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185" windowWidth="29040" windowHeight="15720" tabRatio="600" firstSheet="0" activeTab="0" autoFilterDateGrouping="1"/>
  </bookViews>
  <sheets>
    <sheet name="2023" sheetId="1" state="visible" r:id="rId1"/>
    <sheet name="Calculos adicionales 2023" sheetId="2" state="visible" r:id="rId2"/>
    <sheet name="Supuestos" sheetId="3" state="visible" r:id="rId3"/>
  </sheets>
  <definedNames>
    <definedName name="_xlnm._FilterDatabase" localSheetId="0" hidden="1">'2023'!$A$1:$X$867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9">
    <font>
      <name val="Calibri"/>
      <family val="2"/>
      <color theme="1"/>
      <sz val="11"/>
      <scheme val="minor"/>
    </font>
    <font>
      <name val="Times New Roman"/>
      <family val="1"/>
      <color indexed="10"/>
      <sz val="8"/>
    </font>
    <font>
      <name val="Courier"/>
      <family val="3"/>
      <sz val="12"/>
    </font>
    <font>
      <name val="Calibri"/>
      <charset val="1"/>
      <family val="2"/>
      <color indexed="8"/>
      <sz val="11"/>
    </font>
    <font>
      <name val="Calibri"/>
      <family val="2"/>
      <b val="1"/>
      <color theme="1"/>
      <sz val="11"/>
      <scheme val="minor"/>
    </font>
    <font>
      <name val="Leelawadee"/>
      <family val="2"/>
      <sz val="9"/>
    </font>
    <font>
      <name val="Leelawadee"/>
      <family val="2"/>
      <color theme="1"/>
      <sz val="9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8" fillId="0" borderId="0"/>
    <xf numFmtId="0" fontId="3" fillId="0" borderId="0"/>
    <xf numFmtId="0" fontId="2" fillId="0" borderId="0"/>
    <xf numFmtId="0" fontId="7" fillId="0" borderId="0"/>
    <xf numFmtId="9" fontId="8" fillId="0" borderId="0"/>
  </cellStyleXfs>
  <cellXfs count="46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1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" fillId="2" borderId="1" applyAlignment="1" pivotButton="0" quotePrefix="0" xfId="0">
      <alignment horizontal="center" wrapText="1"/>
    </xf>
    <xf numFmtId="0" fontId="5" fillId="0" borderId="1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wrapText="1"/>
    </xf>
    <xf numFmtId="0" fontId="5" fillId="0" borderId="2" applyAlignment="1" pivotButton="0" quotePrefix="0" xfId="0">
      <alignment horizontal="center"/>
    </xf>
    <xf numFmtId="49" fontId="1" fillId="2" borderId="7" applyAlignment="1" pivotButton="0" quotePrefix="0" xfId="0">
      <alignment horizontal="center"/>
    </xf>
    <xf numFmtId="49" fontId="1" fillId="2" borderId="7" applyAlignment="1" pivotButton="0" quotePrefix="0" xfId="0">
      <alignment horizontal="center" wrapText="1"/>
    </xf>
    <xf numFmtId="164" fontId="0" fillId="0" borderId="1" pivotButton="0" quotePrefix="0" xfId="0"/>
    <xf numFmtId="0" fontId="6" fillId="0" borderId="1" applyAlignment="1" pivotButton="0" quotePrefix="0" xfId="0">
      <alignment horizontal="center"/>
    </xf>
    <xf numFmtId="0" fontId="0" fillId="3" borderId="1" pivotButton="0" quotePrefix="0" xfId="0"/>
    <xf numFmtId="0" fontId="0" fillId="0" borderId="10" pivotButton="0" quotePrefix="0" xfId="0"/>
    <xf numFmtId="0" fontId="4" fillId="0" borderId="13" pivotButton="0" quotePrefix="0" xfId="0"/>
    <xf numFmtId="0" fontId="0" fillId="0" borderId="14" pivotButton="0" quotePrefix="0" xfId="0"/>
    <xf numFmtId="0" fontId="4" fillId="0" borderId="8" pivotButton="0" quotePrefix="0" xfId="0"/>
    <xf numFmtId="0" fontId="0" fillId="0" borderId="9" pivotButton="0" quotePrefix="0" xfId="0"/>
    <xf numFmtId="0" fontId="4" fillId="0" borderId="15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11" pivotButton="0" quotePrefix="0" xfId="0"/>
    <xf numFmtId="0" fontId="4" fillId="0" borderId="4" pivotButton="0" quotePrefix="0" xfId="0"/>
    <xf numFmtId="0" fontId="4" fillId="0" borderId="5" pivotButton="0" quotePrefix="0" xfId="0"/>
    <xf numFmtId="0" fontId="4" fillId="0" borderId="6" applyAlignment="1" pivotButton="0" quotePrefix="0" xfId="0">
      <alignment horizont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7" fillId="0" borderId="0" pivotButton="0" quotePrefix="0" xfId="3"/>
    <xf numFmtId="164" fontId="0" fillId="0" borderId="1" applyAlignment="1" pivotButton="0" quotePrefix="0" xfId="0">
      <alignment horizontal="center"/>
    </xf>
    <xf numFmtId="2" fontId="0" fillId="0" borderId="1" pivotButton="0" quotePrefix="0" xfId="0"/>
    <xf numFmtId="0" fontId="4" fillId="0" borderId="17" pivotButton="0" quotePrefix="0" xfId="0"/>
    <xf numFmtId="0" fontId="4" fillId="0" borderId="18" pivotButton="0" quotePrefix="0" xfId="0"/>
    <xf numFmtId="9" fontId="0" fillId="0" borderId="11" applyAlignment="1" pivotButton="0" quotePrefix="0" xfId="4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/>
    </xf>
    <xf numFmtId="10" fontId="0" fillId="0" borderId="19" applyAlignment="1" pivotButton="0" quotePrefix="0" xfId="0">
      <alignment horizontal="center" vertical="center"/>
    </xf>
  </cellXfs>
  <cellStyles count="5">
    <cellStyle name="Normal" xfId="0" builtinId="0"/>
    <cellStyle name="Excel Built-in Normal" xfId="1"/>
    <cellStyle name="Normal 2" xfId="2"/>
    <cellStyle name="Hipervínculo" xfId="3" builtinId="8"/>
    <cellStyle name="Porcentaje" xfId="4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Normas de emisión de vehículos importados en 2023 en UY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'Calculos adicionales 2023'!$M$2:$M$6</f>
              <strCache>
                <ptCount val="5"/>
                <pt idx="0">
                  <v>Euro 4</v>
                </pt>
                <pt idx="1">
                  <v>Euro 5</v>
                </pt>
                <pt idx="2">
                  <v>Euro 6</v>
                </pt>
                <pt idx="3">
                  <v>Tier 2</v>
                </pt>
                <pt idx="4">
                  <v>Tier 3</v>
                </pt>
              </strCache>
            </strRef>
          </cat>
          <val>
            <numRef>
              <f>'Calculos adicionales 2023'!$N$2:$N$6</f>
              <numCache>
                <formatCode>General</formatCode>
                <ptCount val="5"/>
                <pt idx="0">
                  <v>2800</v>
                </pt>
                <pt idx="1">
                  <v>24969</v>
                </pt>
                <pt idx="2">
                  <v>24740</v>
                </pt>
                <pt idx="3">
                  <v>1385</v>
                </pt>
                <pt idx="4">
                  <v>2338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Emiliano RO</author>
  </authors>
  <commentList>
    <comment ref="R21" authorId="0" shapeId="0">
      <text>
        <t xml:space="preserve">Emiliano RO:
PBT de Ursea no puede estar bien. Se toma el de argentina 
</t>
      </text>
    </comment>
    <comment ref="R38" authorId="0" shapeId="0">
      <text>
        <t xml:space="preserve">Emiliano RO:
PBT de Ursea no puede estar bien. Se toma el de argentina 
</t>
      </text>
    </comment>
    <comment ref="R45" authorId="0" shapeId="0">
      <text>
        <t xml:space="preserve">Emiliano RO:
PBT de Ursea no puede estar bien. Se toma el de argentina 
</t>
      </text>
    </comment>
    <comment ref="R63" authorId="0" shapeId="0">
      <text>
        <t xml:space="preserve">Emiliano RO:
PBT de Ursea no puede estar bien. Se toma el de argentina 
</t>
      </text>
    </comment>
    <comment ref="R271" authorId="0" shapeId="0">
      <text>
        <t xml:space="preserve">Emiliano RO:
Dato de PBT de Chile, dato de 1108 kg muy baj
</t>
      </text>
    </comment>
    <comment ref="R280" authorId="0" shapeId="0">
      <text>
        <t xml:space="preserve">Emiliano RO:
Dato de PBT de Chile, dato de 1108 kg muy baj
</t>
      </text>
    </comment>
    <comment ref="R302" authorId="0" shapeId="0">
      <text>
        <t xml:space="preserve">Emiliano RO:
Dato de PBT de Chile, dato de 1108 kg muy baj
</t>
      </text>
    </comment>
    <comment ref="R303" authorId="0" shapeId="0">
      <text>
        <t>Emiliano RO:
Peso de Ursea de 3500 kg demasiado elevado. Se toma el de Chile</t>
      </text>
    </comment>
    <comment ref="Q327" authorId="0" shapeId="0">
      <text>
        <t xml:space="preserve">Emiliano RO:
En la base de Chile esta con Euro 6
</t>
      </text>
    </comment>
    <comment ref="R327" authorId="0" shapeId="0">
      <text>
        <t>Emiliano RO:
Se usa PBT de Chile ya que el de Ursea es bajo (1275)</t>
      </text>
    </comment>
    <comment ref="T334" authorId="0" shapeId="0">
      <text>
        <t xml:space="preserve">Emiliano RO:
Se estima en base al 1,2. No hay info del 1,0 en ninguna base.
</t>
      </text>
    </comment>
    <comment ref="Q337" authorId="0" shapeId="0">
      <text>
        <t xml:space="preserve">Emiliano RO:
Dato de Ursea indica Euro 5. Se toma el de Chile que se considera correcto dada la procedencia. </t>
      </text>
    </comment>
    <comment ref="R338" authorId="0" shapeId="0">
      <text>
        <t xml:space="preserve">Emiliano RO:
Dato de PBT de Chile, dato de 1108 kg muy baj
</t>
      </text>
    </comment>
    <comment ref="Q356" authorId="0" shapeId="0">
      <text>
        <t xml:space="preserve">Emiliano RO:
En la base de Chile esta con Euro 6
</t>
      </text>
    </comment>
    <comment ref="R356" authorId="0" shapeId="0">
      <text>
        <t>Emiliano RO:
Se usa PBT de Chile ya que el de Ursea es bajo (1275)</t>
      </text>
    </comment>
    <comment ref="Q369" authorId="0" shapeId="0">
      <text>
        <t xml:space="preserve">Emiliano RO:
Dato de Ursea indica Euro 5. Se toma el de Chile que se considera correcto dada la procedencia. </t>
      </text>
    </comment>
    <comment ref="R378" authorId="0" shapeId="0">
      <text>
        <t>Emiliano RO:
Peso de Ursea de 3500 kg demasiado elevado. Se toma el de Chile</t>
      </text>
    </comment>
    <comment ref="R420" authorId="0" shapeId="0">
      <text>
        <t xml:space="preserve">Emiliano RO:
Elevado </t>
      </text>
    </comment>
    <comment ref="Q440" authorId="0" shapeId="0">
      <text>
        <t xml:space="preserve">Emiliano RO:
Poco probable que sea Euro viniendo de USA
</t>
      </text>
    </comment>
    <comment ref="R478" authorId="0" shapeId="0">
      <text>
        <t>Emiliano RO:
Peso de Ursea de 3500 kg demasiado elevado. Se toma el de Chile</t>
      </text>
    </comment>
    <comment ref="T480" authorId="0" shapeId="0">
      <text>
        <t xml:space="preserve">Emiliano RO:
Se estima en base al 1,2. No hay info del 1,0 en ninguna base.
</t>
      </text>
    </comment>
    <comment ref="Q635" authorId="0" shapeId="0">
      <text>
        <t xml:space="preserve">Emiliano RO:
Lo dejo cargado asi para que se note el error. Tiene que ser Euro 5 por reglamentación 
</t>
      </text>
    </comment>
    <comment ref="R680" authorId="0" shapeId="0">
      <text>
        <t xml:space="preserve">Emiliano RO:
PBT de Ursea 2248 kg </t>
      </text>
    </comment>
    <comment ref="Q682" authorId="0" shapeId="0">
      <text>
        <t xml:space="preserve">Emiliano RO:
Dato a revisar 
</t>
      </text>
    </comment>
    <comment ref="R685" authorId="0" shapeId="0">
      <text>
        <t>Emiliano RO:
PBT Ursea 2078 kg</t>
      </text>
    </comment>
    <comment ref="Q689" authorId="0" shapeId="0">
      <text>
        <t xml:space="preserve">Emiliano RO:
Lo dejo cargado asi para que se note el error. Tiene que ser Euro 5 por reglamentación 
</t>
      </text>
    </comment>
    <comment ref="Q715" authorId="0" shapeId="0">
      <text>
        <t xml:space="preserve">Emiliano RO:
Lo dejo cargado asi para que se note el error. Tiene que ser Euro 5 por reglamentación 
</t>
      </text>
    </comment>
    <comment ref="R715" authorId="0" shapeId="0">
      <text>
        <t>Emiliano RO:
Se usa el PBT de la manual. El valor cargado en ursea debe ser el peso en vacío = 2150</t>
      </text>
    </comment>
    <comment ref="Q717" authorId="0" shapeId="0">
      <text>
        <t xml:space="preserve">Emiliano RO:
Lo dejo cargado asi para que se note el error. Tiene que ser Euro 5 por reglamentación 
</t>
      </text>
    </comment>
    <comment ref="R717" authorId="0" shapeId="0">
      <text>
        <t>Emiliano RO:
Se usa el PBT de la manual. El valor cargado en ursea debe ser el peso en vacío = 2150</t>
      </text>
    </comment>
    <comment ref="Q718" authorId="0" shapeId="0">
      <text>
        <t xml:space="preserve">Emiliano RO:
Dato a revisar 
</t>
      </text>
    </comment>
    <comment ref="Q734" authorId="0" shapeId="0">
      <text>
        <t xml:space="preserve">Emiliano RO:
Lo dejo cargado asi para que se note el error. Tiene que ser Euro 5 por reglamentación 
</t>
      </text>
    </comment>
    <comment ref="R735" authorId="0" shapeId="0">
      <text>
        <t>Emiliano RO:
PBT Ursea 2078 kg</t>
      </text>
    </comment>
    <comment ref="Q737" authorId="0" shapeId="0">
      <text>
        <t xml:space="preserve">Emiliano RO:
Lo dejo cargado asi para que se note el error. Tiene que ser Euro 5 por reglamentación 
</t>
      </text>
    </comment>
    <comment ref="Q750" authorId="0" shapeId="0">
      <text>
        <t xml:space="preserve">Emiliano RO:
Lo dejo cargado asi para que se note el error. Tiene que ser Euro 5 por reglamentación 
</t>
      </text>
    </comment>
    <comment ref="Q753" authorId="0" shapeId="0">
      <text>
        <t xml:space="preserve">Emiliano RO:
Lo dejo cargado asi para que se note el error. Tiene que ser Euro 5 por reglamentación 
</t>
      </text>
    </comment>
    <comment ref="Q760" authorId="0" shapeId="0">
      <text>
        <t xml:space="preserve">Emiliano RO:
Lo dejo cargado asi para que se note el error. Tiene que ser Euro 5 por reglamentación 
</t>
      </text>
    </comment>
    <comment ref="R760" authorId="0" shapeId="0">
      <text>
        <t>Emiliano RO:
Se usa el PBT de la manual. El valor cargado en ursea debe ser el peso en vacío = 2150</t>
      </text>
    </comment>
    <comment ref="Q766" authorId="0" shapeId="0">
      <text>
        <t xml:space="preserve">Emiliano RO:
Lo dejo cargado asi para que se note el error. Tiene que ser Euro 5 por reglamentación 
</t>
      </text>
    </comment>
    <comment ref="R780" authorId="0" shapeId="0">
      <text>
        <t>Emiliano RO:
PBT Ursea 2078 kg</t>
      </text>
    </comment>
    <comment ref="Q787" authorId="0" shapeId="0">
      <text>
        <t xml:space="preserve">Emiliano RO:
Lo dejo cargado asi para que se note el error. Tiene que ser Euro 5 por reglamentación 
</t>
      </text>
    </comment>
    <comment ref="Q795" authorId="0" shapeId="0">
      <text>
        <t xml:space="preserve">Emiliano RO:
Lo dejo cargado asi para que se note el error. Tiene que ser Euro 5 por reglamentación 
</t>
      </text>
    </comment>
    <comment ref="Q797" authorId="0" shapeId="0">
      <text>
        <t>Emiliano RO:
Dato Ursea a revisar</t>
      </text>
    </comment>
    <comment ref="Q811" authorId="0" shapeId="0">
      <text>
        <t xml:space="preserve">Emiliano RO:
Lo dejo cargado asi para que se note el error. Tiene que ser Euro 5 por reglamentación 
</t>
      </text>
    </comment>
    <comment ref="R811" authorId="0" shapeId="0">
      <text>
        <t>Emiliano RO:
Se usa el PBT de la manual. El valor cargado en ursea debe ser el peso en vacío = 2150</t>
      </text>
    </comment>
    <comment ref="R815" authorId="0" shapeId="0">
      <text>
        <t>Emiliano RO:
PBT Ursea 2078 kg</t>
      </text>
    </comment>
    <comment ref="Q843" authorId="0" shapeId="0">
      <text>
        <t xml:space="preserve">Emiliano RO:
Lo dejo cargado asi para que se note el error. Tiene que ser Euro 5 por reglamentación 
</t>
      </text>
    </comment>
    <comment ref="R843" authorId="0" shapeId="0">
      <text>
        <t>Emiliano RO:
Se usa el PBT de la manual. El valor cargado en ursea debe ser el peso en vacío = 2150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376236</colOff>
      <row>8</row>
      <rowOff>61912</rowOff>
    </from>
    <to>
      <col>18</col>
      <colOff>76199</colOff>
      <row>17</row>
      <rowOff>371475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theicct.org/wp-content/uploads/2022/03/Conversion-tool-20141121-Protect.xlsx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67"/>
  <sheetViews>
    <sheetView tabSelected="1" topLeftCell="E1" workbookViewId="0">
      <selection activeCell="Y1" sqref="Y1:Y1048576"/>
    </sheetView>
  </sheetViews>
  <sheetFormatPr baseColWidth="10" defaultRowHeight="15"/>
  <cols>
    <col width="53.28515625" customWidth="1" min="2" max="2"/>
    <col width="27.5703125" bestFit="1" customWidth="1" min="3" max="3"/>
    <col width="18.42578125" bestFit="1" customWidth="1" min="4" max="4"/>
    <col width="11.85546875" bestFit="1" customWidth="1" min="5" max="5"/>
    <col width="14.85546875" bestFit="1" customWidth="1" min="8" max="8"/>
    <col width="13.5703125" bestFit="1" customWidth="1" min="9" max="9"/>
    <col width="25" customWidth="1" min="16" max="16"/>
  </cols>
  <sheetData>
    <row r="1" ht="57" customHeight="1">
      <c r="A1" s="1" t="inlineStr">
        <is>
          <t>Marca</t>
        </is>
      </c>
      <c r="B1" s="7" t="inlineStr">
        <is>
          <t>Modelos</t>
        </is>
      </c>
      <c r="C1" s="1" t="inlineStr">
        <is>
          <t>Segmento</t>
        </is>
      </c>
      <c r="D1" s="1" t="inlineStr">
        <is>
          <t>Tipo 1</t>
        </is>
      </c>
      <c r="E1" s="1" t="inlineStr">
        <is>
          <t>Tipo 2</t>
        </is>
      </c>
      <c r="F1" s="1" t="inlineStr">
        <is>
          <t>Origen</t>
        </is>
      </c>
      <c r="G1" s="1" t="inlineStr">
        <is>
          <t>Cilindrada</t>
        </is>
      </c>
      <c r="H1" s="8" t="inlineStr">
        <is>
          <t>Combustible 1</t>
        </is>
      </c>
      <c r="I1" s="8" t="inlineStr">
        <is>
          <t>Combustible 2</t>
        </is>
      </c>
      <c r="J1" s="16" t="inlineStr">
        <is>
          <t>Tipo de motor</t>
        </is>
      </c>
      <c r="K1" s="8" t="inlineStr">
        <is>
          <t>HP</t>
        </is>
      </c>
      <c r="L1" s="1" t="inlineStr">
        <is>
          <t>Ventas</t>
        </is>
      </c>
      <c r="M1" s="18" t="inlineStr">
        <is>
          <t>Procesados</t>
        </is>
      </c>
      <c r="N1" s="19" t="inlineStr">
        <is>
          <t>Precio Diciembre 2023 USD</t>
        </is>
      </c>
      <c r="O1" s="18" t="inlineStr">
        <is>
          <t xml:space="preserve">Fuente de datos </t>
        </is>
      </c>
      <c r="P1" s="19" t="inlineStr">
        <is>
          <t>Código de referencia en base de datos (Código de Informe Técnico (Chile), Nro. De Registro (Uruguay), Ensayo consumos laboratorio (Argentina))</t>
        </is>
      </c>
      <c r="Q1" s="18" t="inlineStr">
        <is>
          <t>Norma de emisiones</t>
        </is>
      </c>
      <c r="R1" s="19" t="inlineStr">
        <is>
          <t>Peso Bruto Total (P.B.T.)</t>
        </is>
      </c>
      <c r="S1" s="19" t="inlineStr">
        <is>
          <t>Rendimiento eléctrico (km/kWh)</t>
        </is>
      </c>
      <c r="T1" s="19" t="inlineStr">
        <is>
          <t>CO2 NEDC (g/km)</t>
        </is>
      </c>
      <c r="U1" s="10" t="inlineStr">
        <is>
          <t>Consumo (L/100 km)</t>
        </is>
      </c>
      <c r="V1" s="8" t="inlineStr">
        <is>
          <t>Rendimiento (km/L)</t>
        </is>
      </c>
      <c r="W1" s="19" t="inlineStr">
        <is>
          <t>Procesados x CO2</t>
        </is>
      </c>
      <c r="X1" s="8" t="inlineStr">
        <is>
          <t xml:space="preserve"> Procesados x Consumo</t>
        </is>
      </c>
      <c r="Y1" s="43" t="inlineStr">
        <is>
          <t>Monto IMESI</t>
        </is>
      </c>
      <c r="Z1" s="43" t="inlineStr">
        <is>
          <t>IMESI (%)</t>
        </is>
      </c>
      <c r="AA1" s="43" t="inlineStr">
        <is>
          <t>Precio después de tasas</t>
        </is>
      </c>
    </row>
    <row r="2">
      <c r="A2" s="6" t="inlineStr">
        <is>
          <t>CHEVROLET</t>
        </is>
      </c>
      <c r="B2" s="6" t="inlineStr">
        <is>
          <t>New Onix 1.0 LS Full, 6Abag, ABS, CES, CTR 5p.</t>
        </is>
      </c>
      <c r="C2" s="6" t="inlineStr">
        <is>
          <t>MEDIANOS</t>
        </is>
      </c>
      <c r="D2" s="6" t="inlineStr">
        <is>
          <t>AUTOMOVIL</t>
        </is>
      </c>
      <c r="E2" s="11">
        <f>IF(D2="COMERCIAL","UTILITARIO",IF(C2="SUV Y CROSSOVER","SUV","AUTOMOVIL"))</f>
        <v/>
      </c>
      <c r="F2" s="6" t="inlineStr">
        <is>
          <t>BRA</t>
        </is>
      </c>
      <c r="G2" s="11" t="n">
        <v>1000</v>
      </c>
      <c r="H2" s="6" t="inlineStr">
        <is>
          <t>NAFTA</t>
        </is>
      </c>
      <c r="I2" s="6">
        <f>IF(H2="NAFTA","N",IF(H2="DIESEL","D",IF(H2="ELÉCTRICO","E","")))</f>
        <v/>
      </c>
      <c r="J2" s="17" t="inlineStr">
        <is>
          <t>N</t>
        </is>
      </c>
      <c r="K2" s="6" t="n">
        <v>78</v>
      </c>
      <c r="L2" s="9" t="n">
        <v>1688</v>
      </c>
      <c r="M2" s="21" t="n">
        <v>1688</v>
      </c>
      <c r="N2" s="2" t="n">
        <v>17190</v>
      </c>
      <c r="O2" s="2" t="inlineStr">
        <is>
          <t>Argentina</t>
        </is>
      </c>
      <c r="P2" s="2" t="inlineStr">
        <is>
          <t>CPLE 363/2022 Rev.1</t>
        </is>
      </c>
      <c r="Q2" s="2" t="inlineStr">
        <is>
          <t>Euro 5 b</t>
        </is>
      </c>
      <c r="R2" s="2" t="n">
        <v>1510</v>
      </c>
      <c r="S2" s="2" t="n"/>
      <c r="T2" s="2" t="n">
        <v>141</v>
      </c>
      <c r="U2" s="39">
        <f>IF(I2="N",T2*Supuestos!$B$4,T2*Supuestos!$C$4)*100</f>
        <v/>
      </c>
      <c r="V2" s="20">
        <f>IF(U2&gt;0,100/U2,0)</f>
        <v/>
      </c>
      <c r="W2" s="2">
        <f>T2*M2</f>
        <v/>
      </c>
      <c r="X2" s="2">
        <f>+U2*M2</f>
        <v/>
      </c>
      <c r="Y2" s="44" t="n">
        <v>2634.746101559376</v>
      </c>
      <c r="Z2" s="45" t="n">
        <v>0.23</v>
      </c>
      <c r="AA2" s="44" t="n">
        <v>11455.41783286685</v>
      </c>
    </row>
    <row r="3">
      <c r="A3" s="6" t="inlineStr">
        <is>
          <t>SUZUKI</t>
        </is>
      </c>
      <c r="B3" s="6" t="inlineStr">
        <is>
          <t>Celerio 1.0 GL Full,2Abag,ABS,CES,Ay.Est. 5p. (IND)</t>
        </is>
      </c>
      <c r="C3" s="6" t="inlineStr">
        <is>
          <t>CHICOS</t>
        </is>
      </c>
      <c r="D3" s="6" t="inlineStr">
        <is>
          <t>AUTOMOVIL</t>
        </is>
      </c>
      <c r="E3" s="11">
        <f>IF(D3="COMERCIAL","UTILITARIO",IF(C3="SUV Y CROSSOVER","SUV","AUTOMOVIL"))</f>
        <v/>
      </c>
      <c r="F3" s="6" t="inlineStr">
        <is>
          <t>IND</t>
        </is>
      </c>
      <c r="G3" s="11" t="n">
        <v>1000</v>
      </c>
      <c r="H3" s="6" t="inlineStr">
        <is>
          <t>NAFTA</t>
        </is>
      </c>
      <c r="I3" s="6">
        <f>IF(H3="NAFTA","N",IF(H3="DIESEL","D",IF(H3="ELÉCTRICO","E","")))</f>
        <v/>
      </c>
      <c r="J3" s="17" t="inlineStr">
        <is>
          <t>N</t>
        </is>
      </c>
      <c r="K3" s="6" t="n">
        <v>67</v>
      </c>
      <c r="L3" s="9" t="n">
        <v>1097</v>
      </c>
      <c r="M3" s="9" t="n">
        <v>1097</v>
      </c>
      <c r="N3" s="2" t="n">
        <v>15990</v>
      </c>
      <c r="O3" s="2" t="inlineStr">
        <is>
          <t>Ursea</t>
        </is>
      </c>
      <c r="P3" s="2" t="inlineStr">
        <is>
          <t>RV-E00139</t>
        </is>
      </c>
      <c r="Q3" s="2" t="inlineStr">
        <is>
          <t>Euro 6</t>
        </is>
      </c>
      <c r="R3" s="2" t="n">
        <v>1260</v>
      </c>
      <c r="S3" s="2" t="n"/>
      <c r="T3" s="2" t="n">
        <v>107</v>
      </c>
      <c r="U3" s="39">
        <f>IF(I3="N",T3*Supuestos!$B$4,T3*Supuestos!$C$4)*100</f>
        <v/>
      </c>
      <c r="V3" s="20">
        <f>IF(U3&gt;0,100/U3,0)</f>
        <v/>
      </c>
      <c r="W3" s="2">
        <f>T3*M3</f>
        <v/>
      </c>
      <c r="X3" s="2">
        <f>+U3*M3</f>
        <v/>
      </c>
      <c r="Y3" s="44" t="n">
        <v>2450.819672131148</v>
      </c>
      <c r="Z3" s="45" t="n">
        <v>0.23</v>
      </c>
      <c r="AA3" s="44" t="n">
        <v>10655.73770491803</v>
      </c>
    </row>
    <row r="4">
      <c r="A4" s="6" t="inlineStr">
        <is>
          <t>SUZUKI</t>
        </is>
      </c>
      <c r="B4" s="6" t="inlineStr">
        <is>
          <t>New Alto 800 GA dir, a/a, 2Abag, ABS, c/Multimedia 5p. (IND)</t>
        </is>
      </c>
      <c r="C4" s="6" t="inlineStr">
        <is>
          <t>CHICOS</t>
        </is>
      </c>
      <c r="D4" s="6" t="inlineStr">
        <is>
          <t>AUTOMOVIL</t>
        </is>
      </c>
      <c r="E4" s="11">
        <f>IF(D4="COMERCIAL","UTILITARIO",IF(C4="SUV Y CROSSOVER","SUV","AUTOMOVIL"))</f>
        <v/>
      </c>
      <c r="F4" s="6" t="inlineStr">
        <is>
          <t>IND</t>
        </is>
      </c>
      <c r="G4" s="11" t="n">
        <v>800</v>
      </c>
      <c r="H4" s="6" t="inlineStr">
        <is>
          <t>NAFTA</t>
        </is>
      </c>
      <c r="I4" s="6">
        <f>IF(H4="NAFTA","N",IF(H4="DIESEL","D",IF(H4="ELÉCTRICO","E","")))</f>
        <v/>
      </c>
      <c r="J4" s="17" t="inlineStr">
        <is>
          <t>N</t>
        </is>
      </c>
      <c r="K4" s="6" t="n">
        <v>47</v>
      </c>
      <c r="L4" s="9" t="n">
        <v>1040</v>
      </c>
      <c r="M4" s="21" t="n">
        <v>1040</v>
      </c>
      <c r="N4" s="2" t="n">
        <v>12490</v>
      </c>
      <c r="O4" s="2" t="inlineStr">
        <is>
          <t>Chile</t>
        </is>
      </c>
      <c r="P4" s="2" t="inlineStr">
        <is>
          <t>SZ6551T250316S00-7</t>
        </is>
      </c>
      <c r="Q4" s="2" t="inlineStr">
        <is>
          <t>Tier 2 b5</t>
        </is>
      </c>
      <c r="R4" s="2" t="n">
        <v>1185</v>
      </c>
      <c r="S4" s="2" t="n"/>
      <c r="T4" s="2" t="n">
        <v>116</v>
      </c>
      <c r="U4" s="39">
        <f>IF(I4="N",T4*Supuestos!$B$4,T4*Supuestos!$C$4)*100</f>
        <v/>
      </c>
      <c r="V4" s="20">
        <f>IF(U4&gt;0,100/U4,0)</f>
        <v/>
      </c>
      <c r="W4" s="2">
        <f>T4*M4</f>
        <v/>
      </c>
      <c r="X4" s="2">
        <f>+U4*M4</f>
        <v/>
      </c>
      <c r="Y4" s="44" t="n">
        <v>1914.367586298814</v>
      </c>
      <c r="Z4" s="45" t="n">
        <v>0.23</v>
      </c>
      <c r="AA4" s="44" t="n">
        <v>8323.337331733974</v>
      </c>
    </row>
    <row r="5">
      <c r="A5" s="6" t="inlineStr">
        <is>
          <t>CHEVROLET</t>
        </is>
      </c>
      <c r="B5" s="6" t="inlineStr">
        <is>
          <t>New Onix 1.0 LT Full,6Abag,ABS,CES,CTR,pant,espejos 5p.</t>
        </is>
      </c>
      <c r="C5" s="6" t="inlineStr">
        <is>
          <t>MEDIANOS</t>
        </is>
      </c>
      <c r="D5" s="6" t="inlineStr">
        <is>
          <t>AUTOMOVIL</t>
        </is>
      </c>
      <c r="E5" s="11">
        <f>IF(D5="COMERCIAL","UTILITARIO",IF(C5="SUV Y CROSSOVER","SUV","AUTOMOVIL"))</f>
        <v/>
      </c>
      <c r="F5" s="6" t="inlineStr">
        <is>
          <t>BRA</t>
        </is>
      </c>
      <c r="G5" s="11" t="n">
        <v>1000</v>
      </c>
      <c r="H5" s="6" t="inlineStr">
        <is>
          <t>NAFTA</t>
        </is>
      </c>
      <c r="I5" s="6">
        <f>IF(H5="NAFTA","N",IF(H5="DIESEL","D",IF(H5="ELÉCTRICO","E","")))</f>
        <v/>
      </c>
      <c r="J5" s="17" t="inlineStr">
        <is>
          <t>N</t>
        </is>
      </c>
      <c r="K5" s="6" t="n">
        <v>78</v>
      </c>
      <c r="L5" s="9" t="n">
        <v>1029</v>
      </c>
      <c r="M5" s="21" t="n">
        <v>1029</v>
      </c>
      <c r="N5" s="2" t="n">
        <v>18690</v>
      </c>
      <c r="O5" s="2" t="inlineStr">
        <is>
          <t>Argentina</t>
        </is>
      </c>
      <c r="P5" s="2" t="inlineStr">
        <is>
          <t>CPLE 363/2022 Rev.1</t>
        </is>
      </c>
      <c r="Q5" s="2" t="inlineStr">
        <is>
          <t>Euro 5 b</t>
        </is>
      </c>
      <c r="R5" s="2" t="n">
        <v>1510</v>
      </c>
      <c r="S5" s="2" t="n"/>
      <c r="T5" s="2" t="n">
        <v>141</v>
      </c>
      <c r="U5" s="39">
        <f>IF(I5="N",T5*Supuestos!$B$4,T5*Supuestos!$C$4)*100</f>
        <v/>
      </c>
      <c r="V5" s="20">
        <f>IF(U5&gt;0,100/U5,0)</f>
        <v/>
      </c>
      <c r="W5" s="2">
        <f>T5*M5</f>
        <v/>
      </c>
      <c r="X5" s="2">
        <f>+U5*M5</f>
        <v/>
      </c>
      <c r="Y5" s="44" t="n">
        <v>2864.654138344662</v>
      </c>
      <c r="Z5" s="45" t="n">
        <v>0.23</v>
      </c>
      <c r="AA5" s="44" t="n">
        <v>12455.01799280288</v>
      </c>
    </row>
    <row r="6">
      <c r="A6" s="6" t="inlineStr">
        <is>
          <t>PEUGEOT</t>
        </is>
      </c>
      <c r="B6" s="6" t="inlineStr">
        <is>
          <t>Nuevo 208 1.2 Active Extra Full,techo,Ayud.Est. 5p. (ARG)</t>
        </is>
      </c>
      <c r="C6" s="6" t="inlineStr">
        <is>
          <t>MEDIANOS COMPACTOS</t>
        </is>
      </c>
      <c r="D6" s="6" t="inlineStr">
        <is>
          <t>AUTOMOVIL</t>
        </is>
      </c>
      <c r="E6" s="11">
        <f>IF(D6="COMERCIAL","UTILITARIO",IF(C6="SUV Y CROSSOVER","SUV","AUTOMOVIL"))</f>
        <v/>
      </c>
      <c r="F6" s="6" t="inlineStr">
        <is>
          <t>ARG</t>
        </is>
      </c>
      <c r="G6" s="11" t="n">
        <v>1200</v>
      </c>
      <c r="H6" s="6" t="inlineStr">
        <is>
          <t>NAFTA</t>
        </is>
      </c>
      <c r="I6" s="6">
        <f>IF(H6="NAFTA","N",IF(H6="DIESEL","D",IF(H6="ELÉCTRICO","E","")))</f>
        <v/>
      </c>
      <c r="J6" s="17" t="inlineStr">
        <is>
          <t>N</t>
        </is>
      </c>
      <c r="K6" s="6" t="n">
        <v>82</v>
      </c>
      <c r="L6" s="9" t="n">
        <v>981</v>
      </c>
      <c r="M6" s="21" t="n">
        <v>981</v>
      </c>
      <c r="N6" s="2" t="n">
        <v>19990</v>
      </c>
      <c r="O6" s="2" t="inlineStr">
        <is>
          <t>Chile</t>
        </is>
      </c>
      <c r="P6" s="2" t="inlineStr">
        <is>
          <t>PG6717E60816S00-K</t>
        </is>
      </c>
      <c r="Q6" s="2" t="inlineStr">
        <is>
          <t>Euro 6</t>
        </is>
      </c>
      <c r="R6" s="2" t="n">
        <v>1565</v>
      </c>
      <c r="S6" s="2" t="n"/>
      <c r="T6" s="2" t="n">
        <v>135</v>
      </c>
      <c r="U6" s="39">
        <f>IF(I6="N",T6*Supuestos!$B$4,T6*Supuestos!$C$4)*100</f>
        <v/>
      </c>
      <c r="V6" s="20">
        <f>IF(U6&gt;0,100/U6,0)</f>
        <v/>
      </c>
      <c r="W6" s="2">
        <f>T6*M6</f>
        <v/>
      </c>
      <c r="X6" s="2">
        <f>+U6*M6</f>
        <v/>
      </c>
      <c r="Y6" s="44" t="n">
        <v>3658.841317841795</v>
      </c>
      <c r="Z6" s="45" t="n">
        <v>0.2875</v>
      </c>
      <c r="AA6" s="44" t="n">
        <v>12726.40458379755</v>
      </c>
    </row>
    <row r="7">
      <c r="A7" s="6" t="inlineStr">
        <is>
          <t>SUZUKI</t>
        </is>
      </c>
      <c r="B7" s="6" t="inlineStr">
        <is>
          <t>Swift 1.2 GL Full, 2Abag, ABS, CES, Ay. Estac. 5p. (IND)</t>
        </is>
      </c>
      <c r="C7" s="6" t="inlineStr">
        <is>
          <t>MEDIANOS COMPACTOS</t>
        </is>
      </c>
      <c r="D7" s="6" t="inlineStr">
        <is>
          <t>AUTOMOVIL</t>
        </is>
      </c>
      <c r="E7" s="11">
        <f>IF(D7="COMERCIAL","UTILITARIO",IF(C7="SUV Y CROSSOVER","SUV","AUTOMOVIL"))</f>
        <v/>
      </c>
      <c r="F7" s="6" t="inlineStr">
        <is>
          <t>IND</t>
        </is>
      </c>
      <c r="G7" s="11" t="n">
        <v>1200</v>
      </c>
      <c r="H7" s="6" t="inlineStr">
        <is>
          <t>NAFTA</t>
        </is>
      </c>
      <c r="I7" s="6">
        <f>IF(H7="NAFTA","N",IF(H7="DIESEL","D",IF(H7="ELÉCTRICO","E","")))</f>
        <v/>
      </c>
      <c r="J7" s="17" t="inlineStr">
        <is>
          <t>N</t>
        </is>
      </c>
      <c r="K7" s="6" t="n">
        <v>83</v>
      </c>
      <c r="L7" s="9" t="n">
        <v>926</v>
      </c>
      <c r="M7" s="21" t="n">
        <v>926</v>
      </c>
      <c r="N7" s="2" t="n">
        <v>17990</v>
      </c>
      <c r="O7" s="2" t="inlineStr">
        <is>
          <t>Ursea</t>
        </is>
      </c>
      <c r="P7" s="2" t="inlineStr">
        <is>
          <t>RV-E00141</t>
        </is>
      </c>
      <c r="Q7" s="2" t="inlineStr">
        <is>
          <t>Euro 4</t>
        </is>
      </c>
      <c r="R7" s="2" t="n">
        <v>1315</v>
      </c>
      <c r="S7" s="2" t="n"/>
      <c r="T7" s="2" t="n">
        <v>117</v>
      </c>
      <c r="U7" s="39">
        <f>IF(I7="N",T7*Supuestos!$B$4,T7*Supuestos!$C$4)*100</f>
        <v/>
      </c>
      <c r="V7" s="20">
        <f>IF(U7&gt;0,100/U7,0)</f>
        <v/>
      </c>
      <c r="W7" s="2">
        <f>T7*M7</f>
        <v/>
      </c>
      <c r="X7" s="2">
        <f>+U7*M7</f>
        <v/>
      </c>
      <c r="Y7" s="44" t="n">
        <v>3292.774152474932</v>
      </c>
      <c r="Z7" s="45" t="n">
        <v>0.2875</v>
      </c>
      <c r="AA7" s="44" t="n">
        <v>11453.12748686933</v>
      </c>
    </row>
    <row r="8">
      <c r="A8" s="6" t="inlineStr">
        <is>
          <t>RENAULT</t>
        </is>
      </c>
      <c r="B8" s="6" t="inlineStr">
        <is>
          <t>New Kwid Zen 1.0 Full, 4Abag, CES, HSA 5p. (BRA)</t>
        </is>
      </c>
      <c r="C8" s="6" t="inlineStr">
        <is>
          <t>CHICOS</t>
        </is>
      </c>
      <c r="D8" s="6" t="inlineStr">
        <is>
          <t>AUTOMOVIL</t>
        </is>
      </c>
      <c r="E8" s="11">
        <f>IF(D8="COMERCIAL","UTILITARIO",IF(C8="SUV Y CROSSOVER","SUV","AUTOMOVIL"))</f>
        <v/>
      </c>
      <c r="F8" s="6" t="inlineStr">
        <is>
          <t>BRA</t>
        </is>
      </c>
      <c r="G8" s="11" t="n">
        <v>1000</v>
      </c>
      <c r="H8" s="6" t="inlineStr">
        <is>
          <t>NAFTA</t>
        </is>
      </c>
      <c r="I8" s="6">
        <f>IF(H8="NAFTA","N",IF(H8="DIESEL","D",IF(H8="ELÉCTRICO","E","")))</f>
        <v/>
      </c>
      <c r="J8" s="17" t="inlineStr">
        <is>
          <t>N</t>
        </is>
      </c>
      <c r="K8" s="6" t="n">
        <v>68</v>
      </c>
      <c r="L8" s="9" t="n">
        <v>877</v>
      </c>
      <c r="M8" s="21" t="n">
        <v>877</v>
      </c>
      <c r="N8" s="2" t="n">
        <v>14490</v>
      </c>
      <c r="O8" s="2" t="inlineStr">
        <is>
          <t>Ursea</t>
        </is>
      </c>
      <c r="P8" s="2" t="inlineStr">
        <is>
          <t>RV-E00072</t>
        </is>
      </c>
      <c r="Q8" s="2" t="inlineStr">
        <is>
          <t>Euro 5</t>
        </is>
      </c>
      <c r="R8" s="2" t="n">
        <v>1735</v>
      </c>
      <c r="S8" s="2" t="n"/>
      <c r="T8" s="2" t="n">
        <v>126</v>
      </c>
      <c r="U8" s="39">
        <f>IF(I8="N",T8*Supuestos!$B$4,T8*Supuestos!$C$4)*100</f>
        <v/>
      </c>
      <c r="V8" s="20">
        <f>IF(U8&gt;0,100/U8,0)</f>
        <v/>
      </c>
      <c r="W8" s="2">
        <f>T8*M8</f>
        <v/>
      </c>
      <c r="X8" s="2">
        <f>+U8*M8</f>
        <v/>
      </c>
      <c r="Y8" s="44" t="n">
        <v>2220.911635345862</v>
      </c>
      <c r="Z8" s="45" t="n">
        <v>0.23</v>
      </c>
      <c r="AA8" s="44" t="n">
        <v>9656.137544982008</v>
      </c>
    </row>
    <row r="9">
      <c r="A9" s="6" t="inlineStr">
        <is>
          <t>HYUNDAI</t>
        </is>
      </c>
      <c r="B9" s="6" t="inlineStr">
        <is>
          <t>Nuevo HB20 1.0 Comfort Special Ed.Full,6Abag,CES,CTR 5p.(BRA</t>
        </is>
      </c>
      <c r="C9" s="6" t="inlineStr">
        <is>
          <t>MEDIANOS COMPACTOS</t>
        </is>
      </c>
      <c r="D9" s="6" t="inlineStr">
        <is>
          <t>AUTOMOVIL</t>
        </is>
      </c>
      <c r="E9" s="11">
        <f>IF(D9="COMERCIAL","UTILITARIO",IF(C9="SUV Y CROSSOVER","SUV","AUTOMOVIL"))</f>
        <v/>
      </c>
      <c r="F9" s="6" t="inlineStr">
        <is>
          <t>BRA</t>
        </is>
      </c>
      <c r="G9" s="11" t="n">
        <v>1000</v>
      </c>
      <c r="H9" s="6" t="inlineStr">
        <is>
          <t>NAFTA</t>
        </is>
      </c>
      <c r="I9" s="6">
        <f>IF(H9="NAFTA","N",IF(H9="DIESEL","D",IF(H9="ELÉCTRICO","E","")))</f>
        <v/>
      </c>
      <c r="J9" s="17" t="inlineStr">
        <is>
          <t>N</t>
        </is>
      </c>
      <c r="K9" s="6" t="n">
        <v>75</v>
      </c>
      <c r="L9" s="9" t="n">
        <v>736</v>
      </c>
      <c r="M9" s="9" t="n">
        <v>736</v>
      </c>
      <c r="N9" s="2" t="n">
        <v>18290</v>
      </c>
      <c r="O9" s="2" t="inlineStr">
        <is>
          <t>Ursea</t>
        </is>
      </c>
      <c r="P9" s="2" t="inlineStr">
        <is>
          <t>RV-E00101</t>
        </is>
      </c>
      <c r="Q9" s="2" t="inlineStr">
        <is>
          <t>Euro 5</t>
        </is>
      </c>
      <c r="R9" s="2" t="n">
        <v>1420</v>
      </c>
      <c r="S9" s="2" t="n"/>
      <c r="T9" s="2" t="n">
        <v>132</v>
      </c>
      <c r="U9" s="39">
        <f>IF(I9="N",T9*Supuestos!$B$4,T9*Supuestos!$C$4)*100</f>
        <v/>
      </c>
      <c r="V9" s="20">
        <f>IF(U9&gt;0,100/U9,0)</f>
        <v/>
      </c>
      <c r="W9" s="2">
        <f>T9*M9</f>
        <v/>
      </c>
      <c r="X9" s="2">
        <f>+U9*M9</f>
        <v/>
      </c>
      <c r="Y9" s="44" t="n">
        <v>2803.345328535253</v>
      </c>
      <c r="Z9" s="45" t="n">
        <v>0.23</v>
      </c>
      <c r="AA9" s="44" t="n">
        <v>12188.45795015327</v>
      </c>
    </row>
    <row r="10">
      <c r="A10" s="6" t="inlineStr">
        <is>
          <t>CITROËN</t>
        </is>
      </c>
      <c r="B10" s="6" t="inlineStr">
        <is>
          <t>C3 1.2 Feel Pack Extra Full, llantas Bitono 5p. (BRA)</t>
        </is>
      </c>
      <c r="C10" s="6" t="inlineStr">
        <is>
          <t>MEDIANOS COMPACTOS</t>
        </is>
      </c>
      <c r="D10" s="6" t="inlineStr">
        <is>
          <t>AUTOMOVIL</t>
        </is>
      </c>
      <c r="E10" s="11">
        <f>IF(D10="COMERCIAL","UTILITARIO",IF(C10="SUV Y CROSSOVER","SUV","AUTOMOVIL"))</f>
        <v/>
      </c>
      <c r="F10" s="6" t="inlineStr">
        <is>
          <t>BRA</t>
        </is>
      </c>
      <c r="G10" s="11" t="n">
        <v>1200</v>
      </c>
      <c r="H10" s="6" t="inlineStr">
        <is>
          <t>NAFTA</t>
        </is>
      </c>
      <c r="I10" s="6">
        <f>IF(H10="NAFTA","N",IF(H10="DIESEL","D",IF(H10="ELÉCTRICO","E","")))</f>
        <v/>
      </c>
      <c r="J10" s="17" t="inlineStr">
        <is>
          <t>N</t>
        </is>
      </c>
      <c r="K10" s="6" t="n">
        <v>82</v>
      </c>
      <c r="L10" s="9" t="n">
        <v>713</v>
      </c>
      <c r="M10" s="21" t="n">
        <v>713</v>
      </c>
      <c r="N10" s="2" t="n">
        <v>18340</v>
      </c>
      <c r="O10" s="2" t="inlineStr">
        <is>
          <t>Chile</t>
        </is>
      </c>
      <c r="P10" s="2" t="inlineStr">
        <is>
          <t>CT8669E60622S00-3</t>
        </is>
      </c>
      <c r="Q10" s="2" t="inlineStr">
        <is>
          <t>Euro 6 b</t>
        </is>
      </c>
      <c r="R10" s="2" t="n">
        <v>1448</v>
      </c>
      <c r="S10" s="2" t="n"/>
      <c r="T10" s="2" t="n">
        <v>137</v>
      </c>
      <c r="U10" s="39">
        <f>IF(I10="N",T10*Supuestos!$B$4,T10*Supuestos!$C$4)*100</f>
        <v/>
      </c>
      <c r="V10" s="20">
        <f>IF(U10&gt;0,100/U10,0)</f>
        <v/>
      </c>
      <c r="W10" s="2">
        <f>T10*M10</f>
        <v/>
      </c>
      <c r="X10" s="2">
        <f>+U10*M10</f>
        <v/>
      </c>
      <c r="Y10" s="44" t="n">
        <v>3356.835906414133</v>
      </c>
      <c r="Z10" s="45" t="n">
        <v>0.2875</v>
      </c>
      <c r="AA10" s="44" t="n">
        <v>11675.95097883177</v>
      </c>
    </row>
    <row r="11">
      <c r="A11" s="6" t="inlineStr">
        <is>
          <t>HYUNDAI</t>
        </is>
      </c>
      <c r="B11" s="6" t="inlineStr">
        <is>
          <t>Nuevo HB20 1.0 Comfort Full, 6Abag, CES, CTR 5p. (BRA)</t>
        </is>
      </c>
      <c r="C11" s="6" t="inlineStr">
        <is>
          <t>MEDIANOS COMPACTOS</t>
        </is>
      </c>
      <c r="D11" s="6" t="inlineStr">
        <is>
          <t>AUTOMOVIL</t>
        </is>
      </c>
      <c r="E11" s="11">
        <f>IF(D11="COMERCIAL","UTILITARIO",IF(C11="SUV Y CROSSOVER","SUV","AUTOMOVIL"))</f>
        <v/>
      </c>
      <c r="F11" s="6" t="inlineStr">
        <is>
          <t>BRA</t>
        </is>
      </c>
      <c r="G11" s="11" t="n">
        <v>1000</v>
      </c>
      <c r="H11" s="6" t="inlineStr">
        <is>
          <t>NAFTA</t>
        </is>
      </c>
      <c r="I11" s="6">
        <f>IF(H11="NAFTA","N",IF(H11="DIESEL","D",IF(H11="ELÉCTRICO","E","")))</f>
        <v/>
      </c>
      <c r="J11" s="17" t="inlineStr">
        <is>
          <t>N</t>
        </is>
      </c>
      <c r="K11" s="6" t="n">
        <v>80</v>
      </c>
      <c r="L11" s="9" t="n">
        <v>668</v>
      </c>
      <c r="M11" s="9" t="n">
        <v>668</v>
      </c>
      <c r="N11" s="2" t="n">
        <v>16990</v>
      </c>
      <c r="O11" s="2" t="inlineStr">
        <is>
          <t>Ursea</t>
        </is>
      </c>
      <c r="P11" s="2" t="inlineStr">
        <is>
          <t>RV-E00101</t>
        </is>
      </c>
      <c r="Q11" s="2" t="inlineStr">
        <is>
          <t>Euro 5</t>
        </is>
      </c>
      <c r="R11" s="2" t="n">
        <v>1420</v>
      </c>
      <c r="S11" s="2" t="n"/>
      <c r="T11" s="2" t="n">
        <v>132</v>
      </c>
      <c r="U11" s="39">
        <f>IF(I11="N",T11*Supuestos!$B$4,T11*Supuestos!$C$4)*100</f>
        <v/>
      </c>
      <c r="V11" s="20">
        <f>IF(U11&gt;0,100/U11,0)</f>
        <v/>
      </c>
      <c r="W11" s="2">
        <f>T11*M11</f>
        <v/>
      </c>
      <c r="X11" s="2">
        <f>+U11*M11</f>
        <v/>
      </c>
      <c r="Y11" s="44" t="n">
        <v>2604.091696654672</v>
      </c>
      <c r="Z11" s="45" t="n">
        <v>0.23</v>
      </c>
      <c r="AA11" s="44" t="n">
        <v>11322.13781154205</v>
      </c>
    </row>
    <row r="12">
      <c r="A12" s="6" t="inlineStr">
        <is>
          <t>SUZUKI</t>
        </is>
      </c>
      <c r="B12" s="6" t="inlineStr">
        <is>
          <t>Swift 1.2 GLS MHEV Full, climaut, 6Abag, CES, CTR 5p.</t>
        </is>
      </c>
      <c r="C12" s="6" t="inlineStr">
        <is>
          <t>MEDIANOS COMPACTOS</t>
        </is>
      </c>
      <c r="D12" s="6" t="inlineStr">
        <is>
          <t>AUTOMOVIL</t>
        </is>
      </c>
      <c r="E12" s="11">
        <f>IF(D12="COMERCIAL","UTILITARIO",IF(C12="SUV Y CROSSOVER","SUV","AUTOMOVIL"))</f>
        <v/>
      </c>
      <c r="F12" s="6" t="inlineStr">
        <is>
          <t>JAP</t>
        </is>
      </c>
      <c r="G12" s="11" t="n">
        <v>1200</v>
      </c>
      <c r="H12" s="6" t="inlineStr">
        <is>
          <t>NAFTA</t>
        </is>
      </c>
      <c r="I12" s="6">
        <f>IF(H12="NAFTA","N",IF(H12="DIESEL","D",IF(H12="ELÉCTRICO","E","")))</f>
        <v/>
      </c>
      <c r="J12" s="17" t="inlineStr">
        <is>
          <t>MHEV</t>
        </is>
      </c>
      <c r="K12" s="6" t="n">
        <v>90</v>
      </c>
      <c r="L12" s="9" t="n">
        <v>642</v>
      </c>
      <c r="M12" s="21" t="n">
        <v>642</v>
      </c>
      <c r="N12" s="2" t="n">
        <v>22990</v>
      </c>
      <c r="O12" s="2" t="inlineStr">
        <is>
          <t>Chile</t>
        </is>
      </c>
      <c r="P12" s="2" t="inlineStr">
        <is>
          <t>SZ8943E60123S00-1</t>
        </is>
      </c>
      <c r="Q12" s="2" t="inlineStr">
        <is>
          <t>Euro 6 b</t>
        </is>
      </c>
      <c r="R12" s="2" t="n">
        <v>1365</v>
      </c>
      <c r="S12" s="2" t="n"/>
      <c r="T12" s="2" t="n">
        <v>97</v>
      </c>
      <c r="U12" s="39">
        <f>IF(I12="N",T12*Supuestos!$B$4,T12*Supuestos!$C$4)*100</f>
        <v/>
      </c>
      <c r="V12" s="20">
        <f>IF(U12&gt;0,100/U12,0)</f>
        <v/>
      </c>
      <c r="W12" s="2">
        <f>T12*M12</f>
        <v/>
      </c>
      <c r="X12" s="2">
        <f>+U12*M12</f>
        <v/>
      </c>
      <c r="Y12" s="44" t="n">
        <v>1232.802206220316</v>
      </c>
      <c r="Z12" s="45" t="n">
        <v>0.07000000000000001</v>
      </c>
      <c r="AA12" s="44" t="n">
        <v>17611.46008886165</v>
      </c>
    </row>
    <row r="13">
      <c r="A13" s="6" t="inlineStr">
        <is>
          <t>RENAULT</t>
        </is>
      </c>
      <c r="B13" s="6" t="inlineStr">
        <is>
          <t>New Kwid Intens 1.0 Extra Full, Ay. Est. 5p. (BRA)</t>
        </is>
      </c>
      <c r="C13" s="6" t="inlineStr">
        <is>
          <t>CHICOS</t>
        </is>
      </c>
      <c r="D13" s="6" t="inlineStr">
        <is>
          <t>AUTOMOVIL</t>
        </is>
      </c>
      <c r="E13" s="11">
        <f>IF(D13="COMERCIAL","UTILITARIO",IF(C13="SUV Y CROSSOVER","SUV","AUTOMOVIL"))</f>
        <v/>
      </c>
      <c r="F13" s="6" t="inlineStr">
        <is>
          <t>BRA</t>
        </is>
      </c>
      <c r="G13" s="11" t="n">
        <v>1000</v>
      </c>
      <c r="H13" s="6" t="inlineStr">
        <is>
          <t>NAFTA</t>
        </is>
      </c>
      <c r="I13" s="6">
        <f>IF(H13="NAFTA","N",IF(H13="DIESEL","D",IF(H13="ELÉCTRICO","E","")))</f>
        <v/>
      </c>
      <c r="J13" s="17" t="inlineStr">
        <is>
          <t>N</t>
        </is>
      </c>
      <c r="K13" s="6" t="n">
        <v>68</v>
      </c>
      <c r="L13" s="9" t="n">
        <v>549</v>
      </c>
      <c r="M13" s="21" t="n">
        <v>549</v>
      </c>
      <c r="N13" s="2" t="n">
        <v>15490</v>
      </c>
      <c r="O13" s="2" t="inlineStr">
        <is>
          <t>Ursea</t>
        </is>
      </c>
      <c r="P13" s="2" t="inlineStr">
        <is>
          <t>RV-E00072</t>
        </is>
      </c>
      <c r="Q13" s="2" t="inlineStr">
        <is>
          <t>Euro 5</t>
        </is>
      </c>
      <c r="R13" s="2" t="n">
        <v>1735</v>
      </c>
      <c r="S13" s="2" t="n"/>
      <c r="T13" s="2" t="n">
        <v>126</v>
      </c>
      <c r="U13" s="39">
        <f>IF(I13="N",T13*Supuestos!$B$4,T13*Supuestos!$C$4)*100</f>
        <v/>
      </c>
      <c r="V13" s="20">
        <f>IF(U13&gt;0,100/U13,0)</f>
        <v/>
      </c>
      <c r="W13" s="2">
        <f>T13*M13</f>
        <v/>
      </c>
      <c r="X13" s="2">
        <f>+U13*M13</f>
        <v/>
      </c>
      <c r="Y13" s="44" t="n">
        <v>2374.183659869386</v>
      </c>
      <c r="Z13" s="45" t="n">
        <v>0.23</v>
      </c>
      <c r="AA13" s="44" t="n">
        <v>10322.53765160602</v>
      </c>
    </row>
    <row r="14">
      <c r="A14" s="6" t="inlineStr">
        <is>
          <t>FIAT</t>
        </is>
      </c>
      <c r="B14" s="6" t="inlineStr">
        <is>
          <t>Mobi Trekking 1.0 Ex. Full, CES, CTR, HSA, Ay. Est. 5p.</t>
        </is>
      </c>
      <c r="C14" s="6" t="inlineStr">
        <is>
          <t>CHICOS</t>
        </is>
      </c>
      <c r="D14" s="6" t="inlineStr">
        <is>
          <t>AUTOMOVIL</t>
        </is>
      </c>
      <c r="E14" s="11">
        <f>IF(D14="COMERCIAL","UTILITARIO",IF(C14="SUV Y CROSSOVER","SUV","AUTOMOVIL"))</f>
        <v/>
      </c>
      <c r="F14" s="6" t="inlineStr">
        <is>
          <t>BRA</t>
        </is>
      </c>
      <c r="G14" s="11" t="n">
        <v>1000</v>
      </c>
      <c r="H14" s="6" t="inlineStr">
        <is>
          <t>NAFTA</t>
        </is>
      </c>
      <c r="I14" s="6">
        <f>IF(H14="NAFTA","N",IF(H14="DIESEL","D",IF(H14="ELÉCTRICO","E","")))</f>
        <v/>
      </c>
      <c r="J14" s="17" t="inlineStr">
        <is>
          <t>N</t>
        </is>
      </c>
      <c r="K14" s="6" t="n">
        <v>70</v>
      </c>
      <c r="L14" s="9" t="n">
        <v>529</v>
      </c>
      <c r="M14" s="21" t="n">
        <v>529</v>
      </c>
      <c r="N14" s="2" t="n">
        <v>16390</v>
      </c>
      <c r="O14" s="2" t="inlineStr">
        <is>
          <t>Chile</t>
        </is>
      </c>
      <c r="P14" s="2" t="inlineStr">
        <is>
          <t>FT8687E60722S00-1</t>
        </is>
      </c>
      <c r="Q14" s="2" t="inlineStr">
        <is>
          <t>Euro 6 b</t>
        </is>
      </c>
      <c r="R14" s="2" t="n">
        <v>1363</v>
      </c>
      <c r="S14" s="2" t="n"/>
      <c r="T14" s="2" t="n">
        <v>154</v>
      </c>
      <c r="U14" s="39">
        <f>IF(I14="N",T14*Supuestos!$B$4,T14*Supuestos!$C$4)*100</f>
        <v/>
      </c>
      <c r="V14" s="20">
        <f>IF(U14&gt;0,100/U14,0)</f>
        <v/>
      </c>
      <c r="W14" s="2">
        <f>T14*M14</f>
        <v/>
      </c>
      <c r="X14" s="2">
        <f>+U14*M14</f>
        <v/>
      </c>
      <c r="Y14" s="44" t="n">
        <v>2512.128481940557</v>
      </c>
      <c r="Z14" s="45" t="n">
        <v>0.23</v>
      </c>
      <c r="AA14" s="44" t="n">
        <v>10922.29774756764</v>
      </c>
    </row>
    <row r="15">
      <c r="A15" s="6" t="inlineStr">
        <is>
          <t>HYUNDAI</t>
        </is>
      </c>
      <c r="B15" s="6" t="inlineStr">
        <is>
          <t>Nuevo HB20 1.0 Premium E.Full,6Abag,CES,CTR,Ay.Est.5p.(BRA)</t>
        </is>
      </c>
      <c r="C15" s="6" t="inlineStr">
        <is>
          <t>MEDIANOS COMPACTOS</t>
        </is>
      </c>
      <c r="D15" s="6" t="inlineStr">
        <is>
          <t>AUTOMOVIL</t>
        </is>
      </c>
      <c r="E15" s="11">
        <f>IF(D15="COMERCIAL","UTILITARIO",IF(C15="SUV Y CROSSOVER","SUV","AUTOMOVIL"))</f>
        <v/>
      </c>
      <c r="F15" s="6" t="inlineStr">
        <is>
          <t>BRA</t>
        </is>
      </c>
      <c r="G15" s="11" t="n">
        <v>1000</v>
      </c>
      <c r="H15" s="6" t="inlineStr">
        <is>
          <t>NAFTA</t>
        </is>
      </c>
      <c r="I15" s="6">
        <f>IF(H15="NAFTA","N",IF(H15="DIESEL","D",IF(H15="ELÉCTRICO","E","")))</f>
        <v/>
      </c>
      <c r="J15" s="17" t="inlineStr">
        <is>
          <t>N</t>
        </is>
      </c>
      <c r="K15" s="6" t="n">
        <v>80</v>
      </c>
      <c r="L15" s="9" t="n">
        <v>497</v>
      </c>
      <c r="M15" s="9" t="n">
        <v>497</v>
      </c>
      <c r="N15" s="2" t="n">
        <v>19990</v>
      </c>
      <c r="O15" s="2" t="inlineStr">
        <is>
          <t>Ursea</t>
        </is>
      </c>
      <c r="P15" s="2" t="inlineStr">
        <is>
          <t>RV-E00101</t>
        </is>
      </c>
      <c r="Q15" s="2" t="inlineStr">
        <is>
          <t>Euro 5</t>
        </is>
      </c>
      <c r="R15" s="2" t="n">
        <v>1420</v>
      </c>
      <c r="S15" s="2" t="n"/>
      <c r="T15" s="2" t="n">
        <v>132</v>
      </c>
      <c r="U15" s="39">
        <f>IF(I15="N",T15*Supuestos!$B$4,T15*Supuestos!$C$4)*100</f>
        <v/>
      </c>
      <c r="V15" s="20">
        <f>IF(U15&gt;0,100/U15,0)</f>
        <v/>
      </c>
      <c r="W15" s="2">
        <f>T15*M15</f>
        <v/>
      </c>
      <c r="X15" s="2">
        <f>+U15*M15</f>
        <v/>
      </c>
      <c r="Y15" s="44" t="n">
        <v>3063.907770225244</v>
      </c>
      <c r="Z15" s="45" t="n">
        <v>0.23</v>
      </c>
      <c r="AA15" s="44" t="n">
        <v>13321.3381314141</v>
      </c>
    </row>
    <row r="16">
      <c r="A16" s="6" t="inlineStr">
        <is>
          <t>CITROËN</t>
        </is>
      </c>
      <c r="B16" s="6" t="inlineStr">
        <is>
          <t>New C Elysee 1.6 Diesel Seduction Full, 2Abag, ABS 4p.</t>
        </is>
      </c>
      <c r="C16" s="6" t="inlineStr">
        <is>
          <t>GRANDES</t>
        </is>
      </c>
      <c r="D16" s="6" t="inlineStr">
        <is>
          <t>AUTOMOVIL</t>
        </is>
      </c>
      <c r="E16" s="11">
        <f>IF(D16="COMERCIAL","UTILITARIO",IF(C16="SUV Y CROSSOVER","SUV","AUTOMOVIL"))</f>
        <v/>
      </c>
      <c r="F16" s="6" t="inlineStr">
        <is>
          <t>FRA</t>
        </is>
      </c>
      <c r="G16" s="11" t="n">
        <v>1600</v>
      </c>
      <c r="H16" s="6" t="inlineStr">
        <is>
          <t>DIESEL</t>
        </is>
      </c>
      <c r="I16" s="6">
        <f>IF(H16="NAFTA","N",IF(H16="DIESEL","D",IF(H16="ELÉCTRICO","E","")))</f>
        <v/>
      </c>
      <c r="J16" s="17" t="inlineStr">
        <is>
          <t>D</t>
        </is>
      </c>
      <c r="K16" s="6" t="n">
        <v>90</v>
      </c>
      <c r="L16" s="9" t="n">
        <v>488</v>
      </c>
      <c r="M16" s="21" t="n">
        <v>488</v>
      </c>
      <c r="N16" s="2" t="n">
        <v>24388</v>
      </c>
      <c r="O16" s="2" t="inlineStr">
        <is>
          <t>Argentina</t>
        </is>
      </c>
      <c r="P16" s="2" t="inlineStr">
        <is>
          <t>12/03135</t>
        </is>
      </c>
      <c r="Q16" s="2" t="inlineStr">
        <is>
          <t>Euro 5</t>
        </is>
      </c>
      <c r="R16" s="2" t="n">
        <v>1548</v>
      </c>
      <c r="S16" s="2" t="n"/>
      <c r="T16" s="2" t="n">
        <v>109.3</v>
      </c>
      <c r="U16" s="39">
        <f>IF(I16="N",T16*Supuestos!$B$4,T16*Supuestos!$C$4)*100</f>
        <v/>
      </c>
      <c r="V16" s="20">
        <f>IF(U16&gt;0,100/U16,0)</f>
        <v/>
      </c>
      <c r="W16" s="2">
        <f>T16*M16</f>
        <v/>
      </c>
      <c r="X16" s="2">
        <f>+U16*M16</f>
        <v/>
      </c>
      <c r="Y16" s="44" t="n">
        <v>10692.41326725124</v>
      </c>
      <c r="Z16" s="45" t="n">
        <v>1.15</v>
      </c>
      <c r="AA16" s="44" t="n">
        <v>9297.750667174991</v>
      </c>
    </row>
    <row r="17">
      <c r="A17" s="6" t="inlineStr">
        <is>
          <t>CITROËN</t>
        </is>
      </c>
      <c r="B17" s="6" t="inlineStr">
        <is>
          <t>C3 1.2 Feel Full,2Abag,ABS,CES,CTR,pant.mult. 5p.(BRA)</t>
        </is>
      </c>
      <c r="C17" s="6" t="inlineStr">
        <is>
          <t>MEDIANOS COMPACTOS</t>
        </is>
      </c>
      <c r="D17" s="6" t="inlineStr">
        <is>
          <t>AUTOMOVIL</t>
        </is>
      </c>
      <c r="E17" s="11">
        <f>IF(D17="COMERCIAL","UTILITARIO",IF(C17="SUV Y CROSSOVER","SUV","AUTOMOVIL"))</f>
        <v/>
      </c>
      <c r="F17" s="6" t="inlineStr">
        <is>
          <t>BRA</t>
        </is>
      </c>
      <c r="G17" s="11" t="n">
        <v>1200</v>
      </c>
      <c r="H17" s="6" t="inlineStr">
        <is>
          <t>NAFTA</t>
        </is>
      </c>
      <c r="I17" s="6">
        <f>IF(H17="NAFTA","N",IF(H17="DIESEL","D",IF(H17="ELÉCTRICO","E","")))</f>
        <v/>
      </c>
      <c r="J17" s="17" t="inlineStr">
        <is>
          <t>N</t>
        </is>
      </c>
      <c r="K17" s="6" t="n">
        <v>82</v>
      </c>
      <c r="L17" s="9" t="n">
        <v>458</v>
      </c>
      <c r="M17" s="21" t="n">
        <v>458</v>
      </c>
      <c r="N17" s="2" t="n">
        <v>16990</v>
      </c>
      <c r="O17" s="2" t="inlineStr">
        <is>
          <t>Chile</t>
        </is>
      </c>
      <c r="P17" s="2" t="inlineStr">
        <is>
          <t>CT8669E60622S00-3</t>
        </is>
      </c>
      <c r="Q17" s="2" t="inlineStr">
        <is>
          <t>Euro 6 b</t>
        </is>
      </c>
      <c r="R17" s="2" t="n">
        <v>1448</v>
      </c>
      <c r="S17" s="2" t="n"/>
      <c r="T17" s="2" t="n">
        <v>137</v>
      </c>
      <c r="U17" s="39">
        <f>IF(I17="N",T17*Supuestos!$B$4,T17*Supuestos!$C$4)*100</f>
        <v/>
      </c>
      <c r="V17" s="20">
        <f>IF(U17&gt;0,100/U17,0)</f>
        <v/>
      </c>
      <c r="W17" s="2">
        <f>T17*M17</f>
        <v/>
      </c>
      <c r="X17" s="2">
        <f>+U17*M17</f>
        <v/>
      </c>
      <c r="Y17" s="44" t="n">
        <v>3109.740569791501</v>
      </c>
      <c r="Z17" s="45" t="n">
        <v>0.2875</v>
      </c>
      <c r="AA17" s="44" t="n">
        <v>10816.48893840522</v>
      </c>
    </row>
    <row r="18">
      <c r="A18" s="6" t="inlineStr">
        <is>
          <t>PEUGEOT</t>
        </is>
      </c>
      <c r="B18" s="6" t="inlineStr">
        <is>
          <t>New 301 Active 1.6 HDI Full,4Abag,p.tact,llan15,CES,Ay.Est.4</t>
        </is>
      </c>
      <c r="C18" s="6" t="inlineStr">
        <is>
          <t>GRANDES</t>
        </is>
      </c>
      <c r="D18" s="6" t="inlineStr">
        <is>
          <t>AUTOMOVIL</t>
        </is>
      </c>
      <c r="E18" s="11">
        <f>IF(D18="COMERCIAL","UTILITARIO",IF(C18="SUV Y CROSSOVER","SUV","AUTOMOVIL"))</f>
        <v/>
      </c>
      <c r="F18" s="6" t="inlineStr">
        <is>
          <t>ESP</t>
        </is>
      </c>
      <c r="G18" s="11" t="n">
        <v>1600</v>
      </c>
      <c r="H18" s="6" t="inlineStr">
        <is>
          <t>DIESEL</t>
        </is>
      </c>
      <c r="I18" s="6">
        <f>IF(H18="NAFTA","N",IF(H18="DIESEL","D",IF(H18="ELÉCTRICO","E","")))</f>
        <v/>
      </c>
      <c r="J18" s="17" t="inlineStr">
        <is>
          <t>D</t>
        </is>
      </c>
      <c r="K18" s="6" t="n">
        <v>92</v>
      </c>
      <c r="L18" s="9" t="n">
        <v>431</v>
      </c>
      <c r="M18" s="21" t="n">
        <v>431</v>
      </c>
      <c r="N18" s="2" t="n">
        <v>24990</v>
      </c>
      <c r="O18" s="2" t="inlineStr">
        <is>
          <t>Argentina</t>
        </is>
      </c>
      <c r="P18" s="2" t="inlineStr">
        <is>
          <t>13/08906</t>
        </is>
      </c>
      <c r="Q18" s="2" t="inlineStr">
        <is>
          <t>Euro 5</t>
        </is>
      </c>
      <c r="R18" s="2" t="n">
        <v>1548</v>
      </c>
      <c r="S18" s="2" t="n"/>
      <c r="T18" s="2" t="n">
        <v>109.3</v>
      </c>
      <c r="U18" s="39">
        <f>IF(I18="N",T18*Supuestos!$B$4,T18*Supuestos!$C$4)*100</f>
        <v/>
      </c>
      <c r="V18" s="20">
        <f>IF(U18&gt;0,100/U18,0)</f>
        <v/>
      </c>
      <c r="W18" s="2">
        <f>T18*M18</f>
        <v/>
      </c>
      <c r="X18" s="2">
        <f>+U18*M18</f>
        <v/>
      </c>
      <c r="Y18" s="44" t="n">
        <v>10956.34769348075</v>
      </c>
      <c r="Z18" s="45" t="n">
        <v>1.15</v>
      </c>
      <c r="AA18" s="44" t="n">
        <v>9527.258863896303</v>
      </c>
    </row>
    <row r="19">
      <c r="A19" s="6" t="inlineStr">
        <is>
          <t>SUZUKI</t>
        </is>
      </c>
      <c r="B19" s="6" t="inlineStr">
        <is>
          <t>Swift 1.2 GL Full,2Abag,ABS,CES,HSA,Ay. Estac. 5p. Aut. (IND</t>
        </is>
      </c>
      <c r="C19" s="6" t="inlineStr">
        <is>
          <t>MEDIANOS COMPACTOS</t>
        </is>
      </c>
      <c r="D19" s="6" t="inlineStr">
        <is>
          <t>AUTOMOVIL</t>
        </is>
      </c>
      <c r="E19" s="11">
        <f>IF(D19="COMERCIAL","UTILITARIO",IF(C19="SUV Y CROSSOVER","SUV","AUTOMOVIL"))</f>
        <v/>
      </c>
      <c r="F19" s="6" t="inlineStr">
        <is>
          <t>IND</t>
        </is>
      </c>
      <c r="G19" s="11" t="n">
        <v>1200</v>
      </c>
      <c r="H19" s="6" t="inlineStr">
        <is>
          <t>NAFTA</t>
        </is>
      </c>
      <c r="I19" s="6">
        <f>IF(H19="NAFTA","N",IF(H19="DIESEL","D",IF(H19="ELÉCTRICO","E","")))</f>
        <v/>
      </c>
      <c r="J19" s="17" t="inlineStr">
        <is>
          <t>N</t>
        </is>
      </c>
      <c r="K19" s="6" t="n">
        <v>83</v>
      </c>
      <c r="L19" s="9" t="n">
        <v>423</v>
      </c>
      <c r="M19" s="21" t="n">
        <v>423</v>
      </c>
      <c r="N19" s="2" t="n">
        <v>19490</v>
      </c>
      <c r="O19" s="2" t="inlineStr">
        <is>
          <t>Ursea</t>
        </is>
      </c>
      <c r="P19" s="2" t="inlineStr">
        <is>
          <t>RV-E00141</t>
        </is>
      </c>
      <c r="Q19" s="2" t="inlineStr">
        <is>
          <t>Euro 4</t>
        </is>
      </c>
      <c r="R19" s="2" t="n">
        <v>1315</v>
      </c>
      <c r="S19" s="2" t="n"/>
      <c r="T19" s="2" t="n">
        <v>117</v>
      </c>
      <c r="U19" s="39">
        <f>IF(I19="N",T19*Supuestos!$B$4,T19*Supuestos!$C$4)*100</f>
        <v/>
      </c>
      <c r="V19" s="20">
        <f>IF(U19&gt;0,100/U19,0)</f>
        <v/>
      </c>
      <c r="W19" s="2">
        <f>T19*M19</f>
        <v/>
      </c>
      <c r="X19" s="2">
        <f>+U19*M19</f>
        <v/>
      </c>
      <c r="Y19" s="44" t="n">
        <v>3567.324526500079</v>
      </c>
      <c r="Z19" s="45" t="n">
        <v>0.2875</v>
      </c>
      <c r="AA19" s="44" t="n">
        <v>12408.08530956549</v>
      </c>
    </row>
    <row r="20">
      <c r="A20" s="6" t="inlineStr">
        <is>
          <t>SUZUKI</t>
        </is>
      </c>
      <c r="B20" s="6" t="inlineStr">
        <is>
          <t>New Dzire 1.2 GL Extra Full,CES,CTR,Ay.Est. 4p. (IND)</t>
        </is>
      </c>
      <c r="C20" s="6" t="inlineStr">
        <is>
          <t>GRANDES</t>
        </is>
      </c>
      <c r="D20" s="6" t="inlineStr">
        <is>
          <t>AUTOMOVIL</t>
        </is>
      </c>
      <c r="E20" s="11">
        <f>IF(D20="COMERCIAL","UTILITARIO",IF(C20="SUV Y CROSSOVER","SUV","AUTOMOVIL"))</f>
        <v/>
      </c>
      <c r="F20" s="6" t="inlineStr">
        <is>
          <t>IND</t>
        </is>
      </c>
      <c r="G20" s="11" t="n">
        <v>1200</v>
      </c>
      <c r="H20" s="6" t="inlineStr">
        <is>
          <t>NAFTA</t>
        </is>
      </c>
      <c r="I20" s="6">
        <f>IF(H20="NAFTA","N",IF(H20="DIESEL","D",IF(H20="ELÉCTRICO","E","")))</f>
        <v/>
      </c>
      <c r="J20" s="17" t="inlineStr">
        <is>
          <t>N</t>
        </is>
      </c>
      <c r="K20" s="6" t="n">
        <v>82</v>
      </c>
      <c r="L20" s="9" t="n">
        <v>407</v>
      </c>
      <c r="M20" s="21" t="n">
        <v>407</v>
      </c>
      <c r="N20" s="2" t="n">
        <v>18690</v>
      </c>
      <c r="O20" s="2" t="inlineStr">
        <is>
          <t>Ursea</t>
        </is>
      </c>
      <c r="P20" s="2" t="inlineStr">
        <is>
          <t>RV-E00141</t>
        </is>
      </c>
      <c r="Q20" s="2" t="inlineStr">
        <is>
          <t>Euro 4</t>
        </is>
      </c>
      <c r="R20" s="2" t="n">
        <v>1315</v>
      </c>
      <c r="S20" s="2" t="n"/>
      <c r="T20" s="2" t="n">
        <v>117</v>
      </c>
      <c r="U20" s="39">
        <f>IF(I20="N",T20*Supuestos!$B$4,T20*Supuestos!$C$4)*100</f>
        <v/>
      </c>
      <c r="V20" s="20">
        <f>IF(U20&gt;0,100/U20,0)</f>
        <v/>
      </c>
      <c r="W20" s="2">
        <f>T20*M20</f>
        <v/>
      </c>
      <c r="X20" s="2">
        <f>+U20*M20</f>
        <v/>
      </c>
      <c r="Y20" s="44" t="n">
        <v>3420.897660353334</v>
      </c>
      <c r="Z20" s="45" t="n">
        <v>0.2875</v>
      </c>
      <c r="AA20" s="44" t="n">
        <v>11898.77447079421</v>
      </c>
    </row>
    <row r="21">
      <c r="A21" s="6" t="inlineStr">
        <is>
          <t>PEUGEOT</t>
        </is>
      </c>
      <c r="B21" s="6" t="inlineStr">
        <is>
          <t>Nuevo 208 1.6 Active Extra Full,techo,Ay.Est. 5p. Aut. (ARG)</t>
        </is>
      </c>
      <c r="C21" s="6" t="inlineStr">
        <is>
          <t>MEDIANOS COMPACTOS</t>
        </is>
      </c>
      <c r="D21" s="6" t="inlineStr">
        <is>
          <t>AUTOMOVIL</t>
        </is>
      </c>
      <c r="E21" s="11">
        <f>IF(D21="COMERCIAL","UTILITARIO",IF(C21="SUV Y CROSSOVER","SUV","AUTOMOVIL"))</f>
        <v/>
      </c>
      <c r="F21" s="6" t="inlineStr">
        <is>
          <t>ARG</t>
        </is>
      </c>
      <c r="G21" s="11" t="n">
        <v>1600</v>
      </c>
      <c r="H21" s="6" t="inlineStr">
        <is>
          <t>NAFTA</t>
        </is>
      </c>
      <c r="I21" s="6">
        <f>IF(H21="NAFTA","N",IF(H21="DIESEL","D",IF(H21="ELÉCTRICO","E","")))</f>
        <v/>
      </c>
      <c r="J21" s="17" t="inlineStr">
        <is>
          <t>N</t>
        </is>
      </c>
      <c r="K21" s="6" t="n">
        <v>115</v>
      </c>
      <c r="L21" s="9" t="n">
        <v>401</v>
      </c>
      <c r="M21" s="21" t="n">
        <v>401</v>
      </c>
      <c r="N21" s="2" t="n">
        <v>22490</v>
      </c>
      <c r="O21" s="2" t="inlineStr">
        <is>
          <t>Ursea</t>
        </is>
      </c>
      <c r="P21" s="2" t="inlineStr">
        <is>
          <t>RV-E00053</t>
        </is>
      </c>
      <c r="Q21" s="2" t="inlineStr">
        <is>
          <t>Euro 6</t>
        </is>
      </c>
      <c r="R21" s="22" t="n">
        <v>1550</v>
      </c>
      <c r="S21" s="22" t="n"/>
      <c r="T21" s="2" t="n">
        <v>169</v>
      </c>
      <c r="U21" s="39">
        <f>IF(I21="N",T21*Supuestos!$B$4,T21*Supuestos!$C$4)*100</f>
        <v/>
      </c>
      <c r="V21" s="20">
        <f>IF(U21&gt;0,100/U21,0)</f>
        <v/>
      </c>
      <c r="W21" s="2">
        <f>T21*M21</f>
        <v/>
      </c>
      <c r="X21" s="2">
        <f>+U21*M21</f>
        <v/>
      </c>
      <c r="Y21" s="44" t="n">
        <v>4728.533122067158</v>
      </c>
      <c r="Z21" s="45" t="n">
        <v>0.345</v>
      </c>
      <c r="AA21" s="44" t="n">
        <v>13705.89310744104</v>
      </c>
    </row>
    <row r="22">
      <c r="A22" s="6" t="inlineStr">
        <is>
          <t>BYD</t>
        </is>
      </c>
      <c r="B22" s="6" t="inlineStr">
        <is>
          <t>New E2 GS 70 KW Ex.Full,6Abag,cue,CTR,Ay.Est. 5p. Aut.</t>
        </is>
      </c>
      <c r="C22" s="6" t="inlineStr">
        <is>
          <t>MEDIANOS</t>
        </is>
      </c>
      <c r="D22" s="6" t="inlineStr">
        <is>
          <t>AUTOMOVIL</t>
        </is>
      </c>
      <c r="E22" s="11">
        <f>IF(D22="COMERCIAL","UTILITARIO",IF(C22="SUV Y CROSSOVER","SUV","AUTOMOVIL"))</f>
        <v/>
      </c>
      <c r="F22" s="6" t="inlineStr">
        <is>
          <t>CHI</t>
        </is>
      </c>
      <c r="G22" s="11" t="n"/>
      <c r="H22" s="6" t="inlineStr">
        <is>
          <t>ELÉCTRICO</t>
        </is>
      </c>
      <c r="I22" s="6">
        <f>IF(H22="NAFTA","N",IF(H22="DIESEL","D",IF(H22="ELÉCTRICO","E","")))</f>
        <v/>
      </c>
      <c r="J22" s="17" t="inlineStr">
        <is>
          <t>BEV</t>
        </is>
      </c>
      <c r="K22" s="6" t="n">
        <v>93</v>
      </c>
      <c r="L22" s="9" t="n">
        <v>368</v>
      </c>
      <c r="M22" s="21" t="n">
        <v>368</v>
      </c>
      <c r="N22" s="2" t="n">
        <v>32990</v>
      </c>
      <c r="O22" s="2" t="inlineStr">
        <is>
          <t>Chile</t>
        </is>
      </c>
      <c r="P22" s="2" t="inlineStr">
        <is>
          <t>BY8738EL0822S00-3</t>
        </is>
      </c>
      <c r="Q22" s="2" t="n"/>
      <c r="R22" s="2" t="n">
        <v>1780</v>
      </c>
      <c r="S22" s="2" t="n">
        <v>6.7</v>
      </c>
      <c r="T22" s="2" t="n"/>
      <c r="U22" s="39">
        <f>IF(I22="N",T22*Supuestos!$B$4,T22*Supuestos!$C$4)*100</f>
        <v/>
      </c>
      <c r="V22" s="20">
        <f>IF(U22&gt;0,100/U22,0)</f>
        <v/>
      </c>
      <c r="W22" s="2">
        <f>T22*M22</f>
        <v/>
      </c>
      <c r="X22" s="2">
        <f>+U22*M22</f>
        <v/>
      </c>
      <c r="Y22" s="44" t="n">
        <v>0</v>
      </c>
      <c r="Z22" s="45" t="n">
        <v>0</v>
      </c>
      <c r="AA22" s="44" t="n">
        <v>27040.98360655738</v>
      </c>
    </row>
    <row r="23">
      <c r="A23" s="6" t="inlineStr">
        <is>
          <t>SUZUKI</t>
        </is>
      </c>
      <c r="B23" s="6" t="inlineStr">
        <is>
          <t>Celerio 1.0 GL Full,2Abag,ABS,CES,HSA,Ay.Est. 5p. Aut.(IND)</t>
        </is>
      </c>
      <c r="C23" s="6" t="inlineStr">
        <is>
          <t>CHICOS</t>
        </is>
      </c>
      <c r="D23" s="6" t="inlineStr">
        <is>
          <t>AUTOMOVIL</t>
        </is>
      </c>
      <c r="E23" s="11">
        <f>IF(D23="COMERCIAL","UTILITARIO",IF(C23="SUV Y CROSSOVER","SUV","AUTOMOVIL"))</f>
        <v/>
      </c>
      <c r="F23" s="6" t="inlineStr">
        <is>
          <t>IND</t>
        </is>
      </c>
      <c r="G23" s="11" t="n">
        <v>1000</v>
      </c>
      <c r="H23" s="6" t="inlineStr">
        <is>
          <t>NAFTA</t>
        </is>
      </c>
      <c r="I23" s="6">
        <f>IF(H23="NAFTA","N",IF(H23="DIESEL","D",IF(H23="ELÉCTRICO","E","")))</f>
        <v/>
      </c>
      <c r="J23" s="17" t="inlineStr">
        <is>
          <t>N</t>
        </is>
      </c>
      <c r="K23" s="6" t="n">
        <v>67</v>
      </c>
      <c r="L23" s="9" t="n">
        <v>368</v>
      </c>
      <c r="M23" s="9" t="n">
        <v>368</v>
      </c>
      <c r="N23" s="2" t="n">
        <v>17290</v>
      </c>
      <c r="O23" s="2" t="inlineStr">
        <is>
          <t>Ursea</t>
        </is>
      </c>
      <c r="P23" s="2" t="inlineStr">
        <is>
          <t>RV-E00142</t>
        </is>
      </c>
      <c r="Q23" s="2" t="inlineStr">
        <is>
          <t>Euro 6</t>
        </is>
      </c>
      <c r="R23" s="2" t="n">
        <v>1260</v>
      </c>
      <c r="S23" s="2" t="n"/>
      <c r="T23" s="2" t="n">
        <v>97</v>
      </c>
      <c r="U23" s="39">
        <f>IF(I23="N",T23*Supuestos!$B$4,T23*Supuestos!$C$4)*100</f>
        <v/>
      </c>
      <c r="V23" s="20">
        <f>IF(U23&gt;0,100/U23,0)</f>
        <v/>
      </c>
      <c r="W23" s="2">
        <f>T23*M23</f>
        <v/>
      </c>
      <c r="X23" s="2">
        <f>+U23*M23</f>
        <v/>
      </c>
      <c r="Y23" s="44" t="n">
        <v>2650.073304011729</v>
      </c>
      <c r="Z23" s="45" t="n">
        <v>0.23</v>
      </c>
      <c r="AA23" s="44" t="n">
        <v>11522.05784352926</v>
      </c>
    </row>
    <row r="24">
      <c r="A24" s="6" t="inlineStr">
        <is>
          <t>CHEVROLET</t>
        </is>
      </c>
      <c r="B24" s="6" t="inlineStr">
        <is>
          <t>Nuevo Joy 1.0 Full, 2Abag, ABS, radio, Btooth 5p.</t>
        </is>
      </c>
      <c r="C24" s="6" t="inlineStr">
        <is>
          <t>MEDIANOS COMPACTOS</t>
        </is>
      </c>
      <c r="D24" s="6" t="inlineStr">
        <is>
          <t>AUTOMOVIL</t>
        </is>
      </c>
      <c r="E24" s="11">
        <f>IF(D24="COMERCIAL","UTILITARIO",IF(C24="SUV Y CROSSOVER","SUV","AUTOMOVIL"))</f>
        <v/>
      </c>
      <c r="F24" s="6" t="inlineStr">
        <is>
          <t>BRA</t>
        </is>
      </c>
      <c r="G24" s="11" t="n">
        <v>1000</v>
      </c>
      <c r="H24" s="6" t="inlineStr">
        <is>
          <t>NAFTA</t>
        </is>
      </c>
      <c r="I24" s="6">
        <f>IF(H24="NAFTA","N",IF(H24="DIESEL","D",IF(H24="ELÉCTRICO","E","")))</f>
        <v/>
      </c>
      <c r="J24" s="17" t="inlineStr">
        <is>
          <t>N</t>
        </is>
      </c>
      <c r="K24" s="6" t="n">
        <v>77</v>
      </c>
      <c r="L24" s="9" t="n">
        <v>341</v>
      </c>
      <c r="M24" s="21" t="n">
        <v>341</v>
      </c>
      <c r="N24" s="2" t="n">
        <v>14790</v>
      </c>
      <c r="O24" s="2" t="inlineStr">
        <is>
          <t>Chile</t>
        </is>
      </c>
      <c r="P24" s="2" t="inlineStr">
        <is>
          <t>CH7890E61119S00-K</t>
        </is>
      </c>
      <c r="Q24" s="2" t="inlineStr">
        <is>
          <t>Euro 6 b</t>
        </is>
      </c>
      <c r="R24" s="2" t="n">
        <v>1514</v>
      </c>
      <c r="S24" s="2" t="n"/>
      <c r="T24" s="2" t="n">
        <v>131</v>
      </c>
      <c r="U24" s="39">
        <f>IF(I24="N",T24*Supuestos!$B$4,T24*Supuestos!$C$4)*100</f>
        <v/>
      </c>
      <c r="V24" s="20">
        <f>IF(U24&gt;0,100/U24,0)</f>
        <v/>
      </c>
      <c r="W24" s="2">
        <f>T24*M24</f>
        <v/>
      </c>
      <c r="X24" s="2">
        <f>+U24*M24</f>
        <v/>
      </c>
      <c r="Y24" s="44" t="n">
        <v>2266.893242702919</v>
      </c>
      <c r="Z24" s="45" t="n">
        <v>0.23</v>
      </c>
      <c r="AA24" s="44" t="n">
        <v>9856.057576969213</v>
      </c>
    </row>
    <row r="25">
      <c r="A25" s="6" t="inlineStr">
        <is>
          <t>CHEVROLET</t>
        </is>
      </c>
      <c r="B25" s="6" t="inlineStr">
        <is>
          <t>New Onix 1.0T LTZ Full,6Abag,ABS,CES,CTR,keyless,Ay.Est. 5p.</t>
        </is>
      </c>
      <c r="C25" s="6" t="inlineStr">
        <is>
          <t>MEDIANOS COMPACTOS</t>
        </is>
      </c>
      <c r="D25" s="6" t="inlineStr">
        <is>
          <t>AUTOMOVIL</t>
        </is>
      </c>
      <c r="E25" s="11">
        <f>IF(D25="COMERCIAL","UTILITARIO",IF(C25="SUV Y CROSSOVER","SUV","AUTOMOVIL"))</f>
        <v/>
      </c>
      <c r="F25" s="6" t="inlineStr">
        <is>
          <t>BRA</t>
        </is>
      </c>
      <c r="G25" s="11" t="n">
        <v>1000</v>
      </c>
      <c r="H25" s="6" t="inlineStr">
        <is>
          <t>NAFTA</t>
        </is>
      </c>
      <c r="I25" s="6">
        <f>IF(H25="NAFTA","N",IF(H25="DIESEL","D",IF(H25="ELÉCTRICO","E","")))</f>
        <v/>
      </c>
      <c r="J25" s="17" t="inlineStr">
        <is>
          <t>N</t>
        </is>
      </c>
      <c r="K25" s="6" t="n">
        <v>116</v>
      </c>
      <c r="L25" s="9" t="n">
        <v>312</v>
      </c>
      <c r="M25" s="21" t="n">
        <v>312</v>
      </c>
      <c r="N25" s="2" t="n">
        <v>22390</v>
      </c>
      <c r="O25" s="2" t="inlineStr">
        <is>
          <t>Argentina</t>
        </is>
      </c>
      <c r="P25" s="2" t="inlineStr">
        <is>
          <t>CPLE 363/2022 Rev.1</t>
        </is>
      </c>
      <c r="Q25" s="2" t="inlineStr">
        <is>
          <t>Euro 5 b</t>
        </is>
      </c>
      <c r="R25" s="2" t="n">
        <v>1510</v>
      </c>
      <c r="S25" s="2" t="n"/>
      <c r="T25" s="2" t="n">
        <v>141</v>
      </c>
      <c r="U25" s="39">
        <f>IF(I25="N",T25*Supuestos!$B$4,T25*Supuestos!$C$4)*100</f>
        <v/>
      </c>
      <c r="V25" s="20">
        <f>IF(U25&gt;0,100/U25,0)</f>
        <v/>
      </c>
      <c r="W25" s="2">
        <f>T25*M25</f>
        <v/>
      </c>
      <c r="X25" s="2">
        <f>+U25*M25</f>
        <v/>
      </c>
      <c r="Y25" s="44" t="n">
        <v>3431.760629081701</v>
      </c>
      <c r="Z25" s="45" t="n">
        <v>0.23</v>
      </c>
      <c r="AA25" s="44" t="n">
        <v>14920.69838731174</v>
      </c>
    </row>
    <row r="26">
      <c r="A26" s="6" t="inlineStr">
        <is>
          <t>CHEVROLET</t>
        </is>
      </c>
      <c r="B26" s="6" t="inlineStr">
        <is>
          <t>New Onix 1.0T Premier Extra Full 5p. Aut.</t>
        </is>
      </c>
      <c r="C26" s="6" t="inlineStr">
        <is>
          <t>MEDIANOS COMPACTOS</t>
        </is>
      </c>
      <c r="D26" s="6" t="inlineStr">
        <is>
          <t>AUTOMOVIL</t>
        </is>
      </c>
      <c r="E26" s="11">
        <f>IF(D26="COMERCIAL","UTILITARIO",IF(C26="SUV Y CROSSOVER","SUV","AUTOMOVIL"))</f>
        <v/>
      </c>
      <c r="F26" s="6" t="inlineStr">
        <is>
          <t>BRA</t>
        </is>
      </c>
      <c r="G26" s="11" t="n">
        <v>1000</v>
      </c>
      <c r="H26" s="6" t="inlineStr">
        <is>
          <t>NAFTA</t>
        </is>
      </c>
      <c r="I26" s="6">
        <f>IF(H26="NAFTA","N",IF(H26="DIESEL","D",IF(H26="ELÉCTRICO","E","")))</f>
        <v/>
      </c>
      <c r="J26" s="17" t="inlineStr">
        <is>
          <t>N</t>
        </is>
      </c>
      <c r="K26" s="6" t="n">
        <v>116</v>
      </c>
      <c r="L26" s="9" t="n">
        <v>309</v>
      </c>
      <c r="M26" s="21" t="n">
        <v>309</v>
      </c>
      <c r="N26" s="2" t="n">
        <v>25190</v>
      </c>
      <c r="O26" s="2" t="inlineStr">
        <is>
          <t>Argentina</t>
        </is>
      </c>
      <c r="P26" s="2" t="inlineStr">
        <is>
          <t>CPLE 373/2022 Rev.2</t>
        </is>
      </c>
      <c r="Q26" s="2" t="inlineStr">
        <is>
          <t>Euro 5 b</t>
        </is>
      </c>
      <c r="R26" s="2" t="n">
        <v>1544</v>
      </c>
      <c r="S26" s="2" t="n"/>
      <c r="T26" s="2" t="n">
        <v>145</v>
      </c>
      <c r="U26" s="39">
        <f>IF(I26="N",T26*Supuestos!$B$4,T26*Supuestos!$C$4)*100</f>
        <v/>
      </c>
      <c r="V26" s="20">
        <f>IF(U26&gt;0,100/U26,0)</f>
        <v/>
      </c>
      <c r="W26" s="2">
        <f>T26*M26</f>
        <v/>
      </c>
      <c r="X26" s="2">
        <f>+U26*M26</f>
        <v/>
      </c>
      <c r="Y26" s="44" t="n">
        <v>3860.922297747568</v>
      </c>
      <c r="Z26" s="45" t="n">
        <v>0.23</v>
      </c>
      <c r="AA26" s="44" t="n">
        <v>16786.61868585899</v>
      </c>
    </row>
    <row r="27">
      <c r="A27" s="6" t="inlineStr">
        <is>
          <t>PEUGEOT</t>
        </is>
      </c>
      <c r="B27" s="6" t="inlineStr">
        <is>
          <t>Nuevo 208 1.0 Style Full,CES,CTR,t.cielo,Ay.Est. 5p. (ARG)</t>
        </is>
      </c>
      <c r="C27" s="6" t="inlineStr">
        <is>
          <t>MEDIANOS COMPACTOS</t>
        </is>
      </c>
      <c r="D27" s="6" t="inlineStr">
        <is>
          <t>AUTOMOVIL</t>
        </is>
      </c>
      <c r="E27" s="11">
        <f>IF(D27="COMERCIAL","UTILITARIO",IF(C27="SUV Y CROSSOVER","SUV","AUTOMOVIL"))</f>
        <v/>
      </c>
      <c r="F27" s="6" t="inlineStr">
        <is>
          <t>ARG</t>
        </is>
      </c>
      <c r="G27" s="11" t="n">
        <v>1000</v>
      </c>
      <c r="H27" s="6" t="inlineStr">
        <is>
          <t>NAFTA</t>
        </is>
      </c>
      <c r="I27" s="6">
        <f>IF(H27="NAFTA","N",IF(H27="DIESEL","D",IF(H27="ELÉCTRICO","E","")))</f>
        <v/>
      </c>
      <c r="J27" s="17" t="inlineStr">
        <is>
          <t>N</t>
        </is>
      </c>
      <c r="K27" s="6" t="n">
        <v>72</v>
      </c>
      <c r="L27" s="9" t="n">
        <v>276</v>
      </c>
      <c r="M27" s="21" t="n">
        <v>276</v>
      </c>
      <c r="N27" s="2" t="n">
        <v>20990</v>
      </c>
      <c r="O27" s="2" t="inlineStr">
        <is>
          <t>Ursea</t>
        </is>
      </c>
      <c r="P27" s="2" t="inlineStr">
        <is>
          <t>RV-E00003</t>
        </is>
      </c>
      <c r="Q27" s="2" t="inlineStr">
        <is>
          <t>Euro 5</t>
        </is>
      </c>
      <c r="R27" s="2" t="n">
        <v>1520</v>
      </c>
      <c r="S27" s="2" t="n"/>
      <c r="T27" s="2" t="n">
        <v>134</v>
      </c>
      <c r="U27" s="39">
        <f>IF(I27="N",T27*Supuestos!$B$4,T27*Supuestos!$C$4)*100</f>
        <v/>
      </c>
      <c r="V27" s="20">
        <f>IF(U27&gt;0,100/U27,0)</f>
        <v/>
      </c>
      <c r="W27" s="2">
        <f>T27*M27</f>
        <v/>
      </c>
      <c r="X27" s="2">
        <f>+U27*M27</f>
        <v/>
      </c>
      <c r="Y27" s="44" t="n">
        <v>3217.179794748768</v>
      </c>
      <c r="Z27" s="45" t="n">
        <v>0.23</v>
      </c>
      <c r="AA27" s="44" t="n">
        <v>13987.73823803812</v>
      </c>
    </row>
    <row r="28">
      <c r="A28" s="6" t="inlineStr">
        <is>
          <t>RENAULT</t>
        </is>
      </c>
      <c r="B28" s="6" t="inlineStr">
        <is>
          <t>New Kwid Outsider 1.0 Extra Full, llan, Ay.Est. 5p. (BRA)</t>
        </is>
      </c>
      <c r="C28" s="6" t="inlineStr">
        <is>
          <t>CHICOS</t>
        </is>
      </c>
      <c r="D28" s="6" t="inlineStr">
        <is>
          <t>AUTOMOVIL</t>
        </is>
      </c>
      <c r="E28" s="11">
        <f>IF(D28="COMERCIAL","UTILITARIO",IF(C28="SUV Y CROSSOVER","SUV","AUTOMOVIL"))</f>
        <v/>
      </c>
      <c r="F28" s="6" t="inlineStr">
        <is>
          <t>BRA</t>
        </is>
      </c>
      <c r="G28" s="11" t="n">
        <v>1000</v>
      </c>
      <c r="H28" s="6" t="inlineStr">
        <is>
          <t>NAFTA</t>
        </is>
      </c>
      <c r="I28" s="6">
        <f>IF(H28="NAFTA","N",IF(H28="DIESEL","D",IF(H28="ELÉCTRICO","E","")))</f>
        <v/>
      </c>
      <c r="J28" s="17" t="inlineStr">
        <is>
          <t>N</t>
        </is>
      </c>
      <c r="K28" s="6" t="n">
        <v>68</v>
      </c>
      <c r="L28" s="9" t="n">
        <v>269</v>
      </c>
      <c r="M28" s="21" t="n">
        <v>269</v>
      </c>
      <c r="N28" s="2" t="n">
        <v>16490</v>
      </c>
      <c r="O28" s="2" t="inlineStr">
        <is>
          <t>Ursea</t>
        </is>
      </c>
      <c r="P28" s="2" t="inlineStr">
        <is>
          <t>RV-E00072</t>
        </is>
      </c>
      <c r="Q28" s="2" t="inlineStr">
        <is>
          <t>Euro 5</t>
        </is>
      </c>
      <c r="R28" s="2" t="n">
        <v>1735</v>
      </c>
      <c r="S28" s="2" t="n"/>
      <c r="T28" s="2" t="n">
        <v>126</v>
      </c>
      <c r="U28" s="39">
        <f>IF(I28="N",T28*Supuestos!$B$4,T28*Supuestos!$C$4)*100</f>
        <v/>
      </c>
      <c r="V28" s="20">
        <f>IF(U28&gt;0,100/U28,0)</f>
        <v/>
      </c>
      <c r="W28" s="2">
        <f>T28*M28</f>
        <v/>
      </c>
      <c r="X28" s="2">
        <f>+U28*M28</f>
        <v/>
      </c>
      <c r="Y28" s="44" t="n">
        <v>2527.45568439291</v>
      </c>
      <c r="Z28" s="45" t="n">
        <v>0.23</v>
      </c>
      <c r="AA28" s="44" t="n">
        <v>10988.93775823004</v>
      </c>
    </row>
    <row r="29">
      <c r="A29" s="6" t="inlineStr">
        <is>
          <t>CHEVROLET</t>
        </is>
      </c>
      <c r="B29" s="6" t="inlineStr">
        <is>
          <t>New Onix 1.0T RS Full, 6Abag,ABS,CES,CTR,llan16,Ay.Est.5p.</t>
        </is>
      </c>
      <c r="C29" s="6" t="inlineStr">
        <is>
          <t>MEDIANOS COMPACTOS</t>
        </is>
      </c>
      <c r="D29" s="6" t="inlineStr">
        <is>
          <t>AUTOMOVIL</t>
        </is>
      </c>
      <c r="E29" s="11">
        <f>IF(D29="COMERCIAL","UTILITARIO",IF(C29="SUV Y CROSSOVER","SUV","AUTOMOVIL"))</f>
        <v/>
      </c>
      <c r="F29" s="6" t="inlineStr">
        <is>
          <t>BRA</t>
        </is>
      </c>
      <c r="G29" s="11" t="n">
        <v>1000</v>
      </c>
      <c r="H29" s="6" t="inlineStr">
        <is>
          <t>NAFTA</t>
        </is>
      </c>
      <c r="I29" s="6">
        <f>IF(H29="NAFTA","N",IF(H29="DIESEL","D",IF(H29="ELÉCTRICO","E","")))</f>
        <v/>
      </c>
      <c r="J29" s="17" t="inlineStr">
        <is>
          <t>N</t>
        </is>
      </c>
      <c r="K29" s="6" t="n">
        <v>116</v>
      </c>
      <c r="L29" s="9" t="n">
        <v>257</v>
      </c>
      <c r="M29" s="21" t="n">
        <v>257</v>
      </c>
      <c r="N29" s="2" t="n">
        <v>23390</v>
      </c>
      <c r="O29" s="2" t="inlineStr">
        <is>
          <t>Argentina</t>
        </is>
      </c>
      <c r="P29" s="2" t="inlineStr">
        <is>
          <t>CPLE 363/2022 Rev.1</t>
        </is>
      </c>
      <c r="Q29" s="2" t="inlineStr">
        <is>
          <t>Euro 5 b</t>
        </is>
      </c>
      <c r="R29" s="2" t="n">
        <v>1510</v>
      </c>
      <c r="S29" s="2" t="n"/>
      <c r="T29" s="2" t="n">
        <v>141</v>
      </c>
      <c r="U29" s="39">
        <f>IF(I29="N",T29*Supuestos!$B$4,T29*Supuestos!$C$4)*100</f>
        <v/>
      </c>
      <c r="V29" s="20">
        <f>IF(U29&gt;0,100/U29,0)</f>
        <v/>
      </c>
      <c r="W29" s="2">
        <f>T29*M29</f>
        <v/>
      </c>
      <c r="X29" s="2">
        <f>+U29*M29</f>
        <v/>
      </c>
      <c r="Y29" s="44" t="n">
        <v>3585.032653605225</v>
      </c>
      <c r="Z29" s="45" t="n">
        <v>0.23</v>
      </c>
      <c r="AA29" s="44" t="n">
        <v>15587.09849393576</v>
      </c>
    </row>
    <row r="30">
      <c r="A30" s="6" t="inlineStr">
        <is>
          <t>CHEVROLET</t>
        </is>
      </c>
      <c r="B30" s="6" t="inlineStr">
        <is>
          <t>New Onix Plus 1.0 LT Full,6Abag,ABS,CES,CTR,espejos 4p.</t>
        </is>
      </c>
      <c r="C30" s="6" t="inlineStr">
        <is>
          <t>MEDIANOS</t>
        </is>
      </c>
      <c r="D30" s="6" t="inlineStr">
        <is>
          <t>AUTOMOVIL</t>
        </is>
      </c>
      <c r="E30" s="11">
        <f>IF(D30="COMERCIAL","UTILITARIO",IF(C30="SUV Y CROSSOVER","SUV","AUTOMOVIL"))</f>
        <v/>
      </c>
      <c r="F30" s="6" t="inlineStr">
        <is>
          <t>BRA</t>
        </is>
      </c>
      <c r="G30" s="11" t="n">
        <v>1000</v>
      </c>
      <c r="H30" s="6" t="inlineStr">
        <is>
          <t>NAFTA</t>
        </is>
      </c>
      <c r="I30" s="6">
        <f>IF(H30="NAFTA","N",IF(H30="DIESEL","D",IF(H30="ELÉCTRICO","E","")))</f>
        <v/>
      </c>
      <c r="J30" s="17" t="inlineStr">
        <is>
          <t>N</t>
        </is>
      </c>
      <c r="K30" s="6" t="n">
        <v>78</v>
      </c>
      <c r="L30" s="9" t="n">
        <v>249</v>
      </c>
      <c r="M30" s="21" t="n">
        <v>249</v>
      </c>
      <c r="N30" s="2" t="n">
        <v>19490</v>
      </c>
      <c r="O30" s="2" t="inlineStr">
        <is>
          <t>Argentina</t>
        </is>
      </c>
      <c r="P30" s="2" t="inlineStr">
        <is>
          <t>CPLE 369/2022 Rev.1</t>
        </is>
      </c>
      <c r="Q30" s="2" t="inlineStr">
        <is>
          <t>Euro 5 b</t>
        </is>
      </c>
      <c r="R30" s="2" t="n">
        <v>1513</v>
      </c>
      <c r="S30" s="2" t="n"/>
      <c r="T30" s="2" t="n">
        <v>134</v>
      </c>
      <c r="U30" s="39">
        <f>IF(I30="N",T30*Supuestos!$B$4,T30*Supuestos!$C$4)*100</f>
        <v/>
      </c>
      <c r="V30" s="20">
        <f>IF(U30&gt;0,100/U30,0)</f>
        <v/>
      </c>
      <c r="W30" s="2">
        <f>T30*M30</f>
        <v/>
      </c>
      <c r="X30" s="2">
        <f>+U30*M30</f>
        <v/>
      </c>
      <c r="Y30" s="44" t="n">
        <v>2987.271757963481</v>
      </c>
      <c r="Z30" s="45" t="n">
        <v>0.23</v>
      </c>
      <c r="AA30" s="44" t="n">
        <v>12988.13807810209</v>
      </c>
    </row>
    <row r="31">
      <c r="A31" s="6" t="inlineStr">
        <is>
          <t>FIAT</t>
        </is>
      </c>
      <c r="B31" s="6" t="inlineStr">
        <is>
          <t>Nuevo Argo Trekking 1.3 Ex.Full,CES,CTR,HSA,Ay. Est. 5p.</t>
        </is>
      </c>
      <c r="C31" s="6" t="inlineStr">
        <is>
          <t>MEDIANOS COMPACTOS</t>
        </is>
      </c>
      <c r="D31" s="6" t="inlineStr">
        <is>
          <t>AUTOMOVIL</t>
        </is>
      </c>
      <c r="E31" s="11">
        <f>IF(D31="COMERCIAL","UTILITARIO",IF(C31="SUV Y CROSSOVER","SUV","AUTOMOVIL"))</f>
        <v/>
      </c>
      <c r="F31" s="6" t="inlineStr">
        <is>
          <t>BRA</t>
        </is>
      </c>
      <c r="G31" s="11" t="n">
        <v>1300</v>
      </c>
      <c r="H31" s="6" t="inlineStr">
        <is>
          <t>NAFTA</t>
        </is>
      </c>
      <c r="I31" s="6">
        <f>IF(H31="NAFTA","N",IF(H31="DIESEL","D",IF(H31="ELÉCTRICO","E","")))</f>
        <v/>
      </c>
      <c r="J31" s="17" t="inlineStr">
        <is>
          <t>N</t>
        </is>
      </c>
      <c r="K31" s="6" t="n">
        <v>99</v>
      </c>
      <c r="L31" s="9" t="n">
        <v>246</v>
      </c>
      <c r="M31" s="21" t="n">
        <v>246</v>
      </c>
      <c r="N31" s="2" t="n">
        <v>20990</v>
      </c>
      <c r="O31" s="2" t="inlineStr">
        <is>
          <t>Chile</t>
        </is>
      </c>
      <c r="P31" s="2" t="inlineStr">
        <is>
          <t>FT8684E60722S00-5</t>
        </is>
      </c>
      <c r="Q31" s="2" t="inlineStr">
        <is>
          <t>Euro 6 b</t>
        </is>
      </c>
      <c r="R31" s="2" t="n">
        <v>1531</v>
      </c>
      <c r="S31" s="2" t="n"/>
      <c r="T31" s="2" t="n">
        <v>146</v>
      </c>
      <c r="U31" s="39">
        <f>IF(I31="N",T31*Supuestos!$B$4,T31*Supuestos!$C$4)*100</f>
        <v/>
      </c>
      <c r="V31" s="20">
        <f>IF(U31&gt;0,100/U31,0)</f>
        <v/>
      </c>
      <c r="W31" s="2">
        <f>T31*M31</f>
        <v/>
      </c>
      <c r="X31" s="2">
        <f>+U31*M31</f>
        <v/>
      </c>
      <c r="Y31" s="44" t="n">
        <v>3841.874900525226</v>
      </c>
      <c r="Z31" s="45" t="n">
        <v>0.2875</v>
      </c>
      <c r="AA31" s="44" t="n">
        <v>13363.04313226166</v>
      </c>
    </row>
    <row r="32">
      <c r="A32" s="6" t="inlineStr">
        <is>
          <t>CHEVROLET</t>
        </is>
      </c>
      <c r="B32" s="6" t="inlineStr">
        <is>
          <t>New Onix Plus 1.0 LT2 Full,6Abag,ABS,CES,CTR,Ay.Est. 4p.</t>
        </is>
      </c>
      <c r="C32" s="6" t="inlineStr">
        <is>
          <t>MEDIANOS</t>
        </is>
      </c>
      <c r="D32" s="6" t="inlineStr">
        <is>
          <t>AUTOMOVIL</t>
        </is>
      </c>
      <c r="E32" s="11">
        <f>IF(D32="COMERCIAL","UTILITARIO",IF(C32="SUV Y CROSSOVER","SUV","AUTOMOVIL"))</f>
        <v/>
      </c>
      <c r="F32" s="6" t="inlineStr">
        <is>
          <t>BRA</t>
        </is>
      </c>
      <c r="G32" s="11" t="n">
        <v>1000</v>
      </c>
      <c r="H32" s="6" t="inlineStr">
        <is>
          <t>NAFTA</t>
        </is>
      </c>
      <c r="I32" s="6">
        <f>IF(H32="NAFTA","N",IF(H32="DIESEL","D",IF(H32="ELÉCTRICO","E","")))</f>
        <v/>
      </c>
      <c r="J32" s="17" t="inlineStr">
        <is>
          <t>N</t>
        </is>
      </c>
      <c r="K32" s="6" t="n">
        <v>78</v>
      </c>
      <c r="L32" s="9" t="n">
        <v>243</v>
      </c>
      <c r="M32" s="21" t="n">
        <v>243</v>
      </c>
      <c r="N32" s="2" t="n">
        <v>20790</v>
      </c>
      <c r="O32" s="2" t="inlineStr">
        <is>
          <t>Argentina</t>
        </is>
      </c>
      <c r="P32" s="2" t="inlineStr">
        <is>
          <t>CPLE 369/2022 Rev.1</t>
        </is>
      </c>
      <c r="Q32" s="2" t="inlineStr">
        <is>
          <t>Euro 5 b</t>
        </is>
      </c>
      <c r="R32" s="2" t="n">
        <v>1513</v>
      </c>
      <c r="S32" s="2" t="n"/>
      <c r="T32" s="2" t="n">
        <v>134</v>
      </c>
      <c r="U32" s="39">
        <f>IF(I32="N",T32*Supuestos!$B$4,T32*Supuestos!$C$4)*100</f>
        <v/>
      </c>
      <c r="V32" s="20">
        <f>IF(U32&gt;0,100/U32,0)</f>
        <v/>
      </c>
      <c r="W32" s="2">
        <f>T32*M32</f>
        <v/>
      </c>
      <c r="X32" s="2">
        <f>+U32*M32</f>
        <v/>
      </c>
      <c r="Y32" s="44" t="n">
        <v>3186.525389844063</v>
      </c>
      <c r="Z32" s="45" t="n">
        <v>0.23</v>
      </c>
      <c r="AA32" s="44" t="n">
        <v>13854.45821671332</v>
      </c>
    </row>
    <row r="33">
      <c r="A33" s="6" t="inlineStr">
        <is>
          <t>CHEVROLET</t>
        </is>
      </c>
      <c r="B33" s="6" t="inlineStr">
        <is>
          <t>New Onix Plus 1.0T LTZ Extra Full, Ay. Est. 4p.</t>
        </is>
      </c>
      <c r="C33" s="6" t="inlineStr">
        <is>
          <t>MEDIANOS</t>
        </is>
      </c>
      <c r="D33" s="6" t="inlineStr">
        <is>
          <t>AUTOMOVIL</t>
        </is>
      </c>
      <c r="E33" s="11">
        <f>IF(D33="COMERCIAL","UTILITARIO",IF(C33="SUV Y CROSSOVER","SUV","AUTOMOVIL"))</f>
        <v/>
      </c>
      <c r="F33" s="6" t="inlineStr">
        <is>
          <t>BRA</t>
        </is>
      </c>
      <c r="G33" s="11" t="n">
        <v>1000</v>
      </c>
      <c r="H33" s="6" t="inlineStr">
        <is>
          <t>NAFTA</t>
        </is>
      </c>
      <c r="I33" s="6">
        <f>IF(H33="NAFTA","N",IF(H33="DIESEL","D",IF(H33="ELÉCTRICO","E","")))</f>
        <v/>
      </c>
      <c r="J33" s="17" t="inlineStr">
        <is>
          <t>N</t>
        </is>
      </c>
      <c r="K33" s="6" t="n">
        <v>116</v>
      </c>
      <c r="L33" s="9" t="n">
        <v>242</v>
      </c>
      <c r="M33" s="21" t="n">
        <v>242</v>
      </c>
      <c r="N33" s="2" t="n">
        <v>23490</v>
      </c>
      <c r="O33" s="2" t="inlineStr">
        <is>
          <t>Argentina</t>
        </is>
      </c>
      <c r="P33" s="2" t="inlineStr">
        <is>
          <t>CPLE 369/2022 Rev.1</t>
        </is>
      </c>
      <c r="Q33" s="2" t="inlineStr">
        <is>
          <t>Euro 5 b</t>
        </is>
      </c>
      <c r="R33" s="2" t="n">
        <v>1513</v>
      </c>
      <c r="S33" s="2" t="n"/>
      <c r="T33" s="2" t="n">
        <v>134</v>
      </c>
      <c r="U33" s="39">
        <f>IF(I33="N",T33*Supuestos!$B$4,T33*Supuestos!$C$4)*100</f>
        <v/>
      </c>
      <c r="V33" s="20">
        <f>IF(U33&gt;0,100/U33,0)</f>
        <v/>
      </c>
      <c r="W33" s="2">
        <f>T33*M33</f>
        <v/>
      </c>
      <c r="X33" s="2">
        <f>+U33*M33</f>
        <v/>
      </c>
      <c r="Y33" s="44" t="n">
        <v>3600.359856057577</v>
      </c>
      <c r="Z33" s="45" t="n">
        <v>0.23</v>
      </c>
      <c r="AA33" s="44" t="n">
        <v>15653.73850459816</v>
      </c>
    </row>
    <row r="34">
      <c r="A34" s="6" t="inlineStr">
        <is>
          <t>CITROËN</t>
        </is>
      </c>
      <c r="B34" s="6" t="inlineStr">
        <is>
          <t>C3 1.6 Shine Extra Full, Ay. Estac. 5p. Aut. (BRA)</t>
        </is>
      </c>
      <c r="C34" s="6" t="inlineStr">
        <is>
          <t>MEDIANOS COMPACTOS</t>
        </is>
      </c>
      <c r="D34" s="6" t="inlineStr">
        <is>
          <t>AUTOMOVIL</t>
        </is>
      </c>
      <c r="E34" s="11">
        <f>IF(D34="COMERCIAL","UTILITARIO",IF(C34="SUV Y CROSSOVER","SUV","AUTOMOVIL"))</f>
        <v/>
      </c>
      <c r="F34" s="6" t="inlineStr">
        <is>
          <t>BRA</t>
        </is>
      </c>
      <c r="G34" s="11" t="n">
        <v>1600</v>
      </c>
      <c r="H34" s="6" t="inlineStr">
        <is>
          <t>NAFTA</t>
        </is>
      </c>
      <c r="I34" s="6">
        <f>IF(H34="NAFTA","N",IF(H34="DIESEL","D",IF(H34="ELÉCTRICO","E","")))</f>
        <v/>
      </c>
      <c r="J34" s="17" t="inlineStr">
        <is>
          <t>N</t>
        </is>
      </c>
      <c r="K34" s="6" t="n">
        <v>115</v>
      </c>
      <c r="L34" s="9" t="n">
        <v>236</v>
      </c>
      <c r="M34" s="21" t="n">
        <v>236</v>
      </c>
      <c r="N34" s="2" t="n">
        <v>20690</v>
      </c>
      <c r="O34" s="2" t="inlineStr">
        <is>
          <t>Chile</t>
        </is>
      </c>
      <c r="P34" s="2" t="inlineStr">
        <is>
          <t>CT8668E60622S00-8</t>
        </is>
      </c>
      <c r="Q34" s="2" t="inlineStr">
        <is>
          <t>Euro 6 b</t>
        </is>
      </c>
      <c r="R34" s="2" t="n">
        <v>1539</v>
      </c>
      <c r="S34" s="2" t="n"/>
      <c r="T34" s="2" t="n">
        <v>166</v>
      </c>
      <c r="U34" s="39">
        <f>IF(I34="N",T34*Supuestos!$B$4,T34*Supuestos!$C$4)*100</f>
        <v/>
      </c>
      <c r="V34" s="20">
        <f>IF(U34&gt;0,100/U34,0)</f>
        <v/>
      </c>
      <c r="W34" s="2">
        <f>T34*M34</f>
        <v/>
      </c>
      <c r="X34" s="2">
        <f>+U34*M34</f>
        <v/>
      </c>
      <c r="Y34" s="44" t="n">
        <v>4350.082271923943</v>
      </c>
      <c r="Z34" s="45" t="n">
        <v>0.345</v>
      </c>
      <c r="AA34" s="44" t="n">
        <v>12608.93412151868</v>
      </c>
    </row>
    <row r="35">
      <c r="A35" s="6" t="inlineStr">
        <is>
          <t>RENAULT</t>
        </is>
      </c>
      <c r="B35" s="6" t="inlineStr">
        <is>
          <t>New Kwid Bitono 1.0 Extra Full, llan, Ay.Est. 5p. (BRA)</t>
        </is>
      </c>
      <c r="C35" s="6" t="inlineStr">
        <is>
          <t>CHICOS</t>
        </is>
      </c>
      <c r="D35" s="6" t="inlineStr">
        <is>
          <t>AUTOMOVIL</t>
        </is>
      </c>
      <c r="E35" s="11">
        <f>IF(D35="COMERCIAL","UTILITARIO",IF(C35="SUV Y CROSSOVER","SUV","AUTOMOVIL"))</f>
        <v/>
      </c>
      <c r="F35" s="6" t="inlineStr">
        <is>
          <t>BRA</t>
        </is>
      </c>
      <c r="G35" s="11" t="n">
        <v>1000</v>
      </c>
      <c r="H35" s="6" t="inlineStr">
        <is>
          <t>NAFTA</t>
        </is>
      </c>
      <c r="I35" s="6">
        <f>IF(H35="NAFTA","N",IF(H35="DIESEL","D",IF(H35="ELÉCTRICO","E","")))</f>
        <v/>
      </c>
      <c r="J35" s="17" t="inlineStr">
        <is>
          <t>N</t>
        </is>
      </c>
      <c r="K35" s="6" t="n">
        <v>68</v>
      </c>
      <c r="L35" s="9" t="n">
        <v>232</v>
      </c>
      <c r="M35" s="21" t="n">
        <v>232</v>
      </c>
      <c r="N35" s="2" t="n">
        <v>15990</v>
      </c>
      <c r="O35" s="2" t="inlineStr">
        <is>
          <t>Ursea</t>
        </is>
      </c>
      <c r="P35" s="2" t="inlineStr">
        <is>
          <t>RV-E00072</t>
        </is>
      </c>
      <c r="Q35" s="2" t="inlineStr">
        <is>
          <t>Euro 5</t>
        </is>
      </c>
      <c r="R35" s="2" t="n">
        <v>1735</v>
      </c>
      <c r="S35" s="2" t="n"/>
      <c r="T35" s="2" t="n">
        <v>126</v>
      </c>
      <c r="U35" s="39">
        <f>IF(I35="N",T35*Supuestos!$B$4,T35*Supuestos!$C$4)*100</f>
        <v/>
      </c>
      <c r="V35" s="20">
        <f>IF(U35&gt;0,100/U35,0)</f>
        <v/>
      </c>
      <c r="W35" s="2">
        <f>T35*M35</f>
        <v/>
      </c>
      <c r="X35" s="2">
        <f>+U35*M35</f>
        <v/>
      </c>
      <c r="Y35" s="44" t="n">
        <v>2450.819672131148</v>
      </c>
      <c r="Z35" s="45" t="n">
        <v>0.23</v>
      </c>
      <c r="AA35" s="44" t="n">
        <v>10655.73770491803</v>
      </c>
    </row>
    <row r="36">
      <c r="A36" s="6" t="inlineStr">
        <is>
          <t>SUZUKI</t>
        </is>
      </c>
      <c r="B36" s="6" t="inlineStr">
        <is>
          <t>New Alto 800 GL Full, 2Abag, ABS, c/Multimedia 5p. (IND)</t>
        </is>
      </c>
      <c r="C36" s="6" t="inlineStr">
        <is>
          <t>CHICOS</t>
        </is>
      </c>
      <c r="D36" s="6" t="inlineStr">
        <is>
          <t>AUTOMOVIL</t>
        </is>
      </c>
      <c r="E36" s="11">
        <f>IF(D36="COMERCIAL","UTILITARIO",IF(C36="SUV Y CROSSOVER","SUV","AUTOMOVIL"))</f>
        <v/>
      </c>
      <c r="F36" s="6" t="inlineStr">
        <is>
          <t>IND</t>
        </is>
      </c>
      <c r="G36" s="11" t="n">
        <v>800</v>
      </c>
      <c r="H36" s="6" t="inlineStr">
        <is>
          <t>NAFTA</t>
        </is>
      </c>
      <c r="I36" s="6">
        <f>IF(H36="NAFTA","N",IF(H36="DIESEL","D",IF(H36="ELÉCTRICO","E","")))</f>
        <v/>
      </c>
      <c r="J36" s="17" t="inlineStr">
        <is>
          <t>N</t>
        </is>
      </c>
      <c r="K36" s="6" t="n">
        <v>47</v>
      </c>
      <c r="L36" s="9" t="n">
        <v>230</v>
      </c>
      <c r="M36" s="21" t="n">
        <v>230</v>
      </c>
      <c r="N36" s="2" t="n">
        <v>13490</v>
      </c>
      <c r="O36" s="2" t="inlineStr">
        <is>
          <t>Chile</t>
        </is>
      </c>
      <c r="P36" s="2" t="inlineStr">
        <is>
          <t>SZ6551T250316S00-7</t>
        </is>
      </c>
      <c r="Q36" s="2" t="inlineStr">
        <is>
          <t>Tier 2 b5</t>
        </is>
      </c>
      <c r="R36" s="2" t="n">
        <v>1185</v>
      </c>
      <c r="S36" s="2" t="n"/>
      <c r="T36" s="2" t="n">
        <v>116</v>
      </c>
      <c r="U36" s="39">
        <f>IF(I36="N",T36*Supuestos!$B$4,T36*Supuestos!$C$4)*100</f>
        <v/>
      </c>
      <c r="V36" s="20">
        <f>IF(U36&gt;0,100/U36,0)</f>
        <v/>
      </c>
      <c r="W36" s="2">
        <f>T36*M36</f>
        <v/>
      </c>
      <c r="X36" s="2">
        <f>+U36*M36</f>
        <v/>
      </c>
      <c r="Y36" s="44" t="n">
        <v>2067.639610822338</v>
      </c>
      <c r="Z36" s="45" t="n">
        <v>0.23</v>
      </c>
      <c r="AA36" s="44" t="n">
        <v>8989.73743835799</v>
      </c>
    </row>
    <row r="37">
      <c r="A37" s="6" t="inlineStr">
        <is>
          <t>CHEVROLET</t>
        </is>
      </c>
      <c r="B37" s="6" t="inlineStr">
        <is>
          <t>New Onix Plus 1.0T Premier Extra Full 4p. Aut.</t>
        </is>
      </c>
      <c r="C37" s="6" t="inlineStr">
        <is>
          <t>MEDIANOS</t>
        </is>
      </c>
      <c r="D37" s="6" t="inlineStr">
        <is>
          <t>AUTOMOVIL</t>
        </is>
      </c>
      <c r="E37" s="11">
        <f>IF(D37="COMERCIAL","UTILITARIO",IF(C37="SUV Y CROSSOVER","SUV","AUTOMOVIL"))</f>
        <v/>
      </c>
      <c r="F37" s="6" t="inlineStr">
        <is>
          <t>BRA</t>
        </is>
      </c>
      <c r="G37" s="11" t="n">
        <v>1000</v>
      </c>
      <c r="H37" s="6" t="inlineStr">
        <is>
          <t>NAFTA</t>
        </is>
      </c>
      <c r="I37" s="6">
        <f>IF(H37="NAFTA","N",IF(H37="DIESEL","D",IF(H37="ELÉCTRICO","E","")))</f>
        <v/>
      </c>
      <c r="J37" s="17" t="inlineStr">
        <is>
          <t>N</t>
        </is>
      </c>
      <c r="K37" s="6" t="n">
        <v>116</v>
      </c>
      <c r="L37" s="9" t="n">
        <v>217</v>
      </c>
      <c r="M37" s="21" t="n">
        <v>217</v>
      </c>
      <c r="N37" s="2" t="n">
        <v>26490</v>
      </c>
      <c r="O37" s="2" t="inlineStr">
        <is>
          <t>Argentina</t>
        </is>
      </c>
      <c r="P37" s="2" t="inlineStr">
        <is>
          <t>CPLE 364/2022 Rev.1</t>
        </is>
      </c>
      <c r="Q37" s="2" t="inlineStr">
        <is>
          <t>Euro 5 b</t>
        </is>
      </c>
      <c r="R37" s="2" t="n">
        <v>1554</v>
      </c>
      <c r="S37" s="2" t="n"/>
      <c r="T37" s="2" t="n">
        <v>138</v>
      </c>
      <c r="U37" s="39">
        <f>IF(I37="N",T37*Supuestos!$B$4,T37*Supuestos!$C$4)*100</f>
        <v/>
      </c>
      <c r="V37" s="20">
        <f>IF(U37&gt;0,100/U37,0)</f>
        <v/>
      </c>
      <c r="W37" s="2">
        <f>T37*M37</f>
        <v/>
      </c>
      <c r="X37" s="2">
        <f>+U37*M37</f>
        <v/>
      </c>
      <c r="Y37" s="44" t="n">
        <v>4060.175929628149</v>
      </c>
      <c r="Z37" s="45" t="n">
        <v>0.23</v>
      </c>
      <c r="AA37" s="44" t="n">
        <v>17652.93882447021</v>
      </c>
    </row>
    <row r="38">
      <c r="A38" s="6" t="inlineStr">
        <is>
          <t>PEUGEOT</t>
        </is>
      </c>
      <c r="B38" s="6" t="inlineStr">
        <is>
          <t>Nuevo 208 1.6 Allure Extra Full,t.cielo,Ay.Est.5p.(ARG)</t>
        </is>
      </c>
      <c r="C38" s="6" t="inlineStr">
        <is>
          <t>MEDIANOS COMPACTOS</t>
        </is>
      </c>
      <c r="D38" s="6" t="inlineStr">
        <is>
          <t>AUTOMOVIL</t>
        </is>
      </c>
      <c r="E38" s="11">
        <f>IF(D38="COMERCIAL","UTILITARIO",IF(C38="SUV Y CROSSOVER","SUV","AUTOMOVIL"))</f>
        <v/>
      </c>
      <c r="F38" s="6" t="inlineStr">
        <is>
          <t>ARG</t>
        </is>
      </c>
      <c r="G38" s="11" t="n">
        <v>1600</v>
      </c>
      <c r="H38" s="6" t="inlineStr">
        <is>
          <t>NAFTA</t>
        </is>
      </c>
      <c r="I38" s="6">
        <f>IF(H38="NAFTA","N",IF(H38="DIESEL","D",IF(H38="ELÉCTRICO","E","")))</f>
        <v/>
      </c>
      <c r="J38" s="17" t="inlineStr">
        <is>
          <t>N</t>
        </is>
      </c>
      <c r="K38" s="6" t="n">
        <v>115</v>
      </c>
      <c r="L38" s="9" t="n">
        <v>200</v>
      </c>
      <c r="M38" s="21" t="n">
        <v>200</v>
      </c>
      <c r="N38" s="2" t="n">
        <v>24000</v>
      </c>
      <c r="O38" s="2" t="inlineStr">
        <is>
          <t>Ursea</t>
        </is>
      </c>
      <c r="P38" s="2" t="inlineStr">
        <is>
          <t>RV-E00053</t>
        </is>
      </c>
      <c r="Q38" s="2" t="inlineStr">
        <is>
          <t>Euro 6</t>
        </is>
      </c>
      <c r="R38" s="22" t="n">
        <v>1550</v>
      </c>
      <c r="S38" s="22" t="n"/>
      <c r="T38" s="2" t="n">
        <v>169</v>
      </c>
      <c r="U38" s="39">
        <f>IF(I38="N",T38*Supuestos!$B$4,T38*Supuestos!$C$4)*100</f>
        <v/>
      </c>
      <c r="V38" s="20">
        <f>IF(U38&gt;0,100/U38,0)</f>
        <v/>
      </c>
      <c r="W38" s="2">
        <f>T38*M38</f>
        <v/>
      </c>
      <c r="X38" s="2">
        <f>+U38*M38</f>
        <v/>
      </c>
      <c r="Y38" s="44" t="n">
        <v>5046.011335242854</v>
      </c>
      <c r="Z38" s="45" t="n">
        <v>0.345</v>
      </c>
      <c r="AA38" s="44" t="n">
        <v>14626.11981229813</v>
      </c>
    </row>
    <row r="39">
      <c r="A39" s="6" t="inlineStr">
        <is>
          <t>HYUNDAI</t>
        </is>
      </c>
      <c r="B39" s="6" t="inlineStr">
        <is>
          <t>Nuevo HB20 1.0 Comfort Full, 6Abag, CES, CTR 4p. (BRA)</t>
        </is>
      </c>
      <c r="C39" s="6" t="inlineStr">
        <is>
          <t>MEDIANOS</t>
        </is>
      </c>
      <c r="D39" s="6" t="inlineStr">
        <is>
          <t>AUTOMOVIL</t>
        </is>
      </c>
      <c r="E39" s="11">
        <f>IF(D39="COMERCIAL","UTILITARIO",IF(C39="SUV Y CROSSOVER","SUV","AUTOMOVIL"))</f>
        <v/>
      </c>
      <c r="F39" s="6" t="inlineStr">
        <is>
          <t>BRA</t>
        </is>
      </c>
      <c r="G39" s="11" t="n">
        <v>1000</v>
      </c>
      <c r="H39" s="6" t="inlineStr">
        <is>
          <t>NAFTA</t>
        </is>
      </c>
      <c r="I39" s="6">
        <f>IF(H39="NAFTA","N",IF(H39="DIESEL","D",IF(H39="ELÉCTRICO","E","")))</f>
        <v/>
      </c>
      <c r="J39" s="17" t="inlineStr">
        <is>
          <t>N</t>
        </is>
      </c>
      <c r="K39" s="6" t="n">
        <v>80</v>
      </c>
      <c r="L39" s="9" t="n">
        <v>187</v>
      </c>
      <c r="M39" s="9" t="n">
        <v>187</v>
      </c>
      <c r="N39" s="2" t="n">
        <v>18990</v>
      </c>
      <c r="O39" s="2" t="inlineStr">
        <is>
          <t>Ursea</t>
        </is>
      </c>
      <c r="P39" s="2" t="inlineStr">
        <is>
          <t>RV-E00101</t>
        </is>
      </c>
      <c r="Q39" s="2" t="inlineStr">
        <is>
          <t>Euro 5</t>
        </is>
      </c>
      <c r="R39" s="2" t="n">
        <v>1420</v>
      </c>
      <c r="S39" s="2" t="n"/>
      <c r="T39" s="2" t="n">
        <v>132</v>
      </c>
      <c r="U39" s="39">
        <f>IF(I39="N",T39*Supuestos!$B$4,T39*Supuestos!$C$4)*100</f>
        <v/>
      </c>
      <c r="V39" s="20">
        <f>IF(U39&gt;0,100/U39,0)</f>
        <v/>
      </c>
      <c r="W39" s="2">
        <f>T39*M39</f>
        <v/>
      </c>
      <c r="X39" s="2">
        <f>+U39*M39</f>
        <v/>
      </c>
      <c r="Y39" s="44" t="n">
        <v>2910.63574570172</v>
      </c>
      <c r="Z39" s="45" t="n">
        <v>0.23</v>
      </c>
      <c r="AA39" s="44" t="n">
        <v>12654.93802479008</v>
      </c>
    </row>
    <row r="40">
      <c r="A40" s="6" t="inlineStr">
        <is>
          <t>HYUNDAI</t>
        </is>
      </c>
      <c r="B40" s="6" t="inlineStr">
        <is>
          <t>Nuevo HB20 1.0 Premium E.Full,6Abag,CES,CTR,Ay.Est.4p.(BRA)</t>
        </is>
      </c>
      <c r="C40" s="6" t="inlineStr">
        <is>
          <t>MEDIANOS</t>
        </is>
      </c>
      <c r="D40" s="6" t="inlineStr">
        <is>
          <t>AUTOMOVIL</t>
        </is>
      </c>
      <c r="E40" s="11">
        <f>IF(D40="COMERCIAL","UTILITARIO",IF(C40="SUV Y CROSSOVER","SUV","AUTOMOVIL"))</f>
        <v/>
      </c>
      <c r="F40" s="6" t="inlineStr">
        <is>
          <t>BRA</t>
        </is>
      </c>
      <c r="G40" s="11" t="n">
        <v>1000</v>
      </c>
      <c r="H40" s="6" t="inlineStr">
        <is>
          <t>NAFTA</t>
        </is>
      </c>
      <c r="I40" s="6">
        <f>IF(H40="NAFTA","N",IF(H40="DIESEL","D",IF(H40="ELÉCTRICO","E","")))</f>
        <v/>
      </c>
      <c r="J40" s="17" t="inlineStr">
        <is>
          <t>N</t>
        </is>
      </c>
      <c r="K40" s="6" t="n">
        <v>80</v>
      </c>
      <c r="L40" s="9" t="n">
        <v>187</v>
      </c>
      <c r="M40" s="9" t="n">
        <v>187</v>
      </c>
      <c r="N40" s="2" t="n">
        <v>20990</v>
      </c>
      <c r="O40" s="2" t="inlineStr">
        <is>
          <t>Ursea</t>
        </is>
      </c>
      <c r="P40" s="2" t="inlineStr">
        <is>
          <t>RV-E00101</t>
        </is>
      </c>
      <c r="Q40" s="2" t="inlineStr">
        <is>
          <t>Euro 5</t>
        </is>
      </c>
      <c r="R40" s="2" t="n">
        <v>1420</v>
      </c>
      <c r="S40" s="2" t="n"/>
      <c r="T40" s="2" t="n">
        <v>132</v>
      </c>
      <c r="U40" s="39">
        <f>IF(I40="N",T40*Supuestos!$B$4,T40*Supuestos!$C$4)*100</f>
        <v/>
      </c>
      <c r="V40" s="20">
        <f>IF(U40&gt;0,100/U40,0)</f>
        <v/>
      </c>
      <c r="W40" s="2">
        <f>T40*M40</f>
        <v/>
      </c>
      <c r="X40" s="2">
        <f>+U40*M40</f>
        <v/>
      </c>
      <c r="Y40" s="44" t="n">
        <v>3217.179794748768</v>
      </c>
      <c r="Z40" s="45" t="n">
        <v>0.23</v>
      </c>
      <c r="AA40" s="44" t="n">
        <v>13987.73823803812</v>
      </c>
    </row>
    <row r="41">
      <c r="A41" s="6" t="inlineStr">
        <is>
          <t>CHEVROLET</t>
        </is>
      </c>
      <c r="B41" s="6" t="inlineStr">
        <is>
          <t>New Onix Plus 1.2 LT Full,6Abag,ABS,CES,CTR,Multim.,A.Est.4p</t>
        </is>
      </c>
      <c r="C41" s="6" t="inlineStr">
        <is>
          <t>MEDIANOS</t>
        </is>
      </c>
      <c r="D41" s="6" t="inlineStr">
        <is>
          <t>AUTOMOVIL</t>
        </is>
      </c>
      <c r="E41" s="11">
        <f>IF(D41="COMERCIAL","UTILITARIO",IF(C41="SUV Y CROSSOVER","SUV","AUTOMOVIL"))</f>
        <v/>
      </c>
      <c r="F41" s="6" t="inlineStr">
        <is>
          <t>BRA</t>
        </is>
      </c>
      <c r="G41" s="11" t="n">
        <v>1200</v>
      </c>
      <c r="H41" s="6" t="inlineStr">
        <is>
          <t>NAFTA</t>
        </is>
      </c>
      <c r="I41" s="6">
        <f>IF(H41="NAFTA","N",IF(H41="DIESEL","D",IF(H41="ELÉCTRICO","E","")))</f>
        <v/>
      </c>
      <c r="J41" s="17" t="inlineStr">
        <is>
          <t>N</t>
        </is>
      </c>
      <c r="K41" s="6" t="n">
        <v>90</v>
      </c>
      <c r="L41" s="9" t="n">
        <v>132</v>
      </c>
      <c r="M41" s="21" t="n">
        <v>132</v>
      </c>
      <c r="N41" s="2" t="n">
        <v>20990</v>
      </c>
      <c r="O41" s="2" t="inlineStr">
        <is>
          <t>Argentina</t>
        </is>
      </c>
      <c r="P41" s="2" t="inlineStr">
        <is>
          <t>61GMY0059A</t>
        </is>
      </c>
      <c r="Q41" s="2" t="inlineStr">
        <is>
          <t>Euro 5</t>
        </is>
      </c>
      <c r="R41" s="2" t="n">
        <v>1489</v>
      </c>
      <c r="S41" s="2" t="n"/>
      <c r="T41" s="2" t="n">
        <v>140</v>
      </c>
      <c r="U41" s="39">
        <f>IF(I41="N",T41*Supuestos!$B$4,T41*Supuestos!$C$4)*100</f>
        <v/>
      </c>
      <c r="V41" s="20">
        <f>IF(U41&gt;0,100/U41,0)</f>
        <v/>
      </c>
      <c r="W41" s="2">
        <f>T41*M41</f>
        <v/>
      </c>
      <c r="X41" s="2">
        <f>+U41*M41</f>
        <v/>
      </c>
      <c r="Y41" s="44" t="n">
        <v>3841.874900525226</v>
      </c>
      <c r="Z41" s="45" t="n">
        <v>0.2875</v>
      </c>
      <c r="AA41" s="44" t="n">
        <v>13363.04313226166</v>
      </c>
    </row>
    <row r="42">
      <c r="A42" s="6" t="inlineStr">
        <is>
          <t>CHEVROLET</t>
        </is>
      </c>
      <c r="B42" s="6" t="inlineStr">
        <is>
          <t>New Onix 1.2 LT Full,6Abag,ABS,CES,CTR,Multim.,Ay. Est. 5p.</t>
        </is>
      </c>
      <c r="C42" s="6" t="inlineStr">
        <is>
          <t>MEDIANOS COMPACTOS</t>
        </is>
      </c>
      <c r="D42" s="6" t="inlineStr">
        <is>
          <t>AUTOMOVIL</t>
        </is>
      </c>
      <c r="E42" s="11">
        <f>IF(D42="COMERCIAL","UTILITARIO",IF(C42="SUV Y CROSSOVER","SUV","AUTOMOVIL"))</f>
        <v/>
      </c>
      <c r="F42" s="6" t="inlineStr">
        <is>
          <t>BRA</t>
        </is>
      </c>
      <c r="G42" s="11" t="n">
        <v>1200</v>
      </c>
      <c r="H42" s="6" t="inlineStr">
        <is>
          <t>NAFTA</t>
        </is>
      </c>
      <c r="I42" s="6">
        <f>IF(H42="NAFTA","N",IF(H42="DIESEL","D",IF(H42="ELÉCTRICO","E","")))</f>
        <v/>
      </c>
      <c r="J42" s="17" t="inlineStr">
        <is>
          <t>N</t>
        </is>
      </c>
      <c r="K42" s="6" t="n">
        <v>90</v>
      </c>
      <c r="L42" s="9" t="n">
        <v>131</v>
      </c>
      <c r="M42" s="21" t="n">
        <v>131</v>
      </c>
      <c r="N42" s="2" t="n">
        <v>19990</v>
      </c>
      <c r="O42" s="2" t="inlineStr">
        <is>
          <t>Argentina</t>
        </is>
      </c>
      <c r="P42" s="2" t="inlineStr">
        <is>
          <t>61GMY0059A</t>
        </is>
      </c>
      <c r="Q42" s="2" t="inlineStr">
        <is>
          <t>Euro 5</t>
        </is>
      </c>
      <c r="R42" s="2" t="n">
        <v>1481</v>
      </c>
      <c r="S42" s="2" t="n"/>
      <c r="T42" s="2" t="n">
        <v>140</v>
      </c>
      <c r="U42" s="39">
        <f>IF(I42="N",T42*Supuestos!$B$4,T42*Supuestos!$C$4)*100</f>
        <v/>
      </c>
      <c r="V42" s="20">
        <f>IF(U42&gt;0,100/U42,0)</f>
        <v/>
      </c>
      <c r="W42" s="2">
        <f>T42*M42</f>
        <v/>
      </c>
      <c r="X42" s="2">
        <f>+U42*M42</f>
        <v/>
      </c>
      <c r="Y42" s="44" t="n">
        <v>3658.841317841795</v>
      </c>
      <c r="Z42" s="45" t="n">
        <v>0.2875</v>
      </c>
      <c r="AA42" s="44" t="n">
        <v>12726.40458379755</v>
      </c>
    </row>
    <row r="43">
      <c r="A43" s="6" t="inlineStr">
        <is>
          <t>NISSAN</t>
        </is>
      </c>
      <c r="B43" s="6" t="inlineStr">
        <is>
          <t>Nuevo Versa PH2 1.6 Sense Extra Full 4p.</t>
        </is>
      </c>
      <c r="C43" s="6" t="inlineStr">
        <is>
          <t>GRANDES</t>
        </is>
      </c>
      <c r="D43" s="6" t="inlineStr">
        <is>
          <t>AUTOMOVIL</t>
        </is>
      </c>
      <c r="E43" s="11">
        <f>IF(D43="COMERCIAL","UTILITARIO",IF(C43="SUV Y CROSSOVER","SUV","AUTOMOVIL"))</f>
        <v/>
      </c>
      <c r="F43" s="6" t="inlineStr">
        <is>
          <t>MEX</t>
        </is>
      </c>
      <c r="G43" s="11" t="n">
        <v>1600</v>
      </c>
      <c r="H43" s="6" t="inlineStr">
        <is>
          <t>NAFTA</t>
        </is>
      </c>
      <c r="I43" s="6">
        <f>IF(H43="NAFTA","N",IF(H43="DIESEL","D",IF(H43="ELÉCTRICO","E","")))</f>
        <v/>
      </c>
      <c r="J43" s="17" t="inlineStr">
        <is>
          <t>N</t>
        </is>
      </c>
      <c r="K43" s="6" t="n">
        <v>118</v>
      </c>
      <c r="L43" s="9" t="n">
        <v>129</v>
      </c>
      <c r="M43" s="21" t="n">
        <v>129</v>
      </c>
      <c r="N43" s="2" t="n">
        <v>25990</v>
      </c>
      <c r="O43" s="2" t="inlineStr">
        <is>
          <t>Ursea</t>
        </is>
      </c>
      <c r="P43" s="2" t="inlineStr">
        <is>
          <t>RV-E00137</t>
        </is>
      </c>
      <c r="Q43" s="2" t="inlineStr">
        <is>
          <t>Euro 5</t>
        </is>
      </c>
      <c r="R43" s="2" t="n">
        <v>1532</v>
      </c>
      <c r="S43" s="2" t="n"/>
      <c r="T43" s="2" t="n">
        <v>137</v>
      </c>
      <c r="U43" s="39">
        <f>IF(I43="N",T43*Supuestos!$B$4,T43*Supuestos!$C$4)*100</f>
        <v/>
      </c>
      <c r="V43" s="20">
        <f>IF(U43&gt;0,100/U43,0)</f>
        <v/>
      </c>
      <c r="W43" s="2">
        <f>T43*M43</f>
        <v/>
      </c>
      <c r="X43" s="2">
        <f>+U43*M43</f>
        <v/>
      </c>
      <c r="Y43" s="44" t="n">
        <v>5464.409775123408</v>
      </c>
      <c r="Z43" s="45" t="n">
        <v>0.345</v>
      </c>
      <c r="AA43" s="44" t="n">
        <v>15838.86891340118</v>
      </c>
    </row>
    <row r="44">
      <c r="A44" s="6" t="inlineStr">
        <is>
          <t>NISSAN</t>
        </is>
      </c>
      <c r="B44" s="6" t="inlineStr">
        <is>
          <t>Nuevo Versa PH2 1.6 Advance Extra Full 4p. Aut.</t>
        </is>
      </c>
      <c r="C44" s="6" t="inlineStr">
        <is>
          <t>GRANDES</t>
        </is>
      </c>
      <c r="D44" s="6" t="inlineStr">
        <is>
          <t>AUTOMOVIL</t>
        </is>
      </c>
      <c r="E44" s="11">
        <f>IF(D44="COMERCIAL","UTILITARIO",IF(C44="SUV Y CROSSOVER","SUV","AUTOMOVIL"))</f>
        <v/>
      </c>
      <c r="F44" s="6" t="inlineStr">
        <is>
          <t>MEX</t>
        </is>
      </c>
      <c r="G44" s="11" t="n">
        <v>1600</v>
      </c>
      <c r="H44" s="6" t="inlineStr">
        <is>
          <t>NAFTA</t>
        </is>
      </c>
      <c r="I44" s="6">
        <f>IF(H44="NAFTA","N",IF(H44="DIESEL","D",IF(H44="ELÉCTRICO","E","")))</f>
        <v/>
      </c>
      <c r="J44" s="17" t="inlineStr">
        <is>
          <t>N</t>
        </is>
      </c>
      <c r="K44" s="6" t="n">
        <v>118</v>
      </c>
      <c r="L44" s="9" t="n">
        <v>128</v>
      </c>
      <c r="M44" s="21" t="n">
        <v>128</v>
      </c>
      <c r="N44" s="2" t="n">
        <v>28490</v>
      </c>
      <c r="O44" s="2" t="inlineStr">
        <is>
          <t>Ursea</t>
        </is>
      </c>
      <c r="P44" s="2" t="inlineStr">
        <is>
          <t>RV-E00137</t>
        </is>
      </c>
      <c r="Q44" s="2" t="inlineStr">
        <is>
          <t>Euro 5</t>
        </is>
      </c>
      <c r="R44" s="2" t="n">
        <v>1644</v>
      </c>
      <c r="S44" s="2" t="n"/>
      <c r="T44" s="2" t="n">
        <v>135</v>
      </c>
      <c r="U44" s="39">
        <f>IF(I44="N",T44*Supuestos!$B$4,T44*Supuestos!$C$4)*100</f>
        <v/>
      </c>
      <c r="V44" s="20">
        <f>IF(U44&gt;0,100/U44,0)</f>
        <v/>
      </c>
      <c r="W44" s="2">
        <f>T44*M44</f>
        <v/>
      </c>
      <c r="X44" s="2">
        <f>+U44*M44</f>
        <v/>
      </c>
      <c r="Y44" s="44" t="n">
        <v>5990.035955877872</v>
      </c>
      <c r="Z44" s="45" t="n">
        <v>0.345</v>
      </c>
      <c r="AA44" s="44" t="n">
        <v>17362.42306051557</v>
      </c>
    </row>
    <row r="45">
      <c r="A45" s="6" t="inlineStr">
        <is>
          <t>PEUGEOT</t>
        </is>
      </c>
      <c r="B45" s="6" t="inlineStr">
        <is>
          <t>Nuevo 208 1.6 Allure Ex.Full,t.cielo,Ay.Est.5p.Aut.(ARG)</t>
        </is>
      </c>
      <c r="C45" s="6" t="inlineStr">
        <is>
          <t>MEDIANOS COMPACTOS</t>
        </is>
      </c>
      <c r="D45" s="6" t="inlineStr">
        <is>
          <t>AUTOMOVIL</t>
        </is>
      </c>
      <c r="E45" s="11">
        <f>IF(D45="COMERCIAL","UTILITARIO",IF(C45="SUV Y CROSSOVER","SUV","AUTOMOVIL"))</f>
        <v/>
      </c>
      <c r="F45" s="6" t="inlineStr">
        <is>
          <t>ARG</t>
        </is>
      </c>
      <c r="G45" s="11" t="n">
        <v>1600</v>
      </c>
      <c r="H45" s="6" t="inlineStr">
        <is>
          <t>NAFTA</t>
        </is>
      </c>
      <c r="I45" s="6">
        <f>IF(H45="NAFTA","N",IF(H45="DIESEL","D",IF(H45="ELÉCTRICO","E","")))</f>
        <v/>
      </c>
      <c r="J45" s="17" t="inlineStr">
        <is>
          <t>N</t>
        </is>
      </c>
      <c r="K45" s="6" t="n">
        <v>115</v>
      </c>
      <c r="L45" s="9" t="n">
        <v>127</v>
      </c>
      <c r="M45" s="21" t="n">
        <v>127</v>
      </c>
      <c r="N45" s="2" t="n">
        <v>26000</v>
      </c>
      <c r="O45" s="2" t="inlineStr">
        <is>
          <t>Ursea</t>
        </is>
      </c>
      <c r="P45" s="2" t="inlineStr">
        <is>
          <t>RV-E00053</t>
        </is>
      </c>
      <c r="Q45" s="2" t="inlineStr">
        <is>
          <t>Euro 6</t>
        </is>
      </c>
      <c r="R45" s="22" t="n">
        <v>1550</v>
      </c>
      <c r="S45" s="22" t="n"/>
      <c r="T45" s="2" t="n">
        <v>169</v>
      </c>
      <c r="U45" s="39">
        <f>IF(I45="N",T45*Supuestos!$B$4,T45*Supuestos!$C$4)*100</f>
        <v/>
      </c>
      <c r="V45" s="20">
        <f>IF(U45&gt;0,100/U45,0)</f>
        <v/>
      </c>
      <c r="W45" s="2">
        <f>T45*M45</f>
        <v/>
      </c>
      <c r="X45" s="2">
        <f>+U45*M45</f>
        <v/>
      </c>
      <c r="Y45" s="44" t="n">
        <v>5466.512279846425</v>
      </c>
      <c r="Z45" s="45" t="n">
        <v>0.345</v>
      </c>
      <c r="AA45" s="44" t="n">
        <v>15844.96312998964</v>
      </c>
    </row>
    <row r="46">
      <c r="A46" s="6" t="inlineStr">
        <is>
          <t>JAC</t>
        </is>
      </c>
      <c r="B46" s="6" t="inlineStr">
        <is>
          <t>S1 45 KW Full, 2Abag, cuero, Ay. Estac. 5p. Aut.</t>
        </is>
      </c>
      <c r="C46" s="6" t="inlineStr">
        <is>
          <t>MEDIANOS COMPACTOS</t>
        </is>
      </c>
      <c r="D46" s="6" t="inlineStr">
        <is>
          <t>AUTOMOVIL</t>
        </is>
      </c>
      <c r="E46" s="11">
        <f>IF(D46="COMERCIAL","UTILITARIO",IF(C46="SUV Y CROSSOVER","SUV","AUTOMOVIL"))</f>
        <v/>
      </c>
      <c r="F46" s="6" t="inlineStr">
        <is>
          <t>CHI</t>
        </is>
      </c>
      <c r="G46" s="11" t="n"/>
      <c r="H46" s="6" t="inlineStr">
        <is>
          <t>ELÉCTRICO</t>
        </is>
      </c>
      <c r="I46" s="6">
        <f>IF(H46="NAFTA","N",IF(H46="DIESEL","D",IF(H46="ELÉCTRICO","E","")))</f>
        <v/>
      </c>
      <c r="J46" s="17" t="inlineStr">
        <is>
          <t>BEV</t>
        </is>
      </c>
      <c r="K46" s="6" t="n">
        <v>60</v>
      </c>
      <c r="L46" s="9" t="n">
        <v>125</v>
      </c>
      <c r="M46" s="21" t="n">
        <v>125</v>
      </c>
      <c r="N46" s="2" t="n">
        <v>23990</v>
      </c>
      <c r="O46" s="2" t="inlineStr">
        <is>
          <t>Chile</t>
        </is>
      </c>
      <c r="P46" s="2" t="inlineStr">
        <is>
          <t>JC8724EL0822S00-4</t>
        </is>
      </c>
      <c r="Q46" s="2" t="n"/>
      <c r="R46" s="2" t="n">
        <v>1555</v>
      </c>
      <c r="S46" s="2" t="n">
        <v>6.8</v>
      </c>
      <c r="T46" s="2" t="n"/>
      <c r="U46" s="39">
        <f>IF(I46="N",T46*Supuestos!$B$4,T46*Supuestos!$C$4)*100</f>
        <v/>
      </c>
      <c r="V46" s="20">
        <f>IF(U46&gt;0,100/U46,0)</f>
        <v/>
      </c>
      <c r="W46" s="2">
        <f>T46*M46</f>
        <v/>
      </c>
      <c r="X46" s="2">
        <f>+U46*M46</f>
        <v/>
      </c>
      <c r="Y46" s="44" t="n">
        <v>0</v>
      </c>
      <c r="Z46" s="45" t="n">
        <v>0</v>
      </c>
      <c r="AA46" s="44" t="n">
        <v>19663.93442622951</v>
      </c>
    </row>
    <row r="47">
      <c r="A47" s="6" t="inlineStr">
        <is>
          <t>VOLKSWAGEN</t>
        </is>
      </c>
      <c r="B47" s="6" t="inlineStr">
        <is>
          <t>Polo VII 1.0T Highline Extra Full 5p. Aut.</t>
        </is>
      </c>
      <c r="C47" s="6" t="inlineStr">
        <is>
          <t>MEDIANOS COMPACTOS</t>
        </is>
      </c>
      <c r="D47" s="6" t="inlineStr">
        <is>
          <t>AUTOMOVIL</t>
        </is>
      </c>
      <c r="E47" s="11">
        <f>IF(D47="COMERCIAL","UTILITARIO",IF(C47="SUV Y CROSSOVER","SUV","AUTOMOVIL"))</f>
        <v/>
      </c>
      <c r="F47" s="6" t="inlineStr">
        <is>
          <t>BRA</t>
        </is>
      </c>
      <c r="G47" s="11" t="n">
        <v>1000</v>
      </c>
      <c r="H47" s="6" t="inlineStr">
        <is>
          <t>NAFTA</t>
        </is>
      </c>
      <c r="I47" s="6">
        <f>IF(H47="NAFTA","N",IF(H47="DIESEL","D",IF(H47="ELÉCTRICO","E","")))</f>
        <v/>
      </c>
      <c r="J47" s="17" t="inlineStr">
        <is>
          <t>N</t>
        </is>
      </c>
      <c r="K47" s="6" t="n">
        <v>95</v>
      </c>
      <c r="L47" s="9" t="n">
        <v>124</v>
      </c>
      <c r="M47" s="21" t="n">
        <v>124</v>
      </c>
      <c r="N47" s="2" t="n">
        <v>26990</v>
      </c>
      <c r="O47" s="2" t="inlineStr">
        <is>
          <t>Ursea</t>
        </is>
      </c>
      <c r="P47" s="2" t="inlineStr">
        <is>
          <t>RV-E00109</t>
        </is>
      </c>
      <c r="Q47" s="2" t="inlineStr">
        <is>
          <t>Euro 6 b</t>
        </is>
      </c>
      <c r="R47" s="2" t="n">
        <v>1570</v>
      </c>
      <c r="S47" s="2" t="n"/>
      <c r="T47" s="2" t="n">
        <v>155</v>
      </c>
      <c r="U47" s="39">
        <f>IF(I47="N",T47*Supuestos!$B$4,T47*Supuestos!$C$4)*100</f>
        <v/>
      </c>
      <c r="V47" s="20">
        <f>IF(U47&gt;0,100/U47,0)</f>
        <v/>
      </c>
      <c r="W47" s="2">
        <f>T47*M47</f>
        <v/>
      </c>
      <c r="X47" s="2">
        <f>+U47*M47</f>
        <v/>
      </c>
      <c r="Y47" s="44" t="n">
        <v>4136.811941889911</v>
      </c>
      <c r="Z47" s="45" t="n">
        <v>0.23</v>
      </c>
      <c r="AA47" s="44" t="n">
        <v>17986.13887778222</v>
      </c>
    </row>
    <row r="48">
      <c r="A48" s="6" t="inlineStr">
        <is>
          <t>HYUNDAI</t>
        </is>
      </c>
      <c r="B48" s="6" t="inlineStr">
        <is>
          <t>Nuevo HB20 1.6 Premium E.Full,6Abag,CES,CTR,Ay.Est.5p.(BRA)</t>
        </is>
      </c>
      <c r="C48" s="6" t="inlineStr">
        <is>
          <t>MEDIANOS COMPACTOS</t>
        </is>
      </c>
      <c r="D48" s="6" t="inlineStr">
        <is>
          <t>AUTOMOVIL</t>
        </is>
      </c>
      <c r="E48" s="11">
        <f>IF(D48="COMERCIAL","UTILITARIO",IF(C48="SUV Y CROSSOVER","SUV","AUTOMOVIL"))</f>
        <v/>
      </c>
      <c r="F48" s="6" t="inlineStr">
        <is>
          <t>BRA</t>
        </is>
      </c>
      <c r="G48" s="11" t="n">
        <v>1600</v>
      </c>
      <c r="H48" s="6" t="inlineStr">
        <is>
          <t>NAFTA</t>
        </is>
      </c>
      <c r="I48" s="6">
        <f>IF(H48="NAFTA","N",IF(H48="DIESEL","D",IF(H48="ELÉCTRICO","E","")))</f>
        <v/>
      </c>
      <c r="J48" s="17" t="inlineStr">
        <is>
          <t>N</t>
        </is>
      </c>
      <c r="K48" s="6" t="n">
        <v>123</v>
      </c>
      <c r="L48" s="9" t="n">
        <v>123</v>
      </c>
      <c r="M48" s="9" t="n">
        <v>123</v>
      </c>
      <c r="N48" s="2" t="n">
        <v>22990</v>
      </c>
      <c r="O48" s="2" t="inlineStr">
        <is>
          <t>Ursea</t>
        </is>
      </c>
      <c r="P48" s="2" t="inlineStr">
        <is>
          <t>RV-E00101</t>
        </is>
      </c>
      <c r="Q48" s="2" t="inlineStr">
        <is>
          <t>Euro 5</t>
        </is>
      </c>
      <c r="R48" s="2" t="n">
        <v>1420</v>
      </c>
      <c r="S48" s="2" t="n"/>
      <c r="T48" s="2" t="n">
        <v>132</v>
      </c>
      <c r="U48" s="39">
        <f>IF(I48="N",T48*Supuestos!$B$4,T48*Supuestos!$C$4)*100</f>
        <v/>
      </c>
      <c r="V48" s="20">
        <f>IF(U48&gt;0,100/U48,0)</f>
        <v/>
      </c>
      <c r="W48" s="2">
        <f>T48*M48</f>
        <v/>
      </c>
      <c r="X48" s="2">
        <f>+U48*M48</f>
        <v/>
      </c>
      <c r="Y48" s="44" t="n">
        <v>4833.65835821805</v>
      </c>
      <c r="Z48" s="45" t="n">
        <v>0.345</v>
      </c>
      <c r="AA48" s="44" t="n">
        <v>14010.60393686392</v>
      </c>
    </row>
    <row r="49">
      <c r="A49" s="6" t="inlineStr">
        <is>
          <t>HYUNDAI</t>
        </is>
      </c>
      <c r="B49" s="6" t="inlineStr">
        <is>
          <t>Nuevo HB20 1.6 Premium E.Full,6Abag,CES,CTR,Ay.Est.4p.(BRA)</t>
        </is>
      </c>
      <c r="C49" s="6" t="inlineStr">
        <is>
          <t>MEDIANOS</t>
        </is>
      </c>
      <c r="D49" s="6" t="inlineStr">
        <is>
          <t>AUTOMOVIL</t>
        </is>
      </c>
      <c r="E49" s="11">
        <f>IF(D49="COMERCIAL","UTILITARIO",IF(C49="SUV Y CROSSOVER","SUV","AUTOMOVIL"))</f>
        <v/>
      </c>
      <c r="F49" s="6" t="inlineStr">
        <is>
          <t>BRA</t>
        </is>
      </c>
      <c r="G49" s="11" t="n">
        <v>1600</v>
      </c>
      <c r="H49" s="6" t="inlineStr">
        <is>
          <t>NAFTA</t>
        </is>
      </c>
      <c r="I49" s="6">
        <f>IF(H49="NAFTA","N",IF(H49="DIESEL","D",IF(H49="ELÉCTRICO","E","")))</f>
        <v/>
      </c>
      <c r="J49" s="17" t="inlineStr">
        <is>
          <t>N</t>
        </is>
      </c>
      <c r="K49" s="6" t="n">
        <v>123</v>
      </c>
      <c r="L49" s="9" t="n">
        <v>116</v>
      </c>
      <c r="M49" s="9" t="n">
        <v>116</v>
      </c>
      <c r="N49" s="2" t="n">
        <v>23990</v>
      </c>
      <c r="O49" s="2" t="inlineStr">
        <is>
          <t>Ursea</t>
        </is>
      </c>
      <c r="P49" s="2" t="inlineStr">
        <is>
          <t>RV-E00101</t>
        </is>
      </c>
      <c r="Q49" s="2" t="inlineStr">
        <is>
          <t>Euro 5</t>
        </is>
      </c>
      <c r="R49" s="2" t="n">
        <v>1420</v>
      </c>
      <c r="S49" s="2" t="n"/>
      <c r="T49" s="2" t="n">
        <v>132</v>
      </c>
      <c r="U49" s="39">
        <f>IF(I49="N",T49*Supuestos!$B$4,T49*Supuestos!$C$4)*100</f>
        <v/>
      </c>
      <c r="V49" s="20">
        <f>IF(U49&gt;0,100/U49,0)</f>
        <v/>
      </c>
      <c r="W49" s="2">
        <f>T49*M49</f>
        <v/>
      </c>
      <c r="X49" s="2">
        <f>+U49*M49</f>
        <v/>
      </c>
      <c r="Y49" s="44" t="n">
        <v>5043.908830519836</v>
      </c>
      <c r="Z49" s="45" t="n">
        <v>0.345</v>
      </c>
      <c r="AA49" s="44" t="n">
        <v>14620.02559570967</v>
      </c>
    </row>
    <row r="50">
      <c r="A50" s="6" t="inlineStr">
        <is>
          <t>SUZUKI</t>
        </is>
      </c>
      <c r="B50" s="6" t="inlineStr">
        <is>
          <t>New Alto 800 2Abag, ABS 5p. (IND)</t>
        </is>
      </c>
      <c r="C50" s="6" t="inlineStr">
        <is>
          <t>CHICOS</t>
        </is>
      </c>
      <c r="D50" s="6" t="inlineStr">
        <is>
          <t>AUTOMOVIL</t>
        </is>
      </c>
      <c r="E50" s="11">
        <f>IF(D50="COMERCIAL","UTILITARIO",IF(C50="SUV Y CROSSOVER","SUV","AUTOMOVIL"))</f>
        <v/>
      </c>
      <c r="F50" s="6" t="inlineStr">
        <is>
          <t>IND</t>
        </is>
      </c>
      <c r="G50" s="11" t="n">
        <v>800</v>
      </c>
      <c r="H50" s="6" t="inlineStr">
        <is>
          <t>NAFTA</t>
        </is>
      </c>
      <c r="I50" s="6">
        <f>IF(H50="NAFTA","N",IF(H50="DIESEL","D",IF(H50="ELÉCTRICO","E","")))</f>
        <v/>
      </c>
      <c r="J50" s="17" t="inlineStr">
        <is>
          <t>N</t>
        </is>
      </c>
      <c r="K50" s="6" t="n">
        <v>47</v>
      </c>
      <c r="L50" s="9" t="n">
        <v>115</v>
      </c>
      <c r="M50" s="21" t="n">
        <v>115</v>
      </c>
      <c r="N50" s="2" t="n">
        <v>11490</v>
      </c>
      <c r="O50" s="2" t="inlineStr">
        <is>
          <t>Chile</t>
        </is>
      </c>
      <c r="P50" s="2" t="inlineStr">
        <is>
          <t>SZ6551T250316S00-7</t>
        </is>
      </c>
      <c r="Q50" s="2" t="inlineStr">
        <is>
          <t>Tier 2 b5</t>
        </is>
      </c>
      <c r="R50" s="2" t="n">
        <v>1185</v>
      </c>
      <c r="S50" s="2" t="n"/>
      <c r="T50" s="2" t="n">
        <v>116</v>
      </c>
      <c r="U50" s="39">
        <f>IF(I50="N",T50*Supuestos!$B$4,T50*Supuestos!$C$4)*100</f>
        <v/>
      </c>
      <c r="V50" s="20">
        <f>IF(U50&gt;0,100/U50,0)</f>
        <v/>
      </c>
      <c r="W50" s="2">
        <f>T50*M50</f>
        <v/>
      </c>
      <c r="X50" s="2">
        <f>+U50*M50</f>
        <v/>
      </c>
      <c r="Y50" s="44" t="n">
        <v>1761.09556177529</v>
      </c>
      <c r="Z50" s="45" t="n">
        <v>0.23</v>
      </c>
      <c r="AA50" s="44" t="n">
        <v>7656.937225109957</v>
      </c>
    </row>
    <row r="51">
      <c r="A51" s="6" t="inlineStr">
        <is>
          <t>CHEVROLET</t>
        </is>
      </c>
      <c r="B51" s="6" t="inlineStr">
        <is>
          <t>New Onix 1.2 LS Full, 6Abag, ABS, CES, CTR, espejos 5p.</t>
        </is>
      </c>
      <c r="C51" s="6" t="inlineStr">
        <is>
          <t>MEDIANOS COMPACTOS</t>
        </is>
      </c>
      <c r="D51" s="6" t="inlineStr">
        <is>
          <t>AUTOMOVIL</t>
        </is>
      </c>
      <c r="E51" s="11">
        <f>IF(D51="COMERCIAL","UTILITARIO",IF(C51="SUV Y CROSSOVER","SUV","AUTOMOVIL"))</f>
        <v/>
      </c>
      <c r="F51" s="6" t="inlineStr">
        <is>
          <t>BRA</t>
        </is>
      </c>
      <c r="G51" s="11" t="n">
        <v>1200</v>
      </c>
      <c r="H51" s="6" t="inlineStr">
        <is>
          <t>NAFTA</t>
        </is>
      </c>
      <c r="I51" s="6">
        <f>IF(H51="NAFTA","N",IF(H51="DIESEL","D",IF(H51="ELÉCTRICO","E","")))</f>
        <v/>
      </c>
      <c r="J51" s="17" t="inlineStr">
        <is>
          <t>N</t>
        </is>
      </c>
      <c r="K51" s="6" t="n">
        <v>90</v>
      </c>
      <c r="L51" s="9" t="n">
        <v>109</v>
      </c>
      <c r="M51" s="21" t="n">
        <v>109</v>
      </c>
      <c r="N51" s="2" t="n">
        <v>17990</v>
      </c>
      <c r="O51" s="2" t="inlineStr">
        <is>
          <t>Argentina</t>
        </is>
      </c>
      <c r="P51" s="2" t="inlineStr">
        <is>
          <t>61GMY0059A</t>
        </is>
      </c>
      <c r="Q51" s="2" t="inlineStr">
        <is>
          <t>Euro 5</t>
        </is>
      </c>
      <c r="R51" s="2" t="n">
        <v>1481</v>
      </c>
      <c r="S51" s="2" t="n"/>
      <c r="T51" s="2" t="n">
        <v>140</v>
      </c>
      <c r="U51" s="39">
        <f>IF(I51="N",T51*Supuestos!$B$4,T51*Supuestos!$C$4)*100</f>
        <v/>
      </c>
      <c r="V51" s="20">
        <f>IF(U51&gt;0,100/U51,0)</f>
        <v/>
      </c>
      <c r="W51" s="2">
        <f>T51*M51</f>
        <v/>
      </c>
      <c r="X51" s="2">
        <f>+U51*M51</f>
        <v/>
      </c>
      <c r="Y51" s="44" t="n">
        <v>3292.774152474932</v>
      </c>
      <c r="Z51" s="45" t="n">
        <v>0.2875</v>
      </c>
      <c r="AA51" s="44" t="n">
        <v>11453.12748686933</v>
      </c>
    </row>
    <row r="52">
      <c r="A52" s="6" t="inlineStr">
        <is>
          <t>NISSAN</t>
        </is>
      </c>
      <c r="B52" s="6" t="inlineStr">
        <is>
          <t>Sentra B18 2.0 SR Extra Full, techo, cuero 4p. Aut.</t>
        </is>
      </c>
      <c r="C52" s="6" t="inlineStr">
        <is>
          <t>GRANDES</t>
        </is>
      </c>
      <c r="D52" s="6" t="inlineStr">
        <is>
          <t>AUTOMOVIL</t>
        </is>
      </c>
      <c r="E52" s="11">
        <f>IF(D52="COMERCIAL","UTILITARIO",IF(C52="SUV Y CROSSOVER","SUV","AUTOMOVIL"))</f>
        <v/>
      </c>
      <c r="F52" s="6" t="inlineStr">
        <is>
          <t>MEX</t>
        </is>
      </c>
      <c r="G52" s="11" t="n">
        <v>2000</v>
      </c>
      <c r="H52" s="6" t="inlineStr">
        <is>
          <t>NAFTA</t>
        </is>
      </c>
      <c r="I52" s="6">
        <f>IF(H52="NAFTA","N",IF(H52="DIESEL","D",IF(H52="ELÉCTRICO","E","")))</f>
        <v/>
      </c>
      <c r="J52" s="17" t="inlineStr">
        <is>
          <t>N</t>
        </is>
      </c>
      <c r="K52" s="6" t="n">
        <v>145</v>
      </c>
      <c r="L52" s="9" t="n">
        <v>105</v>
      </c>
      <c r="M52" s="21" t="n">
        <v>105</v>
      </c>
      <c r="N52" s="2" t="n">
        <v>37990</v>
      </c>
      <c r="O52" s="2" t="inlineStr">
        <is>
          <t>Ursea</t>
        </is>
      </c>
      <c r="P52" s="2" t="inlineStr">
        <is>
          <t>RV-E00136</t>
        </is>
      </c>
      <c r="Q52" s="2" t="inlineStr">
        <is>
          <t>Euro 5 a</t>
        </is>
      </c>
      <c r="R52" s="2" t="n">
        <v>1758</v>
      </c>
      <c r="S52" s="2" t="n"/>
      <c r="T52" s="2" t="n">
        <v>173</v>
      </c>
      <c r="U52" s="39">
        <f>IF(I52="N",T52*Supuestos!$B$4,T52*Supuestos!$C$4)*100</f>
        <v/>
      </c>
      <c r="V52" s="20">
        <f>IF(U52&gt;0,100/U52,0)</f>
        <v/>
      </c>
      <c r="W52" s="2">
        <f>T52*M52</f>
        <v/>
      </c>
      <c r="X52" s="2">
        <f>+U52*M52</f>
        <v/>
      </c>
      <c r="Y52" s="44" t="n">
        <v>7987.415442744834</v>
      </c>
      <c r="Z52" s="45" t="n">
        <v>0.345</v>
      </c>
      <c r="AA52" s="44" t="n">
        <v>23151.92881955024</v>
      </c>
    </row>
    <row r="53">
      <c r="A53" s="6" t="inlineStr">
        <is>
          <t>NISSAN</t>
        </is>
      </c>
      <c r="B53" s="6" t="inlineStr">
        <is>
          <t>Nuevo Versa PH2 1.6 Advance Extra Full 4p.</t>
        </is>
      </c>
      <c r="C53" s="6" t="inlineStr">
        <is>
          <t>GRANDES</t>
        </is>
      </c>
      <c r="D53" s="6" t="inlineStr">
        <is>
          <t>AUTOMOVIL</t>
        </is>
      </c>
      <c r="E53" s="11">
        <f>IF(D53="COMERCIAL","UTILITARIO",IF(C53="SUV Y CROSSOVER","SUV","AUTOMOVIL"))</f>
        <v/>
      </c>
      <c r="F53" s="6" t="inlineStr">
        <is>
          <t>MEX</t>
        </is>
      </c>
      <c r="G53" s="11" t="n">
        <v>1600</v>
      </c>
      <c r="H53" s="6" t="inlineStr">
        <is>
          <t>NAFTA</t>
        </is>
      </c>
      <c r="I53" s="6">
        <f>IF(H53="NAFTA","N",IF(H53="DIESEL","D",IF(H53="ELÉCTRICO","E","")))</f>
        <v/>
      </c>
      <c r="J53" s="17" t="inlineStr">
        <is>
          <t>N</t>
        </is>
      </c>
      <c r="K53" s="6" t="n">
        <v>118</v>
      </c>
      <c r="L53" s="9" t="n">
        <v>102</v>
      </c>
      <c r="M53" s="21" t="n">
        <v>102</v>
      </c>
      <c r="N53" s="2" t="n">
        <v>27490</v>
      </c>
      <c r="O53" s="2" t="inlineStr">
        <is>
          <t>Ursea</t>
        </is>
      </c>
      <c r="P53" s="2" t="inlineStr">
        <is>
          <t>RV-E00137</t>
        </is>
      </c>
      <c r="Q53" s="2" t="inlineStr">
        <is>
          <t>Euro 5</t>
        </is>
      </c>
      <c r="R53" s="2" t="n">
        <v>1532</v>
      </c>
      <c r="S53" s="2" t="n"/>
      <c r="T53" s="2" t="n">
        <v>137</v>
      </c>
      <c r="U53" s="39">
        <f>IF(I53="N",T53*Supuestos!$B$4,T53*Supuestos!$C$4)*100</f>
        <v/>
      </c>
      <c r="V53" s="20">
        <f>IF(U53&gt;0,100/U53,0)</f>
        <v/>
      </c>
      <c r="W53" s="2">
        <f>T53*M53</f>
        <v/>
      </c>
      <c r="X53" s="2">
        <f>+U53*M53</f>
        <v/>
      </c>
      <c r="Y53" s="44" t="n">
        <v>5779.785483576085</v>
      </c>
      <c r="Z53" s="45" t="n">
        <v>0.345</v>
      </c>
      <c r="AA53" s="44" t="n">
        <v>16753.00140166982</v>
      </c>
    </row>
    <row r="54">
      <c r="A54" s="6" t="inlineStr">
        <is>
          <t>CITROËN</t>
        </is>
      </c>
      <c r="B54" s="6" t="inlineStr">
        <is>
          <t>C3 1.2 Live Full, 2Abag, ABS, CES, CTR 5p. (BRA)</t>
        </is>
      </c>
      <c r="C54" s="6" t="inlineStr">
        <is>
          <t>MEDIANOS COMPACTOS</t>
        </is>
      </c>
      <c r="D54" s="6" t="inlineStr">
        <is>
          <t>AUTOMOVIL</t>
        </is>
      </c>
      <c r="E54" s="11">
        <f>IF(D54="COMERCIAL","UTILITARIO",IF(C54="SUV Y CROSSOVER","SUV","AUTOMOVIL"))</f>
        <v/>
      </c>
      <c r="F54" s="6" t="inlineStr">
        <is>
          <t>BRA</t>
        </is>
      </c>
      <c r="G54" s="11" t="n">
        <v>1200</v>
      </c>
      <c r="H54" s="6" t="inlineStr">
        <is>
          <t>NAFTA</t>
        </is>
      </c>
      <c r="I54" s="6">
        <f>IF(H54="NAFTA","N",IF(H54="DIESEL","D",IF(H54="ELÉCTRICO","E","")))</f>
        <v/>
      </c>
      <c r="J54" s="17" t="inlineStr">
        <is>
          <t>N</t>
        </is>
      </c>
      <c r="K54" s="6" t="n">
        <v>82</v>
      </c>
      <c r="L54" s="9" t="n">
        <v>100</v>
      </c>
      <c r="M54" s="21" t="n">
        <v>100</v>
      </c>
      <c r="N54" s="2" t="n">
        <v>15990</v>
      </c>
      <c r="O54" s="2" t="inlineStr">
        <is>
          <t>Chile</t>
        </is>
      </c>
      <c r="P54" s="2" t="inlineStr">
        <is>
          <t>CT8669E60622S00-3</t>
        </is>
      </c>
      <c r="Q54" s="2" t="inlineStr">
        <is>
          <t>Euro 6 b</t>
        </is>
      </c>
      <c r="R54" s="2" t="n">
        <v>1448</v>
      </c>
      <c r="S54" s="2" t="n"/>
      <c r="T54" s="2" t="n">
        <v>137</v>
      </c>
      <c r="U54" s="39">
        <f>IF(I54="N",T54*Supuestos!$B$4,T54*Supuestos!$C$4)*100</f>
        <v/>
      </c>
      <c r="V54" s="20">
        <f>IF(U54&gt;0,100/U54,0)</f>
        <v/>
      </c>
      <c r="W54" s="2">
        <f>T54*M54</f>
        <v/>
      </c>
      <c r="X54" s="2">
        <f>+U54*M54</f>
        <v/>
      </c>
      <c r="Y54" s="44" t="n">
        <v>2926.706987108069</v>
      </c>
      <c r="Z54" s="45" t="n">
        <v>0.2875</v>
      </c>
      <c r="AA54" s="44" t="n">
        <v>10179.85038994111</v>
      </c>
    </row>
    <row r="55">
      <c r="A55" s="6" t="inlineStr">
        <is>
          <t>CHEVROLET</t>
        </is>
      </c>
      <c r="B55" s="6" t="inlineStr">
        <is>
          <t>New Onix Plus 1.2 LS Full, 6Abag, ABS, CES, CTR, espejos 4p.</t>
        </is>
      </c>
      <c r="C55" s="6" t="inlineStr">
        <is>
          <t>MEDIANOS</t>
        </is>
      </c>
      <c r="D55" s="6" t="inlineStr">
        <is>
          <t>AUTOMOVIL</t>
        </is>
      </c>
      <c r="E55" s="11">
        <f>IF(D55="COMERCIAL","UTILITARIO",IF(C55="SUV Y CROSSOVER","SUV","AUTOMOVIL"))</f>
        <v/>
      </c>
      <c r="F55" s="6" t="inlineStr">
        <is>
          <t>BRA</t>
        </is>
      </c>
      <c r="G55" s="11" t="n">
        <v>1200</v>
      </c>
      <c r="H55" s="6" t="inlineStr">
        <is>
          <t>NAFTA</t>
        </is>
      </c>
      <c r="I55" s="6">
        <f>IF(H55="NAFTA","N",IF(H55="DIESEL","D",IF(H55="ELÉCTRICO","E","")))</f>
        <v/>
      </c>
      <c r="J55" s="17" t="inlineStr">
        <is>
          <t>N</t>
        </is>
      </c>
      <c r="K55" s="6" t="n">
        <v>90</v>
      </c>
      <c r="L55" s="9" t="n">
        <v>99</v>
      </c>
      <c r="M55" s="21" t="n">
        <v>99</v>
      </c>
      <c r="N55" s="2" t="n">
        <v>18990</v>
      </c>
      <c r="O55" s="2" t="inlineStr">
        <is>
          <t>Argentina</t>
        </is>
      </c>
      <c r="P55" s="2" t="inlineStr">
        <is>
          <t>61GMY0059A</t>
        </is>
      </c>
      <c r="Q55" s="2" t="inlineStr">
        <is>
          <t>Euro 5</t>
        </is>
      </c>
      <c r="R55" s="2" t="n">
        <v>1489</v>
      </c>
      <c r="S55" s="2" t="n"/>
      <c r="T55" s="2" t="n">
        <v>140</v>
      </c>
      <c r="U55" s="39">
        <f>IF(I55="N",T55*Supuestos!$B$4,T55*Supuestos!$C$4)*100</f>
        <v/>
      </c>
      <c r="V55" s="20">
        <f>IF(U55&gt;0,100/U55,0)</f>
        <v/>
      </c>
      <c r="W55" s="2">
        <f>T55*M55</f>
        <v/>
      </c>
      <c r="X55" s="2">
        <f>+U55*M55</f>
        <v/>
      </c>
      <c r="Y55" s="44" t="n">
        <v>3475.807735158364</v>
      </c>
      <c r="Z55" s="45" t="n">
        <v>0.2875</v>
      </c>
      <c r="AA55" s="44" t="n">
        <v>12089.76603533344</v>
      </c>
    </row>
    <row r="56">
      <c r="A56" s="6" t="inlineStr">
        <is>
          <t>VOLKSWAGEN</t>
        </is>
      </c>
      <c r="B56" s="6" t="inlineStr">
        <is>
          <t>Polo VII 1.0T Comfortline Extra Full 5p. Aut.</t>
        </is>
      </c>
      <c r="C56" s="6" t="inlineStr">
        <is>
          <t>MEDIANOS COMPACTOS</t>
        </is>
      </c>
      <c r="D56" s="6" t="inlineStr">
        <is>
          <t>AUTOMOVIL</t>
        </is>
      </c>
      <c r="E56" s="11">
        <f>IF(D56="COMERCIAL","UTILITARIO",IF(C56="SUV Y CROSSOVER","SUV","AUTOMOVIL"))</f>
        <v/>
      </c>
      <c r="F56" s="6" t="inlineStr">
        <is>
          <t>BRA</t>
        </is>
      </c>
      <c r="G56" s="11" t="n">
        <v>1000</v>
      </c>
      <c r="H56" s="6" t="inlineStr">
        <is>
          <t>NAFTA</t>
        </is>
      </c>
      <c r="I56" s="6">
        <f>IF(H56="NAFTA","N",IF(H56="DIESEL","D",IF(H56="ELÉCTRICO","E","")))</f>
        <v/>
      </c>
      <c r="J56" s="17" t="inlineStr">
        <is>
          <t>N</t>
        </is>
      </c>
      <c r="K56" s="6" t="n">
        <v>95</v>
      </c>
      <c r="L56" s="9" t="n">
        <v>97</v>
      </c>
      <c r="M56" s="21" t="n">
        <v>97</v>
      </c>
      <c r="N56" s="2" t="n">
        <v>24490</v>
      </c>
      <c r="O56" s="2" t="inlineStr">
        <is>
          <t>Ursea</t>
        </is>
      </c>
      <c r="P56" s="2" t="inlineStr">
        <is>
          <t>RV-E00109</t>
        </is>
      </c>
      <c r="Q56" s="2" t="inlineStr">
        <is>
          <t>Euro 6 b</t>
        </is>
      </c>
      <c r="R56" s="2" t="n">
        <v>1570</v>
      </c>
      <c r="S56" s="2" t="n"/>
      <c r="T56" s="2" t="n">
        <v>155</v>
      </c>
      <c r="U56" s="39">
        <f>IF(I56="N",T56*Supuestos!$B$4,T56*Supuestos!$C$4)*100</f>
        <v/>
      </c>
      <c r="V56" s="20">
        <f>IF(U56&gt;0,100/U56,0)</f>
        <v/>
      </c>
      <c r="W56" s="2">
        <f>T56*M56</f>
        <v/>
      </c>
      <c r="X56" s="2">
        <f>+U56*M56</f>
        <v/>
      </c>
      <c r="Y56" s="44" t="n">
        <v>3753.631880581102</v>
      </c>
      <c r="Z56" s="45" t="n">
        <v>0.23</v>
      </c>
      <c r="AA56" s="44" t="n">
        <v>16320.13861122218</v>
      </c>
    </row>
    <row r="57">
      <c r="A57" s="6" t="inlineStr">
        <is>
          <t>HYUNDAI</t>
        </is>
      </c>
      <c r="B57" s="6" t="inlineStr">
        <is>
          <t>New HB20 1.0 Comfort Full,4Abag,ABS,CES,CTR 5p. (BRA)</t>
        </is>
      </c>
      <c r="C57" s="6" t="inlineStr">
        <is>
          <t>MEDIANOS COMPACTOS</t>
        </is>
      </c>
      <c r="D57" s="6" t="inlineStr">
        <is>
          <t>AUTOMOVIL</t>
        </is>
      </c>
      <c r="E57" s="11">
        <f>IF(D57="COMERCIAL","UTILITARIO",IF(C57="SUV Y CROSSOVER","SUV","AUTOMOVIL"))</f>
        <v/>
      </c>
      <c r="F57" s="6" t="inlineStr">
        <is>
          <t>BRA</t>
        </is>
      </c>
      <c r="G57" s="11" t="n">
        <v>1000</v>
      </c>
      <c r="H57" s="6" t="inlineStr">
        <is>
          <t>NAFTA</t>
        </is>
      </c>
      <c r="I57" s="6">
        <f>IF(H57="NAFTA","N",IF(H57="DIESEL","D",IF(H57="ELÉCTRICO","E","")))</f>
        <v/>
      </c>
      <c r="J57" s="17" t="inlineStr">
        <is>
          <t>N</t>
        </is>
      </c>
      <c r="K57" s="6" t="n">
        <v>80</v>
      </c>
      <c r="L57" s="9" t="n">
        <v>91</v>
      </c>
      <c r="M57" s="9" t="n">
        <v>91</v>
      </c>
      <c r="N57" s="2" t="n">
        <v>15990</v>
      </c>
      <c r="O57" s="2" t="inlineStr">
        <is>
          <t>Ursea</t>
        </is>
      </c>
      <c r="P57" s="2" t="inlineStr">
        <is>
          <t>RV-E00101</t>
        </is>
      </c>
      <c r="Q57" s="2" t="inlineStr">
        <is>
          <t>Euro 5</t>
        </is>
      </c>
      <c r="R57" s="2" t="n">
        <v>1420</v>
      </c>
      <c r="S57" s="2" t="n"/>
      <c r="T57" s="2" t="n">
        <v>132</v>
      </c>
      <c r="U57" s="39">
        <f>IF(I57="N",T57*Supuestos!$B$4,T57*Supuestos!$C$4)*100</f>
        <v/>
      </c>
      <c r="V57" s="20">
        <f>IF(U57&gt;0,100/U57,0)</f>
        <v/>
      </c>
      <c r="W57" s="2">
        <f>T57*M57</f>
        <v/>
      </c>
      <c r="X57" s="2">
        <f>+U57*M57</f>
        <v/>
      </c>
      <c r="Y57" s="44" t="n">
        <v>2450.819672131148</v>
      </c>
      <c r="Z57" s="45" t="n">
        <v>0.23</v>
      </c>
      <c r="AA57" s="44" t="n">
        <v>10655.73770491803</v>
      </c>
    </row>
    <row r="58">
      <c r="A58" s="6" t="inlineStr">
        <is>
          <t>SUZUKI</t>
        </is>
      </c>
      <c r="B58" s="6" t="inlineStr">
        <is>
          <t>New Dzire 1.2 GL Extra Full,CES,CTR,Ay.Est. 4p. Aut. (IND)</t>
        </is>
      </c>
      <c r="C58" s="6" t="inlineStr">
        <is>
          <t>GRANDES</t>
        </is>
      </c>
      <c r="D58" s="6" t="inlineStr">
        <is>
          <t>AUTOMOVIL</t>
        </is>
      </c>
      <c r="E58" s="11">
        <f>IF(D58="COMERCIAL","UTILITARIO",IF(C58="SUV Y CROSSOVER","SUV","AUTOMOVIL"))</f>
        <v/>
      </c>
      <c r="F58" s="6" t="inlineStr">
        <is>
          <t>IND</t>
        </is>
      </c>
      <c r="G58" s="11" t="n">
        <v>1200</v>
      </c>
      <c r="H58" s="6" t="inlineStr">
        <is>
          <t>NAFTA</t>
        </is>
      </c>
      <c r="I58" s="6">
        <f>IF(H58="NAFTA","N",IF(H58="DIESEL","D",IF(H58="ELÉCTRICO","E","")))</f>
        <v/>
      </c>
      <c r="J58" s="17" t="inlineStr">
        <is>
          <t>N</t>
        </is>
      </c>
      <c r="K58" s="6" t="n">
        <v>82</v>
      </c>
      <c r="L58" s="9" t="n">
        <v>91</v>
      </c>
      <c r="M58" s="21" t="n">
        <v>91</v>
      </c>
      <c r="N58" s="2" t="n">
        <v>19990</v>
      </c>
      <c r="O58" s="2" t="inlineStr">
        <is>
          <t>Ursea</t>
        </is>
      </c>
      <c r="P58" s="2" t="inlineStr">
        <is>
          <t>RV-E00141</t>
        </is>
      </c>
      <c r="Q58" s="2" t="inlineStr">
        <is>
          <t>Euro 4</t>
        </is>
      </c>
      <c r="R58" s="2" t="n">
        <v>1315</v>
      </c>
      <c r="S58" s="2" t="n"/>
      <c r="T58" s="2" t="n">
        <v>117</v>
      </c>
      <c r="U58" s="39">
        <f>IF(I58="N",T58*Supuestos!$B$4,T58*Supuestos!$C$4)*100</f>
        <v/>
      </c>
      <c r="V58" s="20">
        <f>IF(U58&gt;0,100/U58,0)</f>
        <v/>
      </c>
      <c r="W58" s="2">
        <f>T58*M58</f>
        <v/>
      </c>
      <c r="X58" s="2">
        <f>+U58*M58</f>
        <v/>
      </c>
      <c r="Y58" s="44" t="n">
        <v>3658.841317841795</v>
      </c>
      <c r="Z58" s="45" t="n">
        <v>0.2875</v>
      </c>
      <c r="AA58" s="44" t="n">
        <v>12726.40458379755</v>
      </c>
    </row>
    <row r="59">
      <c r="A59" s="6" t="inlineStr">
        <is>
          <t>NISSAN</t>
        </is>
      </c>
      <c r="B59" s="6" t="inlineStr">
        <is>
          <t>Sentra B18 2.0 Exclusive Extra Full, techo, cuero 4p. Aut.</t>
        </is>
      </c>
      <c r="C59" s="6" t="inlineStr">
        <is>
          <t>GRANDES</t>
        </is>
      </c>
      <c r="D59" s="6" t="inlineStr">
        <is>
          <t>AUTOMOVIL</t>
        </is>
      </c>
      <c r="E59" s="11">
        <f>IF(D59="COMERCIAL","UTILITARIO",IF(C59="SUV Y CROSSOVER","SUV","AUTOMOVIL"))</f>
        <v/>
      </c>
      <c r="F59" s="6" t="inlineStr">
        <is>
          <t>MEX</t>
        </is>
      </c>
      <c r="G59" s="11" t="n">
        <v>2000</v>
      </c>
      <c r="H59" s="6" t="inlineStr">
        <is>
          <t>NAFTA</t>
        </is>
      </c>
      <c r="I59" s="6">
        <f>IF(H59="NAFTA","N",IF(H59="DIESEL","D",IF(H59="ELÉCTRICO","E","")))</f>
        <v/>
      </c>
      <c r="J59" s="17" t="inlineStr">
        <is>
          <t>N</t>
        </is>
      </c>
      <c r="K59" s="6" t="n">
        <v>145</v>
      </c>
      <c r="L59" s="9" t="n">
        <v>90</v>
      </c>
      <c r="M59" s="21" t="n">
        <v>90</v>
      </c>
      <c r="N59" s="2" t="n">
        <v>37990</v>
      </c>
      <c r="O59" s="2" t="inlineStr">
        <is>
          <t>Ursea</t>
        </is>
      </c>
      <c r="P59" s="2" t="inlineStr">
        <is>
          <t>RV-E00136</t>
        </is>
      </c>
      <c r="Q59" s="2" t="inlineStr">
        <is>
          <t>Euro 5 a</t>
        </is>
      </c>
      <c r="R59" s="2" t="n">
        <v>1758</v>
      </c>
      <c r="S59" s="2" t="n"/>
      <c r="T59" s="2" t="n">
        <v>173</v>
      </c>
      <c r="U59" s="39">
        <f>IF(I59="N",T59*Supuestos!$B$4,T59*Supuestos!$C$4)*100</f>
        <v/>
      </c>
      <c r="V59" s="20">
        <f>IF(U59&gt;0,100/U59,0)</f>
        <v/>
      </c>
      <c r="W59" s="2">
        <f>T59*M59</f>
        <v/>
      </c>
      <c r="X59" s="2">
        <f>+U59*M59</f>
        <v/>
      </c>
      <c r="Y59" s="44" t="n">
        <v>7987.415442744834</v>
      </c>
      <c r="Z59" s="45" t="n">
        <v>0.345</v>
      </c>
      <c r="AA59" s="44" t="n">
        <v>23151.92881955024</v>
      </c>
    </row>
    <row r="60">
      <c r="A60" s="6" t="inlineStr">
        <is>
          <t>RENAULT</t>
        </is>
      </c>
      <c r="B60" s="6" t="inlineStr">
        <is>
          <t>Clio V 1.0T Intens Extra Full,6Abag,llan17,Ay.Est. 5p.(TUR)</t>
        </is>
      </c>
      <c r="C60" s="6" t="inlineStr">
        <is>
          <t>MEDIANOS COMPACTOS</t>
        </is>
      </c>
      <c r="D60" s="6" t="inlineStr">
        <is>
          <t>AUTOMOVIL</t>
        </is>
      </c>
      <c r="E60" s="11">
        <f>IF(D60="COMERCIAL","UTILITARIO",IF(C60="SUV Y CROSSOVER","SUV","AUTOMOVIL"))</f>
        <v/>
      </c>
      <c r="F60" s="6" t="inlineStr">
        <is>
          <t>TUR</t>
        </is>
      </c>
      <c r="G60" s="11" t="n">
        <v>1000</v>
      </c>
      <c r="H60" s="6" t="inlineStr">
        <is>
          <t>NAFTA</t>
        </is>
      </c>
      <c r="I60" s="6">
        <f>IF(H60="NAFTA","N",IF(H60="DIESEL","D",IF(H60="ELÉCTRICO","E","")))</f>
        <v/>
      </c>
      <c r="J60" s="17" t="inlineStr">
        <is>
          <t>N</t>
        </is>
      </c>
      <c r="K60" s="6" t="n">
        <v>100</v>
      </c>
      <c r="L60" s="9" t="n">
        <v>87</v>
      </c>
      <c r="M60" s="21" t="n">
        <v>87</v>
      </c>
      <c r="N60" s="2" t="n">
        <v>28490</v>
      </c>
      <c r="O60" s="2" t="inlineStr">
        <is>
          <t>Ursea</t>
        </is>
      </c>
      <c r="P60" s="2" t="inlineStr">
        <is>
          <t>RV-E00073</t>
        </is>
      </c>
      <c r="Q60" s="2" t="inlineStr">
        <is>
          <t>Euro 5</t>
        </is>
      </c>
      <c r="R60" s="2" t="n">
        <v>2500</v>
      </c>
      <c r="S60" s="2" t="n"/>
      <c r="T60" s="2" t="n">
        <v>132</v>
      </c>
      <c r="U60" s="39">
        <f>IF(I60="N",T60*Supuestos!$B$4,T60*Supuestos!$C$4)*100</f>
        <v/>
      </c>
      <c r="V60" s="20">
        <f>IF(U60&gt;0,100/U60,0)</f>
        <v/>
      </c>
      <c r="W60" s="2">
        <f>T60*M60</f>
        <v/>
      </c>
      <c r="X60" s="2">
        <f>+U60*M60</f>
        <v/>
      </c>
      <c r="Y60" s="44" t="n">
        <v>4366.719978675196</v>
      </c>
      <c r="Z60" s="45" t="n">
        <v>0.23</v>
      </c>
      <c r="AA60" s="44" t="n">
        <v>18985.73903771825</v>
      </c>
    </row>
    <row r="61">
      <c r="A61" s="6" t="inlineStr">
        <is>
          <t>TOYOTA</t>
        </is>
      </c>
      <c r="B61" s="6" t="inlineStr">
        <is>
          <t>Nuevo Corolla 1.8 SE-G HEV E.Full,cue,led,A.Est.4p.Aut.(BRA)</t>
        </is>
      </c>
      <c r="C61" s="6" t="inlineStr">
        <is>
          <t>GRANDES</t>
        </is>
      </c>
      <c r="D61" s="6" t="inlineStr">
        <is>
          <t>AUTOMOVIL</t>
        </is>
      </c>
      <c r="E61" s="11">
        <f>IF(D61="COMERCIAL","UTILITARIO",IF(C61="SUV Y CROSSOVER","SUV","AUTOMOVIL"))</f>
        <v/>
      </c>
      <c r="F61" s="6" t="inlineStr">
        <is>
          <t>BRA</t>
        </is>
      </c>
      <c r="G61" s="11" t="n">
        <v>1800</v>
      </c>
      <c r="H61" s="6" t="inlineStr">
        <is>
          <t>NAFTA</t>
        </is>
      </c>
      <c r="I61" s="6">
        <f>IF(H61="NAFTA","N",IF(H61="DIESEL","D",IF(H61="ELÉCTRICO","E","")))</f>
        <v/>
      </c>
      <c r="J61" s="17" t="inlineStr">
        <is>
          <t>HEV</t>
        </is>
      </c>
      <c r="K61" s="6" t="n">
        <v>122</v>
      </c>
      <c r="L61" s="9" t="n">
        <v>87</v>
      </c>
      <c r="M61" s="21" t="n">
        <v>87</v>
      </c>
      <c r="N61" s="2" t="n">
        <v>39990</v>
      </c>
      <c r="O61" s="2" t="inlineStr">
        <is>
          <t>Chile</t>
        </is>
      </c>
      <c r="P61" s="2" t="inlineStr">
        <is>
          <t>TY8971E60223S00-1</t>
        </is>
      </c>
      <c r="Q61" s="2" t="inlineStr">
        <is>
          <t>Euro 6 b</t>
        </is>
      </c>
      <c r="R61" s="2" t="n">
        <v>1825</v>
      </c>
      <c r="S61" s="2" t="n"/>
      <c r="T61" s="2" t="n">
        <v>101</v>
      </c>
      <c r="U61" s="39">
        <f>IF(I61="N",T61*Supuestos!$B$4,T61*Supuestos!$C$4)*100</f>
        <v/>
      </c>
      <c r="V61" s="20">
        <f>IF(U61&gt;0,100/U61,0)</f>
        <v/>
      </c>
      <c r="W61" s="2">
        <f>T61*M61</f>
        <v/>
      </c>
      <c r="X61" s="2">
        <f>+U61*M61</f>
        <v/>
      </c>
      <c r="Y61" s="44" t="n">
        <v>1093.15104311103</v>
      </c>
      <c r="Z61" s="45" t="n">
        <v>0.0345</v>
      </c>
      <c r="AA61" s="44" t="n">
        <v>31685.53748147914</v>
      </c>
    </row>
    <row r="62">
      <c r="A62" s="6" t="inlineStr">
        <is>
          <t>NISSAN</t>
        </is>
      </c>
      <c r="B62" s="6" t="inlineStr">
        <is>
          <t>Nuevo Versa PH2 1.6 Exclusive, cuero 4p. Aut.</t>
        </is>
      </c>
      <c r="C62" s="6" t="inlineStr">
        <is>
          <t>GRANDES</t>
        </is>
      </c>
      <c r="D62" s="6" t="inlineStr">
        <is>
          <t>AUTOMOVIL</t>
        </is>
      </c>
      <c r="E62" s="11">
        <f>IF(D62="COMERCIAL","UTILITARIO",IF(C62="SUV Y CROSSOVER","SUV","AUTOMOVIL"))</f>
        <v/>
      </c>
      <c r="F62" s="6" t="inlineStr">
        <is>
          <t>MEX</t>
        </is>
      </c>
      <c r="G62" s="11" t="n">
        <v>1600</v>
      </c>
      <c r="H62" s="6" t="inlineStr">
        <is>
          <t>NAFTA</t>
        </is>
      </c>
      <c r="I62" s="6">
        <f>IF(H62="NAFTA","N",IF(H62="DIESEL","D",IF(H62="ELÉCTRICO","E","")))</f>
        <v/>
      </c>
      <c r="J62" s="17" t="inlineStr">
        <is>
          <t>N</t>
        </is>
      </c>
      <c r="K62" s="6" t="n">
        <v>118</v>
      </c>
      <c r="L62" s="9" t="n">
        <v>85</v>
      </c>
      <c r="M62" s="21" t="n">
        <v>85</v>
      </c>
      <c r="N62" s="2" t="n">
        <v>28490</v>
      </c>
      <c r="O62" s="2" t="inlineStr">
        <is>
          <t>Ursea</t>
        </is>
      </c>
      <c r="P62" s="2" t="inlineStr">
        <is>
          <t>RV-E00137</t>
        </is>
      </c>
      <c r="Q62" s="2" t="inlineStr">
        <is>
          <t>Euro 5</t>
        </is>
      </c>
      <c r="R62" s="2" t="n">
        <v>1644</v>
      </c>
      <c r="S62" s="2" t="n"/>
      <c r="T62" s="2" t="n">
        <v>135</v>
      </c>
      <c r="U62" s="39">
        <f>IF(I62="N",T62*Supuestos!$B$4,T62*Supuestos!$C$4)*100</f>
        <v/>
      </c>
      <c r="V62" s="20">
        <f>IF(U62&gt;0,100/U62,0)</f>
        <v/>
      </c>
      <c r="W62" s="2">
        <f>T62*M62</f>
        <v/>
      </c>
      <c r="X62" s="2">
        <f>+U62*M62</f>
        <v/>
      </c>
      <c r="Y62" s="44" t="n">
        <v>5990.035955877872</v>
      </c>
      <c r="Z62" s="45" t="n">
        <v>0.345</v>
      </c>
      <c r="AA62" s="44" t="n">
        <v>17362.42306051557</v>
      </c>
    </row>
    <row r="63">
      <c r="A63" s="6" t="inlineStr">
        <is>
          <t>PEUGEOT</t>
        </is>
      </c>
      <c r="B63" s="6" t="inlineStr">
        <is>
          <t>Nuevo 208 1.6 Feline Ex.Full,led,t.cielo,Ay.Est.5p.Aut.(ARG</t>
        </is>
      </c>
      <c r="C63" s="6" t="inlineStr">
        <is>
          <t>MEDIANOS COMPACTOS</t>
        </is>
      </c>
      <c r="D63" s="6" t="inlineStr">
        <is>
          <t>AUTOMOVIL</t>
        </is>
      </c>
      <c r="E63" s="11">
        <f>IF(D63="COMERCIAL","UTILITARIO",IF(C63="SUV Y CROSSOVER","SUV","AUTOMOVIL"))</f>
        <v/>
      </c>
      <c r="F63" s="6" t="inlineStr">
        <is>
          <t>ARG</t>
        </is>
      </c>
      <c r="G63" s="11" t="n">
        <v>1600</v>
      </c>
      <c r="H63" s="6" t="inlineStr">
        <is>
          <t>NAFTA</t>
        </is>
      </c>
      <c r="I63" s="6">
        <f>IF(H63="NAFTA","N",IF(H63="DIESEL","D",IF(H63="ELÉCTRICO","E","")))</f>
        <v/>
      </c>
      <c r="J63" s="17" t="inlineStr">
        <is>
          <t>N</t>
        </is>
      </c>
      <c r="K63" s="6" t="n">
        <v>115</v>
      </c>
      <c r="L63" s="9" t="n">
        <v>85</v>
      </c>
      <c r="M63" s="21" t="n">
        <v>85</v>
      </c>
      <c r="N63" s="2" t="n">
        <v>28490</v>
      </c>
      <c r="O63" s="2" t="inlineStr">
        <is>
          <t>Ursea</t>
        </is>
      </c>
      <c r="P63" s="2" t="inlineStr">
        <is>
          <t>RV-E00053</t>
        </is>
      </c>
      <c r="Q63" s="2" t="inlineStr">
        <is>
          <t>Euro 6</t>
        </is>
      </c>
      <c r="R63" s="22" t="n">
        <v>1550</v>
      </c>
      <c r="S63" s="22" t="n"/>
      <c r="T63" s="2" t="n">
        <v>169</v>
      </c>
      <c r="U63" s="39">
        <f>IF(I63="N",T63*Supuestos!$B$4,T63*Supuestos!$C$4)*100</f>
        <v/>
      </c>
      <c r="V63" s="20">
        <f>IF(U63&gt;0,100/U63,0)</f>
        <v/>
      </c>
      <c r="W63" s="2">
        <f>T63*M63</f>
        <v/>
      </c>
      <c r="X63" s="2">
        <f>+U63*M63</f>
        <v/>
      </c>
      <c r="Y63" s="44" t="n">
        <v>5990.035955877872</v>
      </c>
      <c r="Z63" s="45" t="n">
        <v>0.345</v>
      </c>
      <c r="AA63" s="44" t="n">
        <v>17362.42306051557</v>
      </c>
    </row>
    <row r="64">
      <c r="A64" s="6" t="inlineStr">
        <is>
          <t>MITSUBISHI</t>
        </is>
      </c>
      <c r="B64" s="6" t="inlineStr">
        <is>
          <t>New Mirage 1.2 Full, 6Abag, climaut, CES 5p. Aut. (TAI)</t>
        </is>
      </c>
      <c r="C64" s="6" t="inlineStr">
        <is>
          <t>MEDIANOS COMPACTOS</t>
        </is>
      </c>
      <c r="D64" s="6" t="inlineStr">
        <is>
          <t>AUTOMOVIL</t>
        </is>
      </c>
      <c r="E64" s="11">
        <f>IF(D64="COMERCIAL","UTILITARIO",IF(C64="SUV Y CROSSOVER","SUV","AUTOMOVIL"))</f>
        <v/>
      </c>
      <c r="F64" s="6" t="inlineStr">
        <is>
          <t>TAI</t>
        </is>
      </c>
      <c r="G64" s="11" t="n">
        <v>1200</v>
      </c>
      <c r="H64" s="6" t="inlineStr">
        <is>
          <t>NAFTA</t>
        </is>
      </c>
      <c r="I64" s="6">
        <f>IF(H64="NAFTA","N",IF(H64="DIESEL","D",IF(H64="ELÉCTRICO","E","")))</f>
        <v/>
      </c>
      <c r="J64" s="17" t="inlineStr">
        <is>
          <t>N</t>
        </is>
      </c>
      <c r="K64" s="6" t="n">
        <v>76</v>
      </c>
      <c r="L64" s="9" t="n">
        <v>81</v>
      </c>
      <c r="M64" s="21" t="n">
        <v>81</v>
      </c>
      <c r="N64" s="2" t="n">
        <v>21990</v>
      </c>
      <c r="O64" s="2" t="inlineStr">
        <is>
          <t>Chile</t>
        </is>
      </c>
      <c r="P64" s="2" t="inlineStr">
        <is>
          <t>MT8102E60820S05-5</t>
        </is>
      </c>
      <c r="Q64" s="2" t="inlineStr">
        <is>
          <t>Euro 6 b</t>
        </is>
      </c>
      <c r="R64" s="2" t="n">
        <v>1280</v>
      </c>
      <c r="S64" s="2" t="n"/>
      <c r="T64" s="2" t="n">
        <v>115</v>
      </c>
      <c r="U64" s="39">
        <f>IF(I64="N",T64*Supuestos!$B$4,T64*Supuestos!$C$4)*100</f>
        <v/>
      </c>
      <c r="V64" s="20">
        <f>IF(U64&gt;0,100/U64,0)</f>
        <v/>
      </c>
      <c r="W64" s="2">
        <f>T64*M64</f>
        <v/>
      </c>
      <c r="X64" s="2">
        <f>+U64*M64</f>
        <v/>
      </c>
      <c r="Y64" s="44" t="n">
        <v>4024.908483208658</v>
      </c>
      <c r="Z64" s="45" t="n">
        <v>0.2875</v>
      </c>
      <c r="AA64" s="44" t="n">
        <v>13999.68168072577</v>
      </c>
    </row>
    <row r="65">
      <c r="A65" s="6" t="inlineStr">
        <is>
          <t>RENAULT</t>
        </is>
      </c>
      <c r="B65" s="6" t="inlineStr">
        <is>
          <t>Sandero Life 1.0 Full, 4Abag, ABS 5p. (BRA)</t>
        </is>
      </c>
      <c r="C65" s="6" t="inlineStr">
        <is>
          <t>MEDIANOS COMPACTOS</t>
        </is>
      </c>
      <c r="D65" s="6" t="inlineStr">
        <is>
          <t>AUTOMOVIL</t>
        </is>
      </c>
      <c r="E65" s="11">
        <f>IF(D65="COMERCIAL","UTILITARIO",IF(C65="SUV Y CROSSOVER","SUV","AUTOMOVIL"))</f>
        <v/>
      </c>
      <c r="F65" s="6" t="inlineStr">
        <is>
          <t>BRA</t>
        </is>
      </c>
      <c r="G65" s="11" t="n">
        <v>1000</v>
      </c>
      <c r="H65" s="6" t="inlineStr">
        <is>
          <t>NAFTA</t>
        </is>
      </c>
      <c r="I65" s="6">
        <f>IF(H65="NAFTA","N",IF(H65="DIESEL","D",IF(H65="ELÉCTRICO","E","")))</f>
        <v/>
      </c>
      <c r="J65" s="17" t="inlineStr">
        <is>
          <t>N</t>
        </is>
      </c>
      <c r="K65" s="6" t="n">
        <v>79</v>
      </c>
      <c r="L65" s="9" t="n">
        <v>65</v>
      </c>
      <c r="M65" s="21" t="n">
        <v>65</v>
      </c>
      <c r="N65" s="2" t="n">
        <v>17490</v>
      </c>
      <c r="O65" s="2" t="inlineStr">
        <is>
          <t>Chile</t>
        </is>
      </c>
      <c r="P65" s="2" t="inlineStr">
        <is>
          <t>RN8159E51120S00-4</t>
        </is>
      </c>
      <c r="Q65" s="2" t="inlineStr">
        <is>
          <t>Euro 5</t>
        </is>
      </c>
      <c r="R65" s="2" t="n">
        <v>1163</v>
      </c>
      <c r="S65" s="2" t="n"/>
      <c r="T65" s="2" t="n">
        <v>129</v>
      </c>
      <c r="U65" s="39">
        <f>IF(I65="N",T65*Supuestos!$B$4,T65*Supuestos!$C$4)*100</f>
        <v/>
      </c>
      <c r="V65" s="20">
        <f>IF(U65&gt;0,100/U65,0)</f>
        <v/>
      </c>
      <c r="W65" s="2">
        <f>T65*M65</f>
        <v/>
      </c>
      <c r="X65" s="2">
        <f>+U65*M65</f>
        <v/>
      </c>
      <c r="Y65" s="44" t="n">
        <v>2680.727708916434</v>
      </c>
      <c r="Z65" s="45" t="n">
        <v>0.23</v>
      </c>
      <c r="AA65" s="44" t="n">
        <v>11655.33786485406</v>
      </c>
    </row>
    <row r="66">
      <c r="A66" s="6" t="inlineStr">
        <is>
          <t>RENAULT</t>
        </is>
      </c>
      <c r="B66" s="6" t="inlineStr">
        <is>
          <t>Sandero Zen 1.0 Full, 4Abag, ABS, Ay. Est. 5p. (BRA)</t>
        </is>
      </c>
      <c r="C66" s="6" t="inlineStr">
        <is>
          <t>MEDIANOS COMPACTOS</t>
        </is>
      </c>
      <c r="D66" s="6" t="inlineStr">
        <is>
          <t>AUTOMOVIL</t>
        </is>
      </c>
      <c r="E66" s="11">
        <f>IF(D66="COMERCIAL","UTILITARIO",IF(C66="SUV Y CROSSOVER","SUV","AUTOMOVIL"))</f>
        <v/>
      </c>
      <c r="F66" s="6" t="inlineStr">
        <is>
          <t>BRA</t>
        </is>
      </c>
      <c r="G66" s="11" t="n">
        <v>1000</v>
      </c>
      <c r="H66" s="6" t="inlineStr">
        <is>
          <t>NAFTA</t>
        </is>
      </c>
      <c r="I66" s="6">
        <f>IF(H66="NAFTA","N",IF(H66="DIESEL","D",IF(H66="ELÉCTRICO","E","")))</f>
        <v/>
      </c>
      <c r="J66" s="17" t="inlineStr">
        <is>
          <t>N</t>
        </is>
      </c>
      <c r="K66" s="6" t="n">
        <v>79</v>
      </c>
      <c r="L66" s="9" t="n">
        <v>64</v>
      </c>
      <c r="M66" s="21" t="n">
        <v>64</v>
      </c>
      <c r="N66" s="2" t="n">
        <v>17990</v>
      </c>
      <c r="O66" s="2" t="inlineStr">
        <is>
          <t>Chile</t>
        </is>
      </c>
      <c r="P66" s="2" t="inlineStr">
        <is>
          <t>RN8159E51120S00-4</t>
        </is>
      </c>
      <c r="Q66" s="2" t="inlineStr">
        <is>
          <t>Euro 5</t>
        </is>
      </c>
      <c r="R66" s="2" t="n">
        <v>1163</v>
      </c>
      <c r="S66" s="2" t="n"/>
      <c r="T66" s="2" t="n">
        <v>129</v>
      </c>
      <c r="U66" s="39">
        <f>IF(I66="N",T66*Supuestos!$B$4,T66*Supuestos!$C$4)*100</f>
        <v/>
      </c>
      <c r="V66" s="20">
        <f>IF(U66&gt;0,100/U66,0)</f>
        <v/>
      </c>
      <c r="W66" s="2">
        <f>T66*M66</f>
        <v/>
      </c>
      <c r="X66" s="2">
        <f>+U66*M66</f>
        <v/>
      </c>
      <c r="Y66" s="44" t="n">
        <v>2757.363721178196</v>
      </c>
      <c r="Z66" s="45" t="n">
        <v>0.23</v>
      </c>
      <c r="AA66" s="44" t="n">
        <v>11988.53791816607</v>
      </c>
    </row>
    <row r="67">
      <c r="A67" s="6" t="inlineStr">
        <is>
          <t>RENAULT</t>
        </is>
      </c>
      <c r="B67" s="6" t="inlineStr">
        <is>
          <t>New Logan Life Plus 1.6 Extra Full 4p.</t>
        </is>
      </c>
      <c r="C67" s="6" t="inlineStr">
        <is>
          <t>MEDIANOS</t>
        </is>
      </c>
      <c r="D67" s="6" t="inlineStr">
        <is>
          <t>AUTOMOVIL</t>
        </is>
      </c>
      <c r="E67" s="11">
        <f>IF(D67="COMERCIAL","UTILITARIO",IF(C67="SUV Y CROSSOVER","SUV","AUTOMOVIL"))</f>
        <v/>
      </c>
      <c r="F67" s="6" t="n"/>
      <c r="G67" s="11" t="n">
        <v>1600</v>
      </c>
      <c r="H67" s="6" t="inlineStr">
        <is>
          <t>NAFTA</t>
        </is>
      </c>
      <c r="I67" s="6">
        <f>IF(H67="NAFTA","N",IF(H67="DIESEL","D",IF(H67="ELÉCTRICO","E","")))</f>
        <v/>
      </c>
      <c r="J67" s="17" t="inlineStr">
        <is>
          <t>N</t>
        </is>
      </c>
      <c r="K67" s="6" t="n"/>
      <c r="L67" s="9" t="n">
        <v>63</v>
      </c>
      <c r="M67" s="21" t="n">
        <v>63</v>
      </c>
      <c r="N67" s="2" t="n">
        <v>23330</v>
      </c>
      <c r="O67" s="2" t="inlineStr">
        <is>
          <t>Argentina</t>
        </is>
      </c>
      <c r="P67" s="2" t="inlineStr">
        <is>
          <t>C1_220225_010</t>
        </is>
      </c>
      <c r="Q67" s="2" t="n"/>
      <c r="R67" s="2" t="n">
        <v>1531</v>
      </c>
      <c r="S67" s="2" t="n"/>
      <c r="T67" s="2" t="n">
        <v>167.09</v>
      </c>
      <c r="U67" s="39">
        <f>IF(I67="N",T67*Supuestos!$B$4,T67*Supuestos!$C$4)*100</f>
        <v/>
      </c>
      <c r="V67" s="20">
        <f>IF(U67&gt;0,100/U67,0)</f>
        <v/>
      </c>
      <c r="W67" s="2">
        <f>T67*M67</f>
        <v/>
      </c>
      <c r="X67" s="2">
        <f>+U67*M67</f>
        <v/>
      </c>
      <c r="Y67" s="44" t="n">
        <v>4905.143518800658</v>
      </c>
      <c r="Z67" s="45" t="n">
        <v>0.345</v>
      </c>
      <c r="AA67" s="44" t="n">
        <v>14217.80730087147</v>
      </c>
    </row>
    <row r="68">
      <c r="A68" s="6" t="inlineStr">
        <is>
          <t>CHEVROLET</t>
        </is>
      </c>
      <c r="B68" s="6" t="inlineStr">
        <is>
          <t>New Cruze 1.4T Premier Extra Full 5p. Aut. (ARG)</t>
        </is>
      </c>
      <c r="C68" s="6" t="inlineStr">
        <is>
          <t>GRANDES</t>
        </is>
      </c>
      <c r="D68" s="6" t="inlineStr">
        <is>
          <t>AUTOMOVIL</t>
        </is>
      </c>
      <c r="E68" s="11">
        <f>IF(D68="COMERCIAL","UTILITARIO",IF(C68="SUV Y CROSSOVER","SUV","AUTOMOVIL"))</f>
        <v/>
      </c>
      <c r="F68" s="6" t="inlineStr">
        <is>
          <t>ARG</t>
        </is>
      </c>
      <c r="G68" s="11" t="n">
        <v>1400</v>
      </c>
      <c r="H68" s="6" t="inlineStr">
        <is>
          <t>NAFTA</t>
        </is>
      </c>
      <c r="I68" s="6">
        <f>IF(H68="NAFTA","N",IF(H68="DIESEL","D",IF(H68="ELÉCTRICO","E","")))</f>
        <v/>
      </c>
      <c r="J68" s="17" t="inlineStr">
        <is>
          <t>N</t>
        </is>
      </c>
      <c r="K68" s="6" t="n">
        <v>153</v>
      </c>
      <c r="L68" s="9" t="n">
        <v>61</v>
      </c>
      <c r="M68" s="21" t="n">
        <v>61</v>
      </c>
      <c r="N68" s="2" t="n">
        <v>31990</v>
      </c>
      <c r="O68" s="2" t="inlineStr">
        <is>
          <t>Argentina</t>
        </is>
      </c>
      <c r="P68" s="2" t="inlineStr">
        <is>
          <t>KR20100171</t>
        </is>
      </c>
      <c r="Q68" s="2" t="inlineStr">
        <is>
          <t>Euro 5</t>
        </is>
      </c>
      <c r="R68" s="2" t="n">
        <v>1804</v>
      </c>
      <c r="S68" s="2" t="n"/>
      <c r="T68" s="2" t="n">
        <v>156.1</v>
      </c>
      <c r="U68" s="39">
        <f>IF(I68="N",T68*Supuestos!$B$4,T68*Supuestos!$C$4)*100</f>
        <v/>
      </c>
      <c r="V68" s="20">
        <f>IF(U68&gt;0,100/U68,0)</f>
        <v/>
      </c>
      <c r="W68" s="2">
        <f>T68*M68</f>
        <v/>
      </c>
      <c r="X68" s="2">
        <f>+U68*M68</f>
        <v/>
      </c>
      <c r="Y68" s="44" t="n">
        <v>5855.244310042972</v>
      </c>
      <c r="Z68" s="45" t="n">
        <v>0.2875</v>
      </c>
      <c r="AA68" s="44" t="n">
        <v>20366.06716536686</v>
      </c>
    </row>
    <row r="69">
      <c r="A69" s="6" t="inlineStr">
        <is>
          <t>SUZUKI</t>
        </is>
      </c>
      <c r="B69" s="6" t="inlineStr">
        <is>
          <t>New Dzire 1.2 GLX Ex.Full,climaut,CES,CTR,Ay.Est.4p.(IND)</t>
        </is>
      </c>
      <c r="C69" s="6" t="inlineStr">
        <is>
          <t>GRANDES</t>
        </is>
      </c>
      <c r="D69" s="6" t="inlineStr">
        <is>
          <t>AUTOMOVIL</t>
        </is>
      </c>
      <c r="E69" s="11">
        <f>IF(D69="COMERCIAL","UTILITARIO",IF(C69="SUV Y CROSSOVER","SUV","AUTOMOVIL"))</f>
        <v/>
      </c>
      <c r="F69" s="6" t="inlineStr">
        <is>
          <t>IND</t>
        </is>
      </c>
      <c r="G69" s="11" t="n">
        <v>1200</v>
      </c>
      <c r="H69" s="6" t="inlineStr">
        <is>
          <t>NAFTA</t>
        </is>
      </c>
      <c r="I69" s="6">
        <f>IF(H69="NAFTA","N",IF(H69="DIESEL","D",IF(H69="ELÉCTRICO","E","")))</f>
        <v/>
      </c>
      <c r="J69" s="17" t="inlineStr">
        <is>
          <t>N</t>
        </is>
      </c>
      <c r="K69" s="6" t="n">
        <v>82</v>
      </c>
      <c r="L69" s="9" t="n">
        <v>60</v>
      </c>
      <c r="M69" s="21" t="n">
        <v>60</v>
      </c>
      <c r="N69" s="2" t="n">
        <v>19990</v>
      </c>
      <c r="O69" s="2" t="inlineStr">
        <is>
          <t>Ursea</t>
        </is>
      </c>
      <c r="P69" s="2" t="inlineStr">
        <is>
          <t>RV-E00141</t>
        </is>
      </c>
      <c r="Q69" s="2" t="inlineStr">
        <is>
          <t>Euro 4</t>
        </is>
      </c>
      <c r="R69" s="2" t="n">
        <v>1315</v>
      </c>
      <c r="S69" s="2" t="n"/>
      <c r="T69" s="2" t="n">
        <v>117</v>
      </c>
      <c r="U69" s="39">
        <f>IF(I69="N",T69*Supuestos!$B$4,T69*Supuestos!$C$4)*100</f>
        <v/>
      </c>
      <c r="V69" s="20">
        <f>IF(U69&gt;0,100/U69,0)</f>
        <v/>
      </c>
      <c r="W69" s="2">
        <f>T69*M69</f>
        <v/>
      </c>
      <c r="X69" s="2">
        <f>+U69*M69</f>
        <v/>
      </c>
      <c r="Y69" s="44" t="n">
        <v>3658.841317841795</v>
      </c>
      <c r="Z69" s="45" t="n">
        <v>0.2875</v>
      </c>
      <c r="AA69" s="44" t="n">
        <v>12726.40458379755</v>
      </c>
    </row>
    <row r="70">
      <c r="A70" s="6" t="inlineStr">
        <is>
          <t>NISSAN</t>
        </is>
      </c>
      <c r="B70" s="6" t="inlineStr">
        <is>
          <t>Nuevo Versa PH2 1.6 SR Extra Full 4p. Aut.</t>
        </is>
      </c>
      <c r="C70" s="6" t="inlineStr">
        <is>
          <t>GRANDES</t>
        </is>
      </c>
      <c r="D70" s="6" t="inlineStr">
        <is>
          <t>AUTOMOVIL</t>
        </is>
      </c>
      <c r="E70" s="11">
        <f>IF(D70="COMERCIAL","UTILITARIO",IF(C70="SUV Y CROSSOVER","SUV","AUTOMOVIL"))</f>
        <v/>
      </c>
      <c r="F70" s="6" t="inlineStr">
        <is>
          <t>MEX</t>
        </is>
      </c>
      <c r="G70" s="11" t="n">
        <v>1600</v>
      </c>
      <c r="H70" s="6" t="inlineStr">
        <is>
          <t>NAFTA</t>
        </is>
      </c>
      <c r="I70" s="6">
        <f>IF(H70="NAFTA","N",IF(H70="DIESEL","D",IF(H70="ELÉCTRICO","E","")))</f>
        <v/>
      </c>
      <c r="J70" s="17" t="inlineStr">
        <is>
          <t>N</t>
        </is>
      </c>
      <c r="K70" s="6" t="n">
        <v>118</v>
      </c>
      <c r="L70" s="9" t="n">
        <v>59</v>
      </c>
      <c r="M70" s="21" t="n">
        <v>59</v>
      </c>
      <c r="N70" s="2" t="n">
        <v>29490</v>
      </c>
      <c r="O70" s="2" t="inlineStr">
        <is>
          <t>Ursea</t>
        </is>
      </c>
      <c r="P70" s="2" t="inlineStr">
        <is>
          <t>RV-E00137</t>
        </is>
      </c>
      <c r="Q70" s="2" t="inlineStr">
        <is>
          <t>Euro 5</t>
        </is>
      </c>
      <c r="R70" s="2" t="n">
        <v>1644</v>
      </c>
      <c r="S70" s="2" t="n"/>
      <c r="T70" s="2" t="n">
        <v>135</v>
      </c>
      <c r="U70" s="39">
        <f>IF(I70="N",T70*Supuestos!$B$4,T70*Supuestos!$C$4)*100</f>
        <v/>
      </c>
      <c r="V70" s="20">
        <f>IF(U70&gt;0,100/U70,0)</f>
        <v/>
      </c>
      <c r="W70" s="2">
        <f>T70*M70</f>
        <v/>
      </c>
      <c r="X70" s="2">
        <f>+U70*M70</f>
        <v/>
      </c>
      <c r="Y70" s="44" t="n">
        <v>6200.286428179656</v>
      </c>
      <c r="Z70" s="45" t="n">
        <v>0.345</v>
      </c>
      <c r="AA70" s="44" t="n">
        <v>17971.84471936132</v>
      </c>
    </row>
    <row r="71">
      <c r="A71" s="6" t="inlineStr">
        <is>
          <t>XEV</t>
        </is>
      </c>
      <c r="B71" s="6" t="inlineStr">
        <is>
          <t>Yoyo 15KW Full, techo pan. 2p. Aut.</t>
        </is>
      </c>
      <c r="C71" s="6" t="inlineStr">
        <is>
          <t>CHICOS</t>
        </is>
      </c>
      <c r="D71" s="6" t="inlineStr">
        <is>
          <t>AUTOMOVIL</t>
        </is>
      </c>
      <c r="E71" s="11">
        <f>IF(D71="COMERCIAL","UTILITARIO",IF(C71="SUV Y CROSSOVER","SUV","AUTOMOVIL"))</f>
        <v/>
      </c>
      <c r="F71" s="6" t="inlineStr">
        <is>
          <t>CHI</t>
        </is>
      </c>
      <c r="G71" s="11" t="n"/>
      <c r="H71" s="6" t="inlineStr">
        <is>
          <t>ELÉCTRICO</t>
        </is>
      </c>
      <c r="I71" s="6">
        <f>IF(H71="NAFTA","N",IF(H71="DIESEL","D",IF(H71="ELÉCTRICO","E","")))</f>
        <v/>
      </c>
      <c r="J71" s="17" t="inlineStr">
        <is>
          <t>BEV</t>
        </is>
      </c>
      <c r="K71" s="6" t="n">
        <v>20</v>
      </c>
      <c r="L71" s="9" t="n">
        <v>57</v>
      </c>
      <c r="M71" s="21" t="n">
        <v>57</v>
      </c>
      <c r="N71" s="2" t="n">
        <v>18750</v>
      </c>
      <c r="O71" s="2" t="inlineStr">
        <is>
          <t>Estimado</t>
        </is>
      </c>
      <c r="P71" s="2" t="n"/>
      <c r="Q71" s="2" t="n"/>
      <c r="R71" s="2" t="n"/>
      <c r="S71" s="2" t="n">
        <v>8.4</v>
      </c>
      <c r="T71" s="2" t="n"/>
      <c r="U71" s="39">
        <f>IF(I71="N",T71*Supuestos!$B$4,T71*Supuestos!$C$4)*100</f>
        <v/>
      </c>
      <c r="V71" s="20">
        <f>IF(U71&gt;0,100/U71,0)</f>
        <v/>
      </c>
      <c r="W71" s="2">
        <f>T71*M71</f>
        <v/>
      </c>
      <c r="X71" s="2">
        <f>+U71*M71</f>
        <v/>
      </c>
      <c r="Y71" s="44" t="n">
        <v>0</v>
      </c>
      <c r="Z71" s="45" t="n">
        <v>0</v>
      </c>
      <c r="AA71" s="44" t="n">
        <v>15368.85245901639</v>
      </c>
    </row>
    <row r="72">
      <c r="A72" s="6" t="inlineStr">
        <is>
          <t>HYUNDAI</t>
        </is>
      </c>
      <c r="B72" s="6" t="inlineStr">
        <is>
          <t>Nuevo HB20 1.6 Premium E.Full,6Abag,CES,CTR,Ay.Est.5p.Aut.(B</t>
        </is>
      </c>
      <c r="C72" s="6" t="inlineStr">
        <is>
          <t>MEDIANOS COMPACTOS</t>
        </is>
      </c>
      <c r="D72" s="6" t="inlineStr">
        <is>
          <t>AUTOMOVIL</t>
        </is>
      </c>
      <c r="E72" s="11">
        <f>IF(D72="COMERCIAL","UTILITARIO",IF(C72="SUV Y CROSSOVER","SUV","AUTOMOVIL"))</f>
        <v/>
      </c>
      <c r="F72" s="6" t="inlineStr">
        <is>
          <t>BRA</t>
        </is>
      </c>
      <c r="G72" s="11" t="n">
        <v>1600</v>
      </c>
      <c r="H72" s="6" t="inlineStr">
        <is>
          <t>NAFTA</t>
        </is>
      </c>
      <c r="I72" s="6">
        <f>IF(H72="NAFTA","N",IF(H72="DIESEL","D",IF(H72="ELÉCTRICO","E","")))</f>
        <v/>
      </c>
      <c r="J72" s="17" t="inlineStr">
        <is>
          <t>N</t>
        </is>
      </c>
      <c r="K72" s="6" t="n">
        <v>123</v>
      </c>
      <c r="L72" s="9" t="n">
        <v>56</v>
      </c>
      <c r="M72" s="9" t="n">
        <v>56</v>
      </c>
      <c r="N72" s="2" t="n">
        <v>24990</v>
      </c>
      <c r="O72" s="2" t="inlineStr">
        <is>
          <t>Ursea</t>
        </is>
      </c>
      <c r="P72" s="2" t="inlineStr">
        <is>
          <t>RV-E00101</t>
        </is>
      </c>
      <c r="Q72" s="2" t="inlineStr">
        <is>
          <t>Euro 5</t>
        </is>
      </c>
      <c r="R72" s="2" t="n">
        <v>1420</v>
      </c>
      <c r="S72" s="2" t="n"/>
      <c r="T72" s="2" t="n">
        <v>132</v>
      </c>
      <c r="U72" s="39">
        <f>IF(I72="N",T72*Supuestos!$B$4,T72*Supuestos!$C$4)*100</f>
        <v/>
      </c>
      <c r="V72" s="20">
        <f>IF(U72&gt;0,100/U72,0)</f>
        <v/>
      </c>
      <c r="W72" s="2">
        <f>T72*M72</f>
        <v/>
      </c>
      <c r="X72" s="2">
        <f>+U72*M72</f>
        <v/>
      </c>
      <c r="Y72" s="44" t="n">
        <v>5254.159302821622</v>
      </c>
      <c r="Z72" s="45" t="n">
        <v>0.345</v>
      </c>
      <c r="AA72" s="44" t="n">
        <v>15229.44725455543</v>
      </c>
    </row>
    <row r="73">
      <c r="A73" s="6" t="inlineStr">
        <is>
          <t>TOYOTA</t>
        </is>
      </c>
      <c r="B73" s="6" t="inlineStr">
        <is>
          <t>New Yaris XLS 1.5 E.Full,7Abag,cue,Ay.Est.,TSS 5p.Aut.(BRA)</t>
        </is>
      </c>
      <c r="C73" s="6" t="inlineStr">
        <is>
          <t>MEDIANOS</t>
        </is>
      </c>
      <c r="D73" s="6" t="inlineStr">
        <is>
          <t>AUTOMOVIL</t>
        </is>
      </c>
      <c r="E73" s="11">
        <f>IF(D73="COMERCIAL","UTILITARIO",IF(C73="SUV Y CROSSOVER","SUV","AUTOMOVIL"))</f>
        <v/>
      </c>
      <c r="F73" s="6" t="inlineStr">
        <is>
          <t>BRA</t>
        </is>
      </c>
      <c r="G73" s="11" t="n">
        <v>1500</v>
      </c>
      <c r="H73" s="6" t="inlineStr">
        <is>
          <t>NAFTA</t>
        </is>
      </c>
      <c r="I73" s="6">
        <f>IF(H73="NAFTA","N",IF(H73="DIESEL","D",IF(H73="ELÉCTRICO","E","")))</f>
        <v/>
      </c>
      <c r="J73" s="17" t="inlineStr">
        <is>
          <t>N</t>
        </is>
      </c>
      <c r="K73" s="6" t="n">
        <v>107</v>
      </c>
      <c r="L73" s="9" t="n">
        <v>56</v>
      </c>
      <c r="M73" s="21" t="n">
        <v>56</v>
      </c>
      <c r="N73" s="2" t="n">
        <v>27490</v>
      </c>
      <c r="O73" s="2" t="inlineStr">
        <is>
          <t>Ursea</t>
        </is>
      </c>
      <c r="P73" s="2" t="inlineStr">
        <is>
          <t>RV-E00140</t>
        </is>
      </c>
      <c r="Q73" s="2" t="inlineStr">
        <is>
          <t>Euro 5</t>
        </is>
      </c>
      <c r="R73" s="2" t="n">
        <v>1550</v>
      </c>
      <c r="S73" s="2" t="n"/>
      <c r="T73" s="2" t="n">
        <v>137</v>
      </c>
      <c r="U73" s="39">
        <f>IF(I73="N",T73*Supuestos!$B$4,T73*Supuestos!$C$4)*100</f>
        <v/>
      </c>
      <c r="V73" s="20">
        <f>IF(U73&gt;0,100/U73,0)</f>
        <v/>
      </c>
      <c r="W73" s="2">
        <f>T73*M73</f>
        <v/>
      </c>
      <c r="X73" s="2">
        <f>+U73*M73</f>
        <v/>
      </c>
      <c r="Y73" s="44" t="n">
        <v>5031.593187967531</v>
      </c>
      <c r="Z73" s="45" t="n">
        <v>0.2875</v>
      </c>
      <c r="AA73" s="44" t="n">
        <v>17501.19369727837</v>
      </c>
    </row>
    <row r="74">
      <c r="A74" s="6" t="inlineStr">
        <is>
          <t>LMI</t>
        </is>
      </c>
      <c r="B74" s="6" t="inlineStr">
        <is>
          <t>TUTU YM2000DP 2 KW Litio Full, techo 2p. Aut.</t>
        </is>
      </c>
      <c r="C74" s="6" t="inlineStr">
        <is>
          <t>CHICOS</t>
        </is>
      </c>
      <c r="D74" s="6" t="inlineStr">
        <is>
          <t>AUTOMOVIL</t>
        </is>
      </c>
      <c r="E74" s="11">
        <f>IF(D74="COMERCIAL","UTILITARIO",IF(C74="SUV Y CROSSOVER","SUV","AUTOMOVIL"))</f>
        <v/>
      </c>
      <c r="F74" s="6" t="inlineStr">
        <is>
          <t>CHI</t>
        </is>
      </c>
      <c r="G74" s="11" t="n"/>
      <c r="H74" s="6" t="inlineStr">
        <is>
          <t>ELÉCTRICO</t>
        </is>
      </c>
      <c r="I74" s="6">
        <f>IF(H74="NAFTA","N",IF(H74="DIESEL","D",IF(H74="ELÉCTRICO","E","")))</f>
        <v/>
      </c>
      <c r="J74" s="17" t="inlineStr">
        <is>
          <t>BEV</t>
        </is>
      </c>
      <c r="K74" s="6" t="n">
        <v>3</v>
      </c>
      <c r="L74" s="9" t="n">
        <v>55</v>
      </c>
      <c r="M74" s="21" t="n">
        <v>55</v>
      </c>
      <c r="N74" s="2" t="n">
        <v>7980</v>
      </c>
      <c r="O74" s="2" t="inlineStr">
        <is>
          <t>Estimado</t>
        </is>
      </c>
      <c r="P74" s="2" t="n"/>
      <c r="Q74" s="2" t="n"/>
      <c r="R74" s="2" t="n"/>
      <c r="S74" s="2" t="n">
        <v>8.4</v>
      </c>
      <c r="T74" s="2" t="n"/>
      <c r="U74" s="39">
        <f>IF(I74="N",T74*Supuestos!$B$4,T74*Supuestos!$C$4)*100</f>
        <v/>
      </c>
      <c r="V74" s="20">
        <f>IF(U74&gt;0,100/U74,0)</f>
        <v/>
      </c>
      <c r="W74" s="2">
        <f>T74*M74</f>
        <v/>
      </c>
      <c r="X74" s="2">
        <f>+U74*M74</f>
        <v/>
      </c>
      <c r="Y74" s="44" t="n">
        <v>0</v>
      </c>
      <c r="Z74" s="45" t="n">
        <v>0</v>
      </c>
      <c r="AA74" s="44" t="n">
        <v>6540.983606557377</v>
      </c>
    </row>
    <row r="75">
      <c r="A75" s="6" t="inlineStr">
        <is>
          <t>VOLKSWAGEN</t>
        </is>
      </c>
      <c r="B75" s="6" t="inlineStr">
        <is>
          <t>Polo VII 1.4T GTS Extra Full, cuero 5p. Aut.</t>
        </is>
      </c>
      <c r="C75" s="6" t="inlineStr">
        <is>
          <t>MEDIANOS COMPACTOS</t>
        </is>
      </c>
      <c r="D75" s="6" t="inlineStr">
        <is>
          <t>AUTOMOVIL</t>
        </is>
      </c>
      <c r="E75" s="11">
        <f>IF(D75="COMERCIAL","UTILITARIO",IF(C75="SUV Y CROSSOVER","SUV","AUTOMOVIL"))</f>
        <v/>
      </c>
      <c r="F75" s="6" t="n"/>
      <c r="G75" s="11" t="n">
        <v>1400</v>
      </c>
      <c r="H75" s="6" t="inlineStr">
        <is>
          <t>NAFTA</t>
        </is>
      </c>
      <c r="I75" s="6">
        <f>IF(H75="NAFTA","N",IF(H75="DIESEL","D",IF(H75="ELÉCTRICO","E","")))</f>
        <v/>
      </c>
      <c r="J75" s="17" t="inlineStr">
        <is>
          <t>N</t>
        </is>
      </c>
      <c r="K75" s="6" t="n">
        <v>150</v>
      </c>
      <c r="L75" s="9" t="n">
        <v>55</v>
      </c>
      <c r="M75" s="21" t="n">
        <v>55</v>
      </c>
      <c r="N75" s="2" t="n">
        <v>33990</v>
      </c>
      <c r="O75" s="2" t="inlineStr">
        <is>
          <t>Ursea</t>
        </is>
      </c>
      <c r="P75" s="2" t="inlineStr">
        <is>
          <t>RV-E00095</t>
        </is>
      </c>
      <c r="Q75" s="2" t="inlineStr">
        <is>
          <t>Euro 6 b</t>
        </is>
      </c>
      <c r="R75" s="2" t="n">
        <v>1640</v>
      </c>
      <c r="S75" s="2" t="n"/>
      <c r="T75" s="2" t="n">
        <v>146</v>
      </c>
      <c r="U75" s="39">
        <f>IF(I75="N",T75*Supuestos!$B$4,T75*Supuestos!$C$4)*100</f>
        <v/>
      </c>
      <c r="V75" s="20">
        <f>IF(U75&gt;0,100/U75,0)</f>
        <v/>
      </c>
      <c r="W75" s="2">
        <f>T75*M75</f>
        <v/>
      </c>
      <c r="X75" s="2">
        <f>+U75*M75</f>
        <v/>
      </c>
      <c r="Y75" s="44" t="n">
        <v>6221.311475409836</v>
      </c>
      <c r="Z75" s="45" t="n">
        <v>0.2875</v>
      </c>
      <c r="AA75" s="44" t="n">
        <v>21639.34426229508</v>
      </c>
    </row>
    <row r="76">
      <c r="A76" s="6" t="inlineStr">
        <is>
          <t>TOYOTA</t>
        </is>
      </c>
      <c r="B76" s="6" t="inlineStr">
        <is>
          <t>New Yaris XS 1.5 Extra Full,7Abags,CES,HSA 5p.(BRA)</t>
        </is>
      </c>
      <c r="C76" s="6" t="inlineStr">
        <is>
          <t>MEDIANOS</t>
        </is>
      </c>
      <c r="D76" s="6" t="inlineStr">
        <is>
          <t>AUTOMOVIL</t>
        </is>
      </c>
      <c r="E76" s="11">
        <f>IF(D76="COMERCIAL","UTILITARIO",IF(C76="SUV Y CROSSOVER","SUV","AUTOMOVIL"))</f>
        <v/>
      </c>
      <c r="F76" s="6" t="inlineStr">
        <is>
          <t>BRA</t>
        </is>
      </c>
      <c r="G76" s="11" t="n">
        <v>1500</v>
      </c>
      <c r="H76" s="6" t="inlineStr">
        <is>
          <t>NAFTA</t>
        </is>
      </c>
      <c r="I76" s="6">
        <f>IF(H76="NAFTA","N",IF(H76="DIESEL","D",IF(H76="ELÉCTRICO","E","")))</f>
        <v/>
      </c>
      <c r="J76" s="17" t="inlineStr">
        <is>
          <t>N</t>
        </is>
      </c>
      <c r="K76" s="6" t="n">
        <v>107</v>
      </c>
      <c r="L76" s="9" t="n">
        <v>54</v>
      </c>
      <c r="M76" s="21" t="n">
        <v>54</v>
      </c>
      <c r="N76" s="2" t="n">
        <v>22990</v>
      </c>
      <c r="O76" s="2" t="inlineStr">
        <is>
          <t>Ursea</t>
        </is>
      </c>
      <c r="P76" s="2" t="inlineStr">
        <is>
          <t>RV-E00140</t>
        </is>
      </c>
      <c r="Q76" s="2" t="inlineStr">
        <is>
          <t>Euro 5</t>
        </is>
      </c>
      <c r="R76" s="2" t="n">
        <v>1550</v>
      </c>
      <c r="S76" s="2" t="n"/>
      <c r="T76" s="2" t="n">
        <v>144</v>
      </c>
      <c r="U76" s="39">
        <f>IF(I76="N",T76*Supuestos!$B$4,T76*Supuestos!$C$4)*100</f>
        <v/>
      </c>
      <c r="V76" s="20">
        <f>IF(U76&gt;0,100/U76,0)</f>
        <v/>
      </c>
      <c r="W76" s="2">
        <f>T76*M76</f>
        <v/>
      </c>
      <c r="X76" s="2">
        <f>+U76*M76</f>
        <v/>
      </c>
      <c r="Y76" s="44" t="n">
        <v>4207.942065892089</v>
      </c>
      <c r="Z76" s="45" t="n">
        <v>0.2875</v>
      </c>
      <c r="AA76" s="44" t="n">
        <v>14636.32022918988</v>
      </c>
    </row>
    <row r="77">
      <c r="A77" s="6" t="inlineStr">
        <is>
          <t>TOYOTA</t>
        </is>
      </c>
      <c r="B77" s="6" t="inlineStr">
        <is>
          <t>Nuevo Corolla 1.8 XEi HEV E.Full, Ayud.Estac. 4p. Aut. (BRA)</t>
        </is>
      </c>
      <c r="C77" s="6" t="inlineStr">
        <is>
          <t>GRANDES</t>
        </is>
      </c>
      <c r="D77" s="6" t="inlineStr">
        <is>
          <t>AUTOMOVIL</t>
        </is>
      </c>
      <c r="E77" s="11">
        <f>IF(D77="COMERCIAL","UTILITARIO",IF(C77="SUV Y CROSSOVER","SUV","AUTOMOVIL"))</f>
        <v/>
      </c>
      <c r="F77" s="6" t="inlineStr">
        <is>
          <t>BRA</t>
        </is>
      </c>
      <c r="G77" s="11" t="n">
        <v>1800</v>
      </c>
      <c r="H77" s="6" t="inlineStr">
        <is>
          <t>NAFTA</t>
        </is>
      </c>
      <c r="I77" s="6">
        <f>IF(H77="NAFTA","N",IF(H77="DIESEL","D",IF(H77="ELÉCTRICO","E","")))</f>
        <v/>
      </c>
      <c r="J77" s="17" t="inlineStr">
        <is>
          <t>HEV</t>
        </is>
      </c>
      <c r="K77" s="6" t="n">
        <v>122</v>
      </c>
      <c r="L77" s="9" t="n">
        <v>54</v>
      </c>
      <c r="M77" s="21" t="n">
        <v>54</v>
      </c>
      <c r="N77" s="2" t="n">
        <v>35990</v>
      </c>
      <c r="O77" s="2" t="inlineStr">
        <is>
          <t>Chile</t>
        </is>
      </c>
      <c r="P77" s="2" t="inlineStr">
        <is>
          <t>TY8971E60223S00-1</t>
        </is>
      </c>
      <c r="Q77" s="2" t="inlineStr">
        <is>
          <t>Euro 6 b</t>
        </is>
      </c>
      <c r="R77" s="2" t="n">
        <v>1825</v>
      </c>
      <c r="S77" s="2" t="n"/>
      <c r="T77" s="2" t="n">
        <v>101</v>
      </c>
      <c r="U77" s="39">
        <f>IF(I77="N",T77*Supuestos!$B$4,T77*Supuestos!$C$4)*100</f>
        <v/>
      </c>
      <c r="V77" s="20">
        <f>IF(U77&gt;0,100/U77,0)</f>
        <v/>
      </c>
      <c r="W77" s="2">
        <f>T77*M77</f>
        <v/>
      </c>
      <c r="X77" s="2">
        <f>+U77*M77</f>
        <v/>
      </c>
      <c r="Y77" s="44" t="n">
        <v>983.808603189947</v>
      </c>
      <c r="Z77" s="45" t="n">
        <v>0.0345</v>
      </c>
      <c r="AA77" s="44" t="n">
        <v>28516.19139681006</v>
      </c>
    </row>
    <row r="78">
      <c r="A78" s="6" t="inlineStr">
        <is>
          <t>TOYOTA</t>
        </is>
      </c>
      <c r="B78" s="6" t="inlineStr">
        <is>
          <t>New Yaris XLS 1.5 Ex.Full,7Abag,cuero,Ay.Est. 5p. Aut.(BRA)</t>
        </is>
      </c>
      <c r="C78" s="6" t="inlineStr">
        <is>
          <t>MEDIANOS</t>
        </is>
      </c>
      <c r="D78" s="6" t="inlineStr">
        <is>
          <t>AUTOMOVIL</t>
        </is>
      </c>
      <c r="E78" s="11">
        <f>IF(D78="COMERCIAL","UTILITARIO",IF(C78="SUV Y CROSSOVER","SUV","AUTOMOVIL"))</f>
        <v/>
      </c>
      <c r="F78" s="6" t="inlineStr">
        <is>
          <t>BRA</t>
        </is>
      </c>
      <c r="G78" s="11" t="n">
        <v>1500</v>
      </c>
      <c r="H78" s="6" t="inlineStr">
        <is>
          <t>NAFTA</t>
        </is>
      </c>
      <c r="I78" s="6">
        <f>IF(H78="NAFTA","N",IF(H78="DIESEL","D",IF(H78="ELÉCTRICO","E","")))</f>
        <v/>
      </c>
      <c r="J78" s="17" t="inlineStr">
        <is>
          <t>N</t>
        </is>
      </c>
      <c r="K78" s="6" t="n">
        <v>107</v>
      </c>
      <c r="L78" s="9" t="n">
        <v>53</v>
      </c>
      <c r="M78" s="21" t="n">
        <v>53</v>
      </c>
      <c r="N78" s="2" t="n">
        <v>26990</v>
      </c>
      <c r="O78" s="2" t="inlineStr">
        <is>
          <t>Ursea</t>
        </is>
      </c>
      <c r="P78" s="2" t="inlineStr">
        <is>
          <t>RV-E00140</t>
        </is>
      </c>
      <c r="Q78" s="2" t="inlineStr">
        <is>
          <t>Euro 5</t>
        </is>
      </c>
      <c r="R78" s="2" t="n">
        <v>1550</v>
      </c>
      <c r="S78" s="2" t="n"/>
      <c r="T78" s="2" t="n">
        <v>137</v>
      </c>
      <c r="U78" s="39">
        <f>IF(I78="N",T78*Supuestos!$B$4,T78*Supuestos!$C$4)*100</f>
        <v/>
      </c>
      <c r="V78" s="20">
        <f>IF(U78&gt;0,100/U78,0)</f>
        <v/>
      </c>
      <c r="W78" s="2">
        <f>T78*M78</f>
        <v/>
      </c>
      <c r="X78" s="2">
        <f>+U78*M78</f>
        <v/>
      </c>
      <c r="Y78" s="44" t="n">
        <v>4940.076396625816</v>
      </c>
      <c r="Z78" s="45" t="n">
        <v>0.2875</v>
      </c>
      <c r="AA78" s="44" t="n">
        <v>17182.87442304632</v>
      </c>
    </row>
    <row r="79">
      <c r="A79" s="6" t="inlineStr">
        <is>
          <t>CHANGAN</t>
        </is>
      </c>
      <c r="B79" s="6" t="inlineStr">
        <is>
          <t>E-Star 55 KW Full, 2Abag, ABS, Ay. Est. Aut. 5p.</t>
        </is>
      </c>
      <c r="C79" s="6" t="inlineStr">
        <is>
          <t>MEDIANOS COMPACTOS</t>
        </is>
      </c>
      <c r="D79" s="6" t="inlineStr">
        <is>
          <t>AUTOMOVIL</t>
        </is>
      </c>
      <c r="E79" s="11">
        <f>IF(D79="COMERCIAL","UTILITARIO",IF(C79="SUV Y CROSSOVER","SUV","AUTOMOVIL"))</f>
        <v/>
      </c>
      <c r="F79" s="6" t="inlineStr">
        <is>
          <t>CHI</t>
        </is>
      </c>
      <c r="G79" s="11" t="n"/>
      <c r="H79" s="6" t="inlineStr">
        <is>
          <t>ELÉCTRICO</t>
        </is>
      </c>
      <c r="I79" s="6">
        <f>IF(H79="NAFTA","N",IF(H79="DIESEL","D",IF(H79="ELÉCTRICO","E","")))</f>
        <v/>
      </c>
      <c r="J79" s="17" t="inlineStr">
        <is>
          <t>BEV</t>
        </is>
      </c>
      <c r="K79" s="6" t="n">
        <v>74</v>
      </c>
      <c r="L79" s="9" t="n">
        <v>52</v>
      </c>
      <c r="M79" s="21" t="n">
        <v>52</v>
      </c>
      <c r="N79" s="2" t="n">
        <v>24990</v>
      </c>
      <c r="O79" s="2" t="inlineStr">
        <is>
          <t>Estimado</t>
        </is>
      </c>
      <c r="P79" s="2" t="n"/>
      <c r="Q79" s="2" t="n"/>
      <c r="R79" s="2" t="n"/>
      <c r="S79" s="2" t="n">
        <v>8.1</v>
      </c>
      <c r="T79" s="2" t="n"/>
      <c r="U79" s="39">
        <f>IF(I79="N",T79*Supuestos!$B$4,T79*Supuestos!$C$4)*100</f>
        <v/>
      </c>
      <c r="V79" s="20">
        <f>IF(U79&gt;0,100/U79,0)</f>
        <v/>
      </c>
      <c r="W79" s="2">
        <f>T79*M79</f>
        <v/>
      </c>
      <c r="X79" s="2">
        <f>+U79*M79</f>
        <v/>
      </c>
      <c r="Y79" s="44" t="n">
        <v>0</v>
      </c>
      <c r="Z79" s="45" t="n">
        <v>0</v>
      </c>
      <c r="AA79" s="44" t="n">
        <v>20483.60655737705</v>
      </c>
    </row>
    <row r="80">
      <c r="A80" s="6" t="inlineStr">
        <is>
          <t>VOLKSWAGEN</t>
        </is>
      </c>
      <c r="B80" s="6" t="inlineStr">
        <is>
          <t>Nuevo Vento 2.0T GLi E.Full,techo pan,cue,llan18 4p.Aut.(MEX</t>
        </is>
      </c>
      <c r="C80" s="6" t="inlineStr">
        <is>
          <t>GRANDES</t>
        </is>
      </c>
      <c r="D80" s="6" t="inlineStr">
        <is>
          <t>AUTOMOVIL</t>
        </is>
      </c>
      <c r="E80" s="11">
        <f>IF(D80="COMERCIAL","UTILITARIO",IF(C80="SUV Y CROSSOVER","SUV","AUTOMOVIL"))</f>
        <v/>
      </c>
      <c r="F80" s="6" t="inlineStr">
        <is>
          <t>MEX</t>
        </is>
      </c>
      <c r="G80" s="11" t="n">
        <v>2000</v>
      </c>
      <c r="H80" s="6" t="inlineStr">
        <is>
          <t>NAFTA</t>
        </is>
      </c>
      <c r="I80" s="6">
        <f>IF(H80="NAFTA","N",IF(H80="DIESEL","D",IF(H80="ELÉCTRICO","E","")))</f>
        <v/>
      </c>
      <c r="J80" s="17" t="inlineStr">
        <is>
          <t>N</t>
        </is>
      </c>
      <c r="K80" s="6" t="n">
        <v>230</v>
      </c>
      <c r="L80" s="9" t="n">
        <v>52</v>
      </c>
      <c r="M80" s="21" t="n">
        <v>52</v>
      </c>
      <c r="N80" s="2" t="n">
        <v>47990</v>
      </c>
      <c r="O80" s="2" t="inlineStr">
        <is>
          <t>Ursea</t>
        </is>
      </c>
      <c r="P80" s="2" t="inlineStr">
        <is>
          <t>RV-E00088</t>
        </is>
      </c>
      <c r="Q80" s="2" t="inlineStr">
        <is>
          <t>Euro 6</t>
        </is>
      </c>
      <c r="R80" s="2" t="n">
        <v>1950</v>
      </c>
      <c r="S80" s="2" t="n"/>
      <c r="T80" s="2" t="n">
        <v>158</v>
      </c>
      <c r="U80" s="39">
        <f>IF(I80="N",T80*Supuestos!$B$4,T80*Supuestos!$C$4)*100</f>
        <v/>
      </c>
      <c r="V80" s="20">
        <f>IF(U80&gt;0,100/U80,0)</f>
        <v/>
      </c>
      <c r="W80" s="2">
        <f>T80*M80</f>
        <v/>
      </c>
      <c r="X80" s="2">
        <f>+U80*M80</f>
        <v/>
      </c>
      <c r="Y80" s="44" t="n">
        <v>10089.92016576269</v>
      </c>
      <c r="Z80" s="45" t="n">
        <v>0.345</v>
      </c>
      <c r="AA80" s="44" t="n">
        <v>29246.1454080078</v>
      </c>
    </row>
    <row r="81">
      <c r="A81" s="6" t="inlineStr">
        <is>
          <t>HYUNDAI</t>
        </is>
      </c>
      <c r="B81" s="6" t="inlineStr">
        <is>
          <t>Nuevo HB20 1.6 Premium E.Full,6Abag,CES,CTR,Ay.Est.4p.Aut.(B</t>
        </is>
      </c>
      <c r="C81" s="6" t="inlineStr">
        <is>
          <t>MEDIANOS</t>
        </is>
      </c>
      <c r="D81" s="6" t="inlineStr">
        <is>
          <t>AUTOMOVIL</t>
        </is>
      </c>
      <c r="E81" s="11">
        <f>IF(D81="COMERCIAL","UTILITARIO",IF(C81="SUV Y CROSSOVER","SUV","AUTOMOVIL"))</f>
        <v/>
      </c>
      <c r="F81" s="6" t="inlineStr">
        <is>
          <t>BRA</t>
        </is>
      </c>
      <c r="G81" s="11" t="n">
        <v>1600</v>
      </c>
      <c r="H81" s="6" t="inlineStr">
        <is>
          <t>NAFTA</t>
        </is>
      </c>
      <c r="I81" s="6">
        <f>IF(H81="NAFTA","N",IF(H81="DIESEL","D",IF(H81="ELÉCTRICO","E","")))</f>
        <v/>
      </c>
      <c r="J81" s="17" t="inlineStr">
        <is>
          <t>N</t>
        </is>
      </c>
      <c r="K81" s="6" t="n">
        <v>123</v>
      </c>
      <c r="L81" s="9" t="n">
        <v>47</v>
      </c>
      <c r="M81" s="9" t="n">
        <v>47</v>
      </c>
      <c r="N81" s="2" t="n">
        <v>25990</v>
      </c>
      <c r="O81" s="2" t="inlineStr">
        <is>
          <t>Ursea</t>
        </is>
      </c>
      <c r="P81" s="2" t="inlineStr">
        <is>
          <t>RV-E00101</t>
        </is>
      </c>
      <c r="Q81" s="2" t="inlineStr">
        <is>
          <t>Euro 5</t>
        </is>
      </c>
      <c r="R81" s="2" t="n">
        <v>1420</v>
      </c>
      <c r="S81" s="2" t="n"/>
      <c r="T81" s="2" t="n">
        <v>132</v>
      </c>
      <c r="U81" s="39">
        <f>IF(I81="N",T81*Supuestos!$B$4,T81*Supuestos!$C$4)*100</f>
        <v/>
      </c>
      <c r="V81" s="20">
        <f>IF(U81&gt;0,100/U81,0)</f>
        <v/>
      </c>
      <c r="W81" s="2">
        <f>T81*M81</f>
        <v/>
      </c>
      <c r="X81" s="2">
        <f>+U81*M81</f>
        <v/>
      </c>
      <c r="Y81" s="44" t="n">
        <v>5464.409775123408</v>
      </c>
      <c r="Z81" s="45" t="n">
        <v>0.345</v>
      </c>
      <c r="AA81" s="44" t="n">
        <v>15838.86891340118</v>
      </c>
    </row>
    <row r="82">
      <c r="A82" s="6" t="inlineStr">
        <is>
          <t>BYD</t>
        </is>
      </c>
      <c r="B82" s="6" t="inlineStr">
        <is>
          <t>D1 GS 100 KW Extra Full, 4Abag, cuero 5p. Aut.</t>
        </is>
      </c>
      <c r="C82" s="6" t="inlineStr">
        <is>
          <t>GRANDES</t>
        </is>
      </c>
      <c r="D82" s="6" t="inlineStr">
        <is>
          <t>AUTOMOVIL</t>
        </is>
      </c>
      <c r="E82" s="11">
        <f>IF(D82="COMERCIAL","UTILITARIO",IF(C82="SUV Y CROSSOVER","SUV","AUTOMOVIL"))</f>
        <v/>
      </c>
      <c r="F82" s="6" t="inlineStr">
        <is>
          <t>CHI</t>
        </is>
      </c>
      <c r="G82" s="11" t="n"/>
      <c r="H82" s="6" t="inlineStr">
        <is>
          <t>ELÉCTRICO</t>
        </is>
      </c>
      <c r="I82" s="6">
        <f>IF(H82="NAFTA","N",IF(H82="DIESEL","D",IF(H82="ELÉCTRICO","E","")))</f>
        <v/>
      </c>
      <c r="J82" s="17" t="inlineStr">
        <is>
          <t>BEV</t>
        </is>
      </c>
      <c r="K82" s="6" t="n">
        <v>134</v>
      </c>
      <c r="L82" s="9" t="n">
        <v>45</v>
      </c>
      <c r="M82" s="21" t="n">
        <v>45</v>
      </c>
      <c r="N82" s="2" t="n">
        <v>46348</v>
      </c>
      <c r="O82" s="2" t="inlineStr">
        <is>
          <t>Chile</t>
        </is>
      </c>
      <c r="P82" s="2" t="inlineStr">
        <is>
          <t>BY8414EL0921S00-K</t>
        </is>
      </c>
      <c r="Q82" s="2" t="n"/>
      <c r="R82" s="2" t="n">
        <v>2050</v>
      </c>
      <c r="S82" s="2" t="n">
        <v>7</v>
      </c>
      <c r="T82" s="2" t="n"/>
      <c r="U82" s="39">
        <f>IF(I82="N",T82*Supuestos!$B$4,T82*Supuestos!$C$4)*100</f>
        <v/>
      </c>
      <c r="V82" s="20">
        <f>IF(U82&gt;0,100/U82,0)</f>
        <v/>
      </c>
      <c r="W82" s="2">
        <f>T82*M82</f>
        <v/>
      </c>
      <c r="X82" s="2">
        <f>+U82*M82</f>
        <v/>
      </c>
      <c r="Y82" s="44" t="n">
        <v>0</v>
      </c>
      <c r="Z82" s="45" t="n">
        <v>0</v>
      </c>
      <c r="AA82" s="44" t="n">
        <v>37990.16393442623</v>
      </c>
    </row>
    <row r="83">
      <c r="A83" s="6" t="inlineStr">
        <is>
          <t>FIAT</t>
        </is>
      </c>
      <c r="B83" s="6" t="inlineStr">
        <is>
          <t>Nuevo Argo Drive 1.3 Ex.Full,CES,CTR,HSA,Ay. Est. 5p.</t>
        </is>
      </c>
      <c r="C83" s="6" t="inlineStr">
        <is>
          <t>MEDIANOS COMPACTOS</t>
        </is>
      </c>
      <c r="D83" s="6" t="inlineStr">
        <is>
          <t>AUTOMOVIL</t>
        </is>
      </c>
      <c r="E83" s="11">
        <f>IF(D83="COMERCIAL","UTILITARIO",IF(C83="SUV Y CROSSOVER","SUV","AUTOMOVIL"))</f>
        <v/>
      </c>
      <c r="F83" s="6" t="inlineStr">
        <is>
          <t>BRA</t>
        </is>
      </c>
      <c r="G83" s="11" t="n">
        <v>1300</v>
      </c>
      <c r="H83" s="6" t="inlineStr">
        <is>
          <t>NAFTA</t>
        </is>
      </c>
      <c r="I83" s="6">
        <f>IF(H83="NAFTA","N",IF(H83="DIESEL","D",IF(H83="ELÉCTRICO","E","")))</f>
        <v/>
      </c>
      <c r="J83" s="17" t="inlineStr">
        <is>
          <t>N</t>
        </is>
      </c>
      <c r="K83" s="6" t="n">
        <v>99</v>
      </c>
      <c r="L83" s="9" t="n">
        <v>42</v>
      </c>
      <c r="M83" s="21" t="n">
        <v>42</v>
      </c>
      <c r="N83" s="2" t="n">
        <v>19990</v>
      </c>
      <c r="O83" s="2" t="inlineStr">
        <is>
          <t>Chile</t>
        </is>
      </c>
      <c r="P83" s="2" t="inlineStr">
        <is>
          <t>FT8685E60722S00-0</t>
        </is>
      </c>
      <c r="Q83" s="2" t="inlineStr">
        <is>
          <t>Euro 6 b</t>
        </is>
      </c>
      <c r="R83" s="2" t="n">
        <v>1515</v>
      </c>
      <c r="S83" s="2" t="n"/>
      <c r="T83" s="2" t="n">
        <v>141</v>
      </c>
      <c r="U83" s="39">
        <f>IF(I83="N",T83*Supuestos!$B$4,T83*Supuestos!$C$4)*100</f>
        <v/>
      </c>
      <c r="V83" s="20">
        <f>IF(U83&gt;0,100/U83,0)</f>
        <v/>
      </c>
      <c r="W83" s="2">
        <f>T83*M83</f>
        <v/>
      </c>
      <c r="X83" s="2">
        <f>+U83*M83</f>
        <v/>
      </c>
      <c r="Y83" s="44" t="n">
        <v>3658.841317841795</v>
      </c>
      <c r="Z83" s="45" t="n">
        <v>0.2875</v>
      </c>
      <c r="AA83" s="44" t="n">
        <v>12726.40458379755</v>
      </c>
    </row>
    <row r="84">
      <c r="A84" s="6" t="inlineStr">
        <is>
          <t>MERCEDES BENZ</t>
        </is>
      </c>
      <c r="B84" s="6" t="inlineStr">
        <is>
          <t>Nuevo C 200 Avantgarde 1.5T MHEV Extra Full Aut. (W 206)</t>
        </is>
      </c>
      <c r="C84" s="6" t="inlineStr">
        <is>
          <t>ALTA GAMA, DEPORT. y CONVERT.</t>
        </is>
      </c>
      <c r="D84" s="6" t="inlineStr">
        <is>
          <t>AUTOMOVIL</t>
        </is>
      </c>
      <c r="E84" s="11">
        <f>IF(D84="COMERCIAL","UTILITARIO",IF(C84="SUV Y CROSSOVER","SUV","AUTOMOVIL"))</f>
        <v/>
      </c>
      <c r="F84" s="6" t="inlineStr">
        <is>
          <t>ALE</t>
        </is>
      </c>
      <c r="G84" s="11" t="n">
        <v>1500</v>
      </c>
      <c r="H84" s="6" t="inlineStr">
        <is>
          <t>NAFTA</t>
        </is>
      </c>
      <c r="I84" s="6">
        <f>IF(H84="NAFTA","N",IF(H84="DIESEL","D",IF(H84="ELÉCTRICO","E","")))</f>
        <v/>
      </c>
      <c r="J84" s="17" t="inlineStr">
        <is>
          <t>MHEV</t>
        </is>
      </c>
      <c r="K84" s="6" t="n">
        <v>156</v>
      </c>
      <c r="L84" s="9" t="n">
        <v>38</v>
      </c>
      <c r="M84" s="21" t="n">
        <v>38</v>
      </c>
      <c r="N84" s="2" t="n">
        <v>69990</v>
      </c>
      <c r="O84" s="2" t="inlineStr">
        <is>
          <t>Chile</t>
        </is>
      </c>
      <c r="P84" s="2" t="inlineStr">
        <is>
          <t>MB8559E60222S00-6</t>
        </is>
      </c>
      <c r="Q84" s="2" t="inlineStr">
        <is>
          <t>Euro 6 b</t>
        </is>
      </c>
      <c r="R84" s="2" t="n">
        <v>2265</v>
      </c>
      <c r="S84" s="2" t="n"/>
      <c r="T84" s="2" t="n">
        <v>154</v>
      </c>
      <c r="U84" s="39">
        <f>IF(I84="N",T84*Supuestos!$B$4,T84*Supuestos!$C$4)*100</f>
        <v/>
      </c>
      <c r="V84" s="20">
        <f>IF(U84&gt;0,100/U84,0)</f>
        <v/>
      </c>
      <c r="W84" s="2">
        <f>T84*M84</f>
        <v/>
      </c>
      <c r="X84" s="2">
        <f>+U84*M84</f>
        <v/>
      </c>
      <c r="Y84" s="44" t="n">
        <v>3753.10249731883</v>
      </c>
      <c r="Z84" s="45" t="n">
        <v>0.07000000000000001</v>
      </c>
      <c r="AA84" s="44" t="n">
        <v>53615.74996169756</v>
      </c>
    </row>
    <row r="85">
      <c r="A85" s="6" t="inlineStr">
        <is>
          <t>RENAULT</t>
        </is>
      </c>
      <c r="B85" s="6" t="inlineStr">
        <is>
          <t>New Logan Life 1.6 Extra Full 4p.</t>
        </is>
      </c>
      <c r="C85" s="6" t="inlineStr">
        <is>
          <t>MEDIANOS</t>
        </is>
      </c>
      <c r="D85" s="6" t="inlineStr">
        <is>
          <t>AUTOMOVIL</t>
        </is>
      </c>
      <c r="E85" s="11">
        <f>IF(D85="COMERCIAL","UTILITARIO",IF(C85="SUV Y CROSSOVER","SUV","AUTOMOVIL"))</f>
        <v/>
      </c>
      <c r="F85" s="6" t="n"/>
      <c r="G85" s="11" t="n">
        <v>1600</v>
      </c>
      <c r="H85" s="6" t="inlineStr">
        <is>
          <t>NAFTA</t>
        </is>
      </c>
      <c r="I85" s="6">
        <f>IF(H85="NAFTA","N",IF(H85="DIESEL","D",IF(H85="ELÉCTRICO","E","")))</f>
        <v/>
      </c>
      <c r="J85" s="17" t="inlineStr">
        <is>
          <t>N</t>
        </is>
      </c>
      <c r="K85" s="6" t="n"/>
      <c r="L85" s="9" t="n">
        <v>37</v>
      </c>
      <c r="M85" s="21" t="n">
        <v>37</v>
      </c>
      <c r="N85" s="2" t="n">
        <v>23330</v>
      </c>
      <c r="O85" s="2" t="inlineStr">
        <is>
          <t>Argentina</t>
        </is>
      </c>
      <c r="P85" s="2" t="inlineStr">
        <is>
          <t>C1_220225_010</t>
        </is>
      </c>
      <c r="Q85" s="2" t="n"/>
      <c r="R85" s="2" t="n">
        <v>1531</v>
      </c>
      <c r="S85" s="2" t="n"/>
      <c r="T85" s="2" t="n">
        <v>167.09</v>
      </c>
      <c r="U85" s="39">
        <f>IF(I85="N",T85*Supuestos!$B$4,T85*Supuestos!$C$4)*100</f>
        <v/>
      </c>
      <c r="V85" s="20">
        <f>IF(U85&gt;0,100/U85,0)</f>
        <v/>
      </c>
      <c r="W85" s="2">
        <f>T85*M85</f>
        <v/>
      </c>
      <c r="X85" s="2">
        <f>+U85*M85</f>
        <v/>
      </c>
      <c r="Y85" s="44" t="n">
        <v>4905.143518800658</v>
      </c>
      <c r="Z85" s="45" t="n">
        <v>0.345</v>
      </c>
      <c r="AA85" s="44" t="n">
        <v>14217.80730087147</v>
      </c>
    </row>
    <row r="86">
      <c r="A86" s="6" t="inlineStr">
        <is>
          <t>VOLKSWAGEN</t>
        </is>
      </c>
      <c r="B86" s="6" t="inlineStr">
        <is>
          <t>Nuevo Virtus 1.0T Comfortline Extra Full 4p. Aut.</t>
        </is>
      </c>
      <c r="C86" s="6" t="inlineStr">
        <is>
          <t>GRANDES</t>
        </is>
      </c>
      <c r="D86" s="6" t="inlineStr">
        <is>
          <t>AUTOMOVIL</t>
        </is>
      </c>
      <c r="E86" s="11">
        <f>IF(D86="COMERCIAL","UTILITARIO",IF(C86="SUV Y CROSSOVER","SUV","AUTOMOVIL"))</f>
        <v/>
      </c>
      <c r="F86" s="6" t="inlineStr">
        <is>
          <t>BRA</t>
        </is>
      </c>
      <c r="G86" s="11" t="n">
        <v>1000</v>
      </c>
      <c r="H86" s="6" t="inlineStr">
        <is>
          <t>NAFTA</t>
        </is>
      </c>
      <c r="I86" s="6">
        <f>IF(H86="NAFTA","N",IF(H86="DIESEL","D",IF(H86="ELÉCTRICO","E","")))</f>
        <v/>
      </c>
      <c r="J86" s="17" t="inlineStr">
        <is>
          <t>N</t>
        </is>
      </c>
      <c r="K86" s="6" t="n">
        <v>95</v>
      </c>
      <c r="L86" s="9" t="n">
        <v>37</v>
      </c>
      <c r="M86" s="21" t="n">
        <v>37</v>
      </c>
      <c r="N86" s="2" t="n">
        <v>27690</v>
      </c>
      <c r="O86" s="2" t="inlineStr">
        <is>
          <t>Ursea</t>
        </is>
      </c>
      <c r="P86" s="2" t="inlineStr">
        <is>
          <t>RV-E00098</t>
        </is>
      </c>
      <c r="Q86" s="2" t="inlineStr">
        <is>
          <t>Euro 6 b</t>
        </is>
      </c>
      <c r="R86" s="2" t="n">
        <v>1600</v>
      </c>
      <c r="S86" s="2" t="n"/>
      <c r="T86" s="2" t="n">
        <v>158</v>
      </c>
      <c r="U86" s="39">
        <f>IF(I86="N",T86*Supuestos!$B$4,T86*Supuestos!$C$4)*100</f>
        <v/>
      </c>
      <c r="V86" s="20">
        <f>IF(U86&gt;0,100/U86,0)</f>
        <v/>
      </c>
      <c r="W86" s="2">
        <f>T86*M86</f>
        <v/>
      </c>
      <c r="X86" s="2">
        <f>+U86*M86</f>
        <v/>
      </c>
      <c r="Y86" s="44" t="n">
        <v>4244.102359056378</v>
      </c>
      <c r="Z86" s="45" t="n">
        <v>0.23</v>
      </c>
      <c r="AA86" s="44" t="n">
        <v>18452.61895241903</v>
      </c>
    </row>
    <row r="87">
      <c r="A87" s="6" t="inlineStr">
        <is>
          <t>SUZUKI</t>
        </is>
      </c>
      <c r="B87" s="6" t="inlineStr">
        <is>
          <t>Baleno 1.5 GLX Extra Full, 6Abag, cam360 5p. (IND)</t>
        </is>
      </c>
      <c r="C87" s="6" t="inlineStr">
        <is>
          <t>MEDIANOS COMPACTOS</t>
        </is>
      </c>
      <c r="D87" s="6" t="inlineStr">
        <is>
          <t>AUTOMOVIL</t>
        </is>
      </c>
      <c r="E87" s="11">
        <f>IF(D87="COMERCIAL","UTILITARIO",IF(C87="SUV Y CROSSOVER","SUV","AUTOMOVIL"))</f>
        <v/>
      </c>
      <c r="F87" s="6" t="inlineStr">
        <is>
          <t>IND</t>
        </is>
      </c>
      <c r="G87" s="11" t="n">
        <v>1500</v>
      </c>
      <c r="H87" s="6" t="inlineStr">
        <is>
          <t>NAFTA</t>
        </is>
      </c>
      <c r="I87" s="6">
        <f>IF(H87="NAFTA","N",IF(H87="DIESEL","D",IF(H87="ELÉCTRICO","E","")))</f>
        <v/>
      </c>
      <c r="J87" s="17" t="inlineStr">
        <is>
          <t>N</t>
        </is>
      </c>
      <c r="K87" s="6" t="n">
        <v>104</v>
      </c>
      <c r="L87" s="9" t="n">
        <v>35</v>
      </c>
      <c r="M87" s="21" t="n">
        <v>35</v>
      </c>
      <c r="N87" s="2" t="n">
        <v>25490</v>
      </c>
      <c r="O87" s="2" t="inlineStr">
        <is>
          <t>Chile</t>
        </is>
      </c>
      <c r="P87" s="2" t="inlineStr">
        <is>
          <t>SZ8831E61122S00-K</t>
        </is>
      </c>
      <c r="Q87" s="2" t="inlineStr">
        <is>
          <t>Euro 6 b</t>
        </is>
      </c>
      <c r="R87" s="2" t="n">
        <v>1430</v>
      </c>
      <c r="S87" s="2" t="n"/>
      <c r="T87" s="2" t="n">
        <v>130</v>
      </c>
      <c r="U87" s="39">
        <f>IF(I87="N",T87*Supuestos!$B$4,T87*Supuestos!$C$4)*100</f>
        <v/>
      </c>
      <c r="V87" s="20">
        <f>IF(U87&gt;0,100/U87,0)</f>
        <v/>
      </c>
      <c r="W87" s="2">
        <f>T87*M87</f>
        <v/>
      </c>
      <c r="X87" s="2">
        <f>+U87*M87</f>
        <v/>
      </c>
      <c r="Y87" s="44" t="n">
        <v>4665.526022600668</v>
      </c>
      <c r="Z87" s="45" t="n">
        <v>0.2875</v>
      </c>
      <c r="AA87" s="44" t="n">
        <v>16227.91660035015</v>
      </c>
    </row>
    <row r="88">
      <c r="A88" s="6" t="inlineStr">
        <is>
          <t>SUZUKI</t>
        </is>
      </c>
      <c r="B88" s="6" t="inlineStr">
        <is>
          <t>Swift 1.4T Sport Extra Full, climaut, 6Abag, ABS 5p.</t>
        </is>
      </c>
      <c r="C88" s="6" t="inlineStr">
        <is>
          <t>MEDIANOS COMPACTOS</t>
        </is>
      </c>
      <c r="D88" s="6" t="inlineStr">
        <is>
          <t>AUTOMOVIL</t>
        </is>
      </c>
      <c r="E88" s="11">
        <f>IF(D88="COMERCIAL","UTILITARIO",IF(C88="SUV Y CROSSOVER","SUV","AUTOMOVIL"))</f>
        <v/>
      </c>
      <c r="F88" s="6" t="inlineStr">
        <is>
          <t>JAP</t>
        </is>
      </c>
      <c r="G88" s="11" t="n">
        <v>1400</v>
      </c>
      <c r="H88" s="6" t="inlineStr">
        <is>
          <t>NAFTA</t>
        </is>
      </c>
      <c r="I88" s="6">
        <f>IF(H88="NAFTA","N",IF(H88="DIESEL","D",IF(H88="ELÉCTRICO","E","")))</f>
        <v/>
      </c>
      <c r="J88" s="17" t="inlineStr">
        <is>
          <t>N</t>
        </is>
      </c>
      <c r="K88" s="6" t="n">
        <v>140</v>
      </c>
      <c r="L88" s="9" t="n">
        <v>35</v>
      </c>
      <c r="M88" s="21" t="n">
        <v>35</v>
      </c>
      <c r="N88" s="2" t="n">
        <v>29990</v>
      </c>
      <c r="O88" s="2" t="inlineStr">
        <is>
          <t>Chile</t>
        </is>
      </c>
      <c r="P88" s="2" t="inlineStr">
        <is>
          <t>SZ8948E60123S00-9</t>
        </is>
      </c>
      <c r="Q88" s="2" t="inlineStr">
        <is>
          <t>Euro 6 b</t>
        </is>
      </c>
      <c r="R88" s="2" t="n">
        <v>1445</v>
      </c>
      <c r="S88" s="2" t="n"/>
      <c r="T88" s="2" t="n">
        <v>141</v>
      </c>
      <c r="U88" s="39">
        <f>IF(I88="N",T88*Supuestos!$B$4,T88*Supuestos!$C$4)*100</f>
        <v/>
      </c>
      <c r="V88" s="20">
        <f>IF(U88&gt;0,100/U88,0)</f>
        <v/>
      </c>
      <c r="W88" s="2">
        <f>T88*M88</f>
        <v/>
      </c>
      <c r="X88" s="2">
        <f>+U88*M88</f>
        <v/>
      </c>
      <c r="Y88" s="44" t="n">
        <v>5489.177144676109</v>
      </c>
      <c r="Z88" s="45" t="n">
        <v>0.2875</v>
      </c>
      <c r="AA88" s="44" t="n">
        <v>19092.79006843864</v>
      </c>
    </row>
    <row r="89">
      <c r="A89" s="6" t="inlineStr">
        <is>
          <t>NISSAN</t>
        </is>
      </c>
      <c r="B89" s="6" t="inlineStr">
        <is>
          <t>Sentra B18 2.0 Advance Extra Full 4p. Aut.</t>
        </is>
      </c>
      <c r="C89" s="6" t="inlineStr">
        <is>
          <t>GRANDES</t>
        </is>
      </c>
      <c r="D89" s="6" t="inlineStr">
        <is>
          <t>AUTOMOVIL</t>
        </is>
      </c>
      <c r="E89" s="11">
        <f>IF(D89="COMERCIAL","UTILITARIO",IF(C89="SUV Y CROSSOVER","SUV","AUTOMOVIL"))</f>
        <v/>
      </c>
      <c r="F89" s="6" t="inlineStr">
        <is>
          <t>MEX</t>
        </is>
      </c>
      <c r="G89" s="11" t="n">
        <v>2000</v>
      </c>
      <c r="H89" s="6" t="inlineStr">
        <is>
          <t>NAFTA</t>
        </is>
      </c>
      <c r="I89" s="6">
        <f>IF(H89="NAFTA","N",IF(H89="DIESEL","D",IF(H89="ELÉCTRICO","E","")))</f>
        <v/>
      </c>
      <c r="J89" s="17" t="inlineStr">
        <is>
          <t>N</t>
        </is>
      </c>
      <c r="K89" s="6" t="n">
        <v>145</v>
      </c>
      <c r="L89" s="9" t="n">
        <v>34</v>
      </c>
      <c r="M89" s="21" t="n">
        <v>34</v>
      </c>
      <c r="N89" s="2" t="n">
        <v>34990</v>
      </c>
      <c r="O89" s="2" t="inlineStr">
        <is>
          <t>Ursea</t>
        </is>
      </c>
      <c r="P89" s="2" t="inlineStr">
        <is>
          <t>RV-E00136</t>
        </is>
      </c>
      <c r="Q89" s="2" t="inlineStr">
        <is>
          <t>Euro 5 a</t>
        </is>
      </c>
      <c r="R89" s="2" t="n">
        <v>1758</v>
      </c>
      <c r="S89" s="2" t="n"/>
      <c r="T89" s="2" t="n">
        <v>173</v>
      </c>
      <c r="U89" s="39">
        <f>IF(I89="N",T89*Supuestos!$B$4,T89*Supuestos!$C$4)*100</f>
        <v/>
      </c>
      <c r="V89" s="20">
        <f>IF(U89&gt;0,100/U89,0)</f>
        <v/>
      </c>
      <c r="W89" s="2">
        <f>T89*M89</f>
        <v/>
      </c>
      <c r="X89" s="2">
        <f>+U89*M89</f>
        <v/>
      </c>
      <c r="Y89" s="44" t="n">
        <v>7356.664025839477</v>
      </c>
      <c r="Z89" s="45" t="n">
        <v>0.345</v>
      </c>
      <c r="AA89" s="44" t="n">
        <v>21323.66384301298</v>
      </c>
    </row>
    <row r="90">
      <c r="A90" s="6" t="inlineStr">
        <is>
          <t>VOLKSWAGEN</t>
        </is>
      </c>
      <c r="B90" s="6" t="inlineStr">
        <is>
          <t>Nuevo Vento 1.4T Comfortline Extra Full, cuero 4p. (MEX)</t>
        </is>
      </c>
      <c r="C90" s="6" t="inlineStr">
        <is>
          <t>GRANDES</t>
        </is>
      </c>
      <c r="D90" s="6" t="inlineStr">
        <is>
          <t>AUTOMOVIL</t>
        </is>
      </c>
      <c r="E90" s="11">
        <f>IF(D90="COMERCIAL","UTILITARIO",IF(C90="SUV Y CROSSOVER","SUV","AUTOMOVIL"))</f>
        <v/>
      </c>
      <c r="F90" s="6" t="inlineStr">
        <is>
          <t>MEX</t>
        </is>
      </c>
      <c r="G90" s="11" t="n">
        <v>1400</v>
      </c>
      <c r="H90" s="6" t="inlineStr">
        <is>
          <t>NAFTA</t>
        </is>
      </c>
      <c r="I90" s="6">
        <f>IF(H90="NAFTA","N",IF(H90="DIESEL","D",IF(H90="ELÉCTRICO","E","")))</f>
        <v/>
      </c>
      <c r="J90" s="17" t="inlineStr">
        <is>
          <t>N</t>
        </is>
      </c>
      <c r="K90" s="6" t="n">
        <v>150</v>
      </c>
      <c r="L90" s="9" t="n">
        <v>34</v>
      </c>
      <c r="M90" s="21" t="n">
        <v>34</v>
      </c>
      <c r="N90" s="2" t="n">
        <v>31690</v>
      </c>
      <c r="O90" s="2" t="inlineStr">
        <is>
          <t>Ursea</t>
        </is>
      </c>
      <c r="P90" s="2" t="inlineStr">
        <is>
          <t>RV-E00086</t>
        </is>
      </c>
      <c r="Q90" s="2" t="inlineStr">
        <is>
          <t>Euro 6</t>
        </is>
      </c>
      <c r="R90" s="2" t="n">
        <v>1880</v>
      </c>
      <c r="S90" s="2" t="n"/>
      <c r="T90" s="2" t="n">
        <v>144</v>
      </c>
      <c r="U90" s="39">
        <f>IF(I90="N",T90*Supuestos!$B$4,T90*Supuestos!$C$4)*100</f>
        <v/>
      </c>
      <c r="V90" s="20">
        <f>IF(U90&gt;0,100/U90,0)</f>
        <v/>
      </c>
      <c r="W90" s="2">
        <f>T90*M90</f>
        <v/>
      </c>
      <c r="X90" s="2">
        <f>+U90*M90</f>
        <v/>
      </c>
      <c r="Y90" s="44" t="n">
        <v>5800.334235237943</v>
      </c>
      <c r="Z90" s="45" t="n">
        <v>0.2875</v>
      </c>
      <c r="AA90" s="44" t="n">
        <v>20175.07560082763</v>
      </c>
    </row>
    <row r="91">
      <c r="A91" s="6" t="inlineStr">
        <is>
          <t>TODAY SUNSHINE</t>
        </is>
      </c>
      <c r="B91" s="6" t="inlineStr">
        <is>
          <t>M1 4,5 KW Full 3p.</t>
        </is>
      </c>
      <c r="C91" s="6" t="inlineStr">
        <is>
          <t>CHICOS</t>
        </is>
      </c>
      <c r="D91" s="6" t="inlineStr">
        <is>
          <t>AUTOMOVIL</t>
        </is>
      </c>
      <c r="E91" s="11">
        <f>IF(D91="COMERCIAL","UTILITARIO",IF(C91="SUV Y CROSSOVER","SUV","AUTOMOVIL"))</f>
        <v/>
      </c>
      <c r="F91" s="6" t="inlineStr">
        <is>
          <t>CHI</t>
        </is>
      </c>
      <c r="G91" s="11" t="n"/>
      <c r="H91" s="6" t="inlineStr">
        <is>
          <t>ELÉCTRICO</t>
        </is>
      </c>
      <c r="I91" s="6">
        <f>IF(H91="NAFTA","N",IF(H91="DIESEL","D",IF(H91="ELÉCTRICO","E","")))</f>
        <v/>
      </c>
      <c r="J91" s="17" t="inlineStr">
        <is>
          <t>BEV</t>
        </is>
      </c>
      <c r="K91" s="6" t="n">
        <v>6</v>
      </c>
      <c r="L91" s="9" t="n">
        <v>33</v>
      </c>
      <c r="M91" s="21" t="n">
        <v>33</v>
      </c>
      <c r="N91" s="2" t="n">
        <v>11980</v>
      </c>
      <c r="O91" s="2" t="inlineStr">
        <is>
          <t>Estimado</t>
        </is>
      </c>
      <c r="P91" s="2" t="n"/>
      <c r="Q91" s="2" t="n"/>
      <c r="R91" s="2" t="n"/>
      <c r="S91" s="2" t="n">
        <v>8.4</v>
      </c>
      <c r="T91" s="2" t="n"/>
      <c r="U91" s="39">
        <f>IF(I91="N",T91*Supuestos!$B$4,T91*Supuestos!$C$4)*100</f>
        <v/>
      </c>
      <c r="V91" s="20">
        <f>IF(U91&gt;0,100/U91,0)</f>
        <v/>
      </c>
      <c r="W91" s="2">
        <f>T91*M91</f>
        <v/>
      </c>
      <c r="X91" s="2">
        <f>+U91*M91</f>
        <v/>
      </c>
      <c r="Y91" s="44" t="n">
        <v>0</v>
      </c>
      <c r="Z91" s="45" t="n">
        <v>0</v>
      </c>
      <c r="AA91" s="44" t="n">
        <v>9819.672131147541</v>
      </c>
    </row>
    <row r="92">
      <c r="A92" s="6" t="inlineStr">
        <is>
          <t>VOLKSWAGEN</t>
        </is>
      </c>
      <c r="B92" s="6" t="inlineStr">
        <is>
          <t>Nuevo Virtus 1.0T Trendline Extra Full 4p. Aut.</t>
        </is>
      </c>
      <c r="C92" s="6" t="inlineStr">
        <is>
          <t>GRANDES</t>
        </is>
      </c>
      <c r="D92" s="6" t="inlineStr">
        <is>
          <t>AUTOMOVIL</t>
        </is>
      </c>
      <c r="E92" s="11">
        <f>IF(D92="COMERCIAL","UTILITARIO",IF(C92="SUV Y CROSSOVER","SUV","AUTOMOVIL"))</f>
        <v/>
      </c>
      <c r="F92" s="6" t="inlineStr">
        <is>
          <t>BRA</t>
        </is>
      </c>
      <c r="G92" s="11" t="n">
        <v>1000</v>
      </c>
      <c r="H92" s="6" t="inlineStr">
        <is>
          <t>NAFTA</t>
        </is>
      </c>
      <c r="I92" s="6">
        <f>IF(H92="NAFTA","N",IF(H92="DIESEL","D",IF(H92="ELÉCTRICO","E","")))</f>
        <v/>
      </c>
      <c r="J92" s="17" t="inlineStr">
        <is>
          <t>N</t>
        </is>
      </c>
      <c r="K92" s="6" t="n">
        <v>95</v>
      </c>
      <c r="L92" s="9" t="n">
        <v>33</v>
      </c>
      <c r="M92" s="21" t="n">
        <v>33</v>
      </c>
      <c r="N92" s="2" t="n">
        <v>25690</v>
      </c>
      <c r="O92" s="2" t="inlineStr">
        <is>
          <t>Ursea</t>
        </is>
      </c>
      <c r="P92" s="2" t="inlineStr">
        <is>
          <t>RV-E00098</t>
        </is>
      </c>
      <c r="Q92" s="2" t="inlineStr">
        <is>
          <t>Euro 6 b</t>
        </is>
      </c>
      <c r="R92" s="2" t="n">
        <v>1600</v>
      </c>
      <c r="S92" s="2" t="n"/>
      <c r="T92" s="2" t="n">
        <v>158</v>
      </c>
      <c r="U92" s="39">
        <f>IF(I92="N",T92*Supuestos!$B$4,T92*Supuestos!$C$4)*100</f>
        <v/>
      </c>
      <c r="V92" s="20">
        <f>IF(U92&gt;0,100/U92,0)</f>
        <v/>
      </c>
      <c r="W92" s="2">
        <f>T92*M92</f>
        <v/>
      </c>
      <c r="X92" s="2">
        <f>+U92*M92</f>
        <v/>
      </c>
      <c r="Y92" s="44" t="n">
        <v>3937.558310009329</v>
      </c>
      <c r="Z92" s="45" t="n">
        <v>0.23</v>
      </c>
      <c r="AA92" s="44" t="n">
        <v>17119.818739171</v>
      </c>
    </row>
    <row r="93">
      <c r="A93" s="6" t="inlineStr">
        <is>
          <t>HYUNDAI</t>
        </is>
      </c>
      <c r="B93" s="6" t="inlineStr">
        <is>
          <t>Nuevo HB20 1.6 Unique Ex.Full,climaut,ADAS 5p. Aut (BRA)</t>
        </is>
      </c>
      <c r="C93" s="6" t="inlineStr">
        <is>
          <t>MEDIANOS COMPACTOS</t>
        </is>
      </c>
      <c r="D93" s="6" t="inlineStr">
        <is>
          <t>AUTOMOVIL</t>
        </is>
      </c>
      <c r="E93" s="11">
        <f>IF(D93="COMERCIAL","UTILITARIO",IF(C93="SUV Y CROSSOVER","SUV","AUTOMOVIL"))</f>
        <v/>
      </c>
      <c r="F93" s="6" t="inlineStr">
        <is>
          <t>BRA</t>
        </is>
      </c>
      <c r="G93" s="11" t="n">
        <v>1600</v>
      </c>
      <c r="H93" s="6" t="inlineStr">
        <is>
          <t>NAFTA</t>
        </is>
      </c>
      <c r="I93" s="6">
        <f>IF(H93="NAFTA","N",IF(H93="DIESEL","D",IF(H93="ELÉCTRICO","E","")))</f>
        <v/>
      </c>
      <c r="J93" s="17" t="inlineStr">
        <is>
          <t>N</t>
        </is>
      </c>
      <c r="K93" s="6" t="n">
        <v>123</v>
      </c>
      <c r="L93" s="9" t="n">
        <v>31</v>
      </c>
      <c r="M93" s="9" t="n">
        <v>31</v>
      </c>
      <c r="N93" s="2" t="n">
        <v>27990</v>
      </c>
      <c r="O93" s="2" t="inlineStr">
        <is>
          <t>Ursea</t>
        </is>
      </c>
      <c r="P93" s="2" t="inlineStr">
        <is>
          <t>RV-E00101</t>
        </is>
      </c>
      <c r="Q93" s="2" t="inlineStr">
        <is>
          <t>Euro 5</t>
        </is>
      </c>
      <c r="R93" s="2" t="n">
        <v>1420</v>
      </c>
      <c r="S93" s="2" t="n"/>
      <c r="T93" s="2" t="n">
        <v>132</v>
      </c>
      <c r="U93" s="39">
        <f>IF(I93="N",T93*Supuestos!$B$4,T93*Supuestos!$C$4)*100</f>
        <v/>
      </c>
      <c r="V93" s="20">
        <f>IF(U93&gt;0,100/U93,0)</f>
        <v/>
      </c>
      <c r="W93" s="2">
        <f>T93*M93</f>
        <v/>
      </c>
      <c r="X93" s="2">
        <f>+U93*M93</f>
        <v/>
      </c>
      <c r="Y93" s="44" t="n">
        <v>5884.910719726979</v>
      </c>
      <c r="Z93" s="45" t="n">
        <v>0.345</v>
      </c>
      <c r="AA93" s="44" t="n">
        <v>17057.71223109269</v>
      </c>
    </row>
    <row r="94">
      <c r="A94" s="6" t="inlineStr">
        <is>
          <t>CHEVROLET</t>
        </is>
      </c>
      <c r="B94" s="6" t="inlineStr">
        <is>
          <t>New Cruze 1.4T Premier Extra Full 4p. Aut. (ARG)</t>
        </is>
      </c>
      <c r="C94" s="6" t="inlineStr">
        <is>
          <t>GRANDES</t>
        </is>
      </c>
      <c r="D94" s="6" t="inlineStr">
        <is>
          <t>AUTOMOVIL</t>
        </is>
      </c>
      <c r="E94" s="11">
        <f>IF(D94="COMERCIAL","UTILITARIO",IF(C94="SUV Y CROSSOVER","SUV","AUTOMOVIL"))</f>
        <v/>
      </c>
      <c r="F94" s="6" t="inlineStr">
        <is>
          <t>ARG</t>
        </is>
      </c>
      <c r="G94" s="11" t="n">
        <v>1400</v>
      </c>
      <c r="H94" s="6" t="inlineStr">
        <is>
          <t>NAFTA</t>
        </is>
      </c>
      <c r="I94" s="6">
        <f>IF(H94="NAFTA","N",IF(H94="DIESEL","D",IF(H94="ELÉCTRICO","E","")))</f>
        <v/>
      </c>
      <c r="J94" s="17" t="inlineStr">
        <is>
          <t>N</t>
        </is>
      </c>
      <c r="K94" s="6" t="n">
        <v>153</v>
      </c>
      <c r="L94" s="9" t="n">
        <v>30</v>
      </c>
      <c r="M94" s="21" t="n">
        <v>30</v>
      </c>
      <c r="N94" s="2" t="n">
        <v>31990</v>
      </c>
      <c r="O94" s="2" t="inlineStr">
        <is>
          <t>Argentina</t>
        </is>
      </c>
      <c r="P94" s="2" t="inlineStr">
        <is>
          <t>KR20100171</t>
        </is>
      </c>
      <c r="Q94" s="2" t="inlineStr">
        <is>
          <t>Euro 5</t>
        </is>
      </c>
      <c r="R94" s="2" t="n">
        <v>1804</v>
      </c>
      <c r="S94" s="2" t="n"/>
      <c r="T94" s="2" t="n">
        <v>156.1</v>
      </c>
      <c r="U94" s="39">
        <f>IF(I94="N",T94*Supuestos!$B$4,T94*Supuestos!$C$4)*100</f>
        <v/>
      </c>
      <c r="V94" s="20">
        <f>IF(U94&gt;0,100/U94,0)</f>
        <v/>
      </c>
      <c r="W94" s="2">
        <f>T94*M94</f>
        <v/>
      </c>
      <c r="X94" s="2">
        <f>+U94*M94</f>
        <v/>
      </c>
      <c r="Y94" s="44" t="n">
        <v>5855.244310042972</v>
      </c>
      <c r="Z94" s="45" t="n">
        <v>0.2875</v>
      </c>
      <c r="AA94" s="44" t="n">
        <v>20366.06716536686</v>
      </c>
    </row>
    <row r="95">
      <c r="A95" s="6" t="inlineStr">
        <is>
          <t>RENAULT</t>
        </is>
      </c>
      <c r="B95" s="6" t="inlineStr">
        <is>
          <t>New Logan Zen 1.0 Full, 4Abag, ABS, Ay. Est. 4p. (BRA)</t>
        </is>
      </c>
      <c r="C95" s="6" t="inlineStr">
        <is>
          <t>MEDIANOS</t>
        </is>
      </c>
      <c r="D95" s="6" t="inlineStr">
        <is>
          <t>AUTOMOVIL</t>
        </is>
      </c>
      <c r="E95" s="11">
        <f>IF(D95="COMERCIAL","UTILITARIO",IF(C95="SUV Y CROSSOVER","SUV","AUTOMOVIL"))</f>
        <v/>
      </c>
      <c r="F95" s="6" t="inlineStr">
        <is>
          <t>BRA</t>
        </is>
      </c>
      <c r="G95" s="11" t="n">
        <v>1000</v>
      </c>
      <c r="H95" s="6" t="inlineStr">
        <is>
          <t>NAFTA</t>
        </is>
      </c>
      <c r="I95" s="6">
        <f>IF(H95="NAFTA","N",IF(H95="DIESEL","D",IF(H95="ELÉCTRICO","E","")))</f>
        <v/>
      </c>
      <c r="J95" s="17" t="inlineStr">
        <is>
          <t>N</t>
        </is>
      </c>
      <c r="K95" s="6" t="n">
        <v>79</v>
      </c>
      <c r="L95" s="9" t="n">
        <v>29</v>
      </c>
      <c r="M95" s="21" t="n">
        <v>29</v>
      </c>
      <c r="N95" s="2" t="n">
        <v>19290</v>
      </c>
      <c r="O95" s="2" t="inlineStr">
        <is>
          <t>Chile</t>
        </is>
      </c>
      <c r="P95" s="2" t="inlineStr">
        <is>
          <t>RN8159E51120S00-4</t>
        </is>
      </c>
      <c r="Q95" s="2" t="n"/>
      <c r="R95" s="2" t="n">
        <v>1163</v>
      </c>
      <c r="S95" s="2" t="n"/>
      <c r="T95" s="2" t="n">
        <v>129</v>
      </c>
      <c r="U95" s="39">
        <f>IF(I95="N",T95*Supuestos!$B$4,T95*Supuestos!$C$4)*100</f>
        <v/>
      </c>
      <c r="V95" s="20">
        <f>IF(U95&gt;0,100/U95,0)</f>
        <v/>
      </c>
      <c r="W95" s="2">
        <f>T95*M95</f>
        <v/>
      </c>
      <c r="X95" s="2">
        <f>+U95*M95</f>
        <v/>
      </c>
      <c r="Y95" s="44" t="n">
        <v>2956.617353058777</v>
      </c>
      <c r="Z95" s="45" t="n">
        <v>0.23</v>
      </c>
      <c r="AA95" s="44" t="n">
        <v>12854.85805677729</v>
      </c>
    </row>
    <row r="96">
      <c r="A96" s="6" t="inlineStr">
        <is>
          <t>VOLKSWAGEN</t>
        </is>
      </c>
      <c r="B96" s="6" t="inlineStr">
        <is>
          <t>Nuevo Virtus 1.0T Highline Extra Full 4p. Aut.</t>
        </is>
      </c>
      <c r="C96" s="6" t="inlineStr">
        <is>
          <t>GRANDES</t>
        </is>
      </c>
      <c r="D96" s="6" t="inlineStr">
        <is>
          <t>AUTOMOVIL</t>
        </is>
      </c>
      <c r="E96" s="11">
        <f>IF(D96="COMERCIAL","UTILITARIO",IF(C96="SUV Y CROSSOVER","SUV","AUTOMOVIL"))</f>
        <v/>
      </c>
      <c r="F96" s="6" t="inlineStr">
        <is>
          <t>BRA</t>
        </is>
      </c>
      <c r="G96" s="11" t="n">
        <v>1000</v>
      </c>
      <c r="H96" s="6" t="inlineStr">
        <is>
          <t>NAFTA</t>
        </is>
      </c>
      <c r="I96" s="6">
        <f>IF(H96="NAFTA","N",IF(H96="DIESEL","D",IF(H96="ELÉCTRICO","E","")))</f>
        <v/>
      </c>
      <c r="J96" s="17" t="inlineStr">
        <is>
          <t>N</t>
        </is>
      </c>
      <c r="K96" s="6" t="n">
        <v>95</v>
      </c>
      <c r="L96" s="9" t="n">
        <v>29</v>
      </c>
      <c r="M96" s="21" t="n">
        <v>29</v>
      </c>
      <c r="N96" s="2" t="n">
        <v>31990</v>
      </c>
      <c r="O96" s="2" t="inlineStr">
        <is>
          <t>Ursea</t>
        </is>
      </c>
      <c r="P96" s="2" t="inlineStr">
        <is>
          <t>RV-E00098</t>
        </is>
      </c>
      <c r="Q96" s="2" t="inlineStr">
        <is>
          <t>Euro 6 b</t>
        </is>
      </c>
      <c r="R96" s="2" t="n">
        <v>1600</v>
      </c>
      <c r="S96" s="2" t="n"/>
      <c r="T96" s="2" t="n">
        <v>158</v>
      </c>
      <c r="U96" s="39">
        <f>IF(I96="N",T96*Supuestos!$B$4,T96*Supuestos!$C$4)*100</f>
        <v/>
      </c>
      <c r="V96" s="20">
        <f>IF(U96&gt;0,100/U96,0)</f>
        <v/>
      </c>
      <c r="W96" s="2">
        <f>T96*M96</f>
        <v/>
      </c>
      <c r="X96" s="2">
        <f>+U96*M96</f>
        <v/>
      </c>
      <c r="Y96" s="44" t="n">
        <v>4903.17206450753</v>
      </c>
      <c r="Z96" s="45" t="n">
        <v>0.23</v>
      </c>
      <c r="AA96" s="44" t="n">
        <v>21318.13941090231</v>
      </c>
    </row>
    <row r="97">
      <c r="A97" s="6" t="inlineStr">
        <is>
          <t>CITROËN</t>
        </is>
      </c>
      <c r="B97" s="6" t="inlineStr">
        <is>
          <t>New C Elysee 1.6 Diesel Seduction Pack Full, 2Abag, ABS 4p.</t>
        </is>
      </c>
      <c r="C97" s="6" t="inlineStr">
        <is>
          <t>GRANDES</t>
        </is>
      </c>
      <c r="D97" s="6" t="inlineStr">
        <is>
          <t>AUTOMOVIL</t>
        </is>
      </c>
      <c r="E97" s="11">
        <f>IF(D97="COMERCIAL","UTILITARIO",IF(C97="SUV Y CROSSOVER","SUV","AUTOMOVIL"))</f>
        <v/>
      </c>
      <c r="F97" s="6" t="n"/>
      <c r="G97" s="11" t="n">
        <v>1600</v>
      </c>
      <c r="H97" s="6" t="inlineStr">
        <is>
          <t>DIESEL</t>
        </is>
      </c>
      <c r="I97" s="6">
        <f>IF(H97="NAFTA","N",IF(H97="DIESEL","D",IF(H97="ELÉCTRICO","E","")))</f>
        <v/>
      </c>
      <c r="J97" s="17" t="inlineStr">
        <is>
          <t>D</t>
        </is>
      </c>
      <c r="K97" s="6" t="n">
        <v>90</v>
      </c>
      <c r="L97" s="9" t="n">
        <v>28</v>
      </c>
      <c r="M97" s="21" t="n">
        <v>28</v>
      </c>
      <c r="N97" s="2" t="n">
        <v>26828</v>
      </c>
      <c r="O97" s="2" t="inlineStr">
        <is>
          <t>Argentina</t>
        </is>
      </c>
      <c r="P97" s="2" t="inlineStr">
        <is>
          <t>12/03135</t>
        </is>
      </c>
      <c r="Q97" s="2" t="inlineStr">
        <is>
          <t>Euro 5</t>
        </is>
      </c>
      <c r="R97" s="2" t="n">
        <v>1548</v>
      </c>
      <c r="S97" s="2" t="n"/>
      <c r="T97" s="2" t="n">
        <v>109.3</v>
      </c>
      <c r="U97" s="39">
        <f>IF(I97="N",T97*Supuestos!$B$4,T97*Supuestos!$C$4)*100</f>
        <v/>
      </c>
      <c r="V97" s="20">
        <f>IF(U97&gt;0,100/U97,0)</f>
        <v/>
      </c>
      <c r="W97" s="2">
        <f>T97*M97</f>
        <v/>
      </c>
      <c r="X97" s="2">
        <f>+U97*M97</f>
        <v/>
      </c>
      <c r="Y97" s="44" t="n">
        <v>11762.1807091117</v>
      </c>
      <c r="Z97" s="45" t="n">
        <v>1.15</v>
      </c>
      <c r="AA97" s="44" t="n">
        <v>10227.98322531453</v>
      </c>
    </row>
    <row r="98">
      <c r="A98" s="6" t="inlineStr">
        <is>
          <t>SUZUKI</t>
        </is>
      </c>
      <c r="B98" s="6" t="inlineStr">
        <is>
          <t>Swift 1.4T Sport Extra Full, climaut, 6Abag, ABS 5p. Aut.</t>
        </is>
      </c>
      <c r="C98" s="6" t="inlineStr">
        <is>
          <t>MEDIANOS COMPACTOS</t>
        </is>
      </c>
      <c r="D98" s="6" t="inlineStr">
        <is>
          <t>AUTOMOVIL</t>
        </is>
      </c>
      <c r="E98" s="11">
        <f>IF(D98="COMERCIAL","UTILITARIO",IF(C98="SUV Y CROSSOVER","SUV","AUTOMOVIL"))</f>
        <v/>
      </c>
      <c r="F98" s="6" t="inlineStr">
        <is>
          <t>JAP</t>
        </is>
      </c>
      <c r="G98" s="11" t="n">
        <v>1400</v>
      </c>
      <c r="H98" s="6" t="inlineStr">
        <is>
          <t>NAFTA</t>
        </is>
      </c>
      <c r="I98" s="6">
        <f>IF(H98="NAFTA","N",IF(H98="DIESEL","D",IF(H98="ELÉCTRICO","E","")))</f>
        <v/>
      </c>
      <c r="J98" s="17" t="inlineStr">
        <is>
          <t>N</t>
        </is>
      </c>
      <c r="K98" s="6" t="n">
        <v>140</v>
      </c>
      <c r="L98" s="9" t="n">
        <v>28</v>
      </c>
      <c r="M98" s="21" t="n">
        <v>28</v>
      </c>
      <c r="N98" s="2" t="n">
        <v>32990</v>
      </c>
      <c r="O98" s="2" t="inlineStr">
        <is>
          <t>Chile</t>
        </is>
      </c>
      <c r="P98" s="2" t="inlineStr">
        <is>
          <t>SZ8949E60123S00-4</t>
        </is>
      </c>
      <c r="Q98" s="2" t="inlineStr">
        <is>
          <t>Euro 6 b</t>
        </is>
      </c>
      <c r="R98" s="2" t="n">
        <v>1445</v>
      </c>
      <c r="S98" s="2" t="n"/>
      <c r="T98" s="2" t="n">
        <v>139</v>
      </c>
      <c r="U98" s="39">
        <f>IF(I98="N",T98*Supuestos!$B$4,T98*Supuestos!$C$4)*100</f>
        <v/>
      </c>
      <c r="V98" s="20">
        <f>IF(U98&gt;0,100/U98,0)</f>
        <v/>
      </c>
      <c r="W98" s="2">
        <f>T98*M98</f>
        <v/>
      </c>
      <c r="X98" s="2">
        <f>+U98*M98</f>
        <v/>
      </c>
      <c r="Y98" s="44" t="n">
        <v>6038.277892726404</v>
      </c>
      <c r="Z98" s="45" t="n">
        <v>0.2875</v>
      </c>
      <c r="AA98" s="44" t="n">
        <v>21002.70571383097</v>
      </c>
    </row>
    <row r="99">
      <c r="A99" s="6" t="inlineStr">
        <is>
          <t>HONDA</t>
        </is>
      </c>
      <c r="B99" s="6" t="inlineStr">
        <is>
          <t>City 1.5 LX Extra Full 5p. Aut. (BRA)</t>
        </is>
      </c>
      <c r="C99" s="6" t="inlineStr">
        <is>
          <t>GRANDES</t>
        </is>
      </c>
      <c r="D99" s="6" t="inlineStr">
        <is>
          <t>AUTOMOVIL</t>
        </is>
      </c>
      <c r="E99" s="11">
        <f>IF(D99="COMERCIAL","UTILITARIO",IF(C99="SUV Y CROSSOVER","SUV","AUTOMOVIL"))</f>
        <v/>
      </c>
      <c r="F99" s="6" t="inlineStr">
        <is>
          <t>BRA</t>
        </is>
      </c>
      <c r="G99" s="11" t="n">
        <v>1500</v>
      </c>
      <c r="H99" s="6" t="inlineStr">
        <is>
          <t>NAFTA</t>
        </is>
      </c>
      <c r="I99" s="6">
        <f>IF(H99="NAFTA","N",IF(H99="DIESEL","D",IF(H99="ELÉCTRICO","E","")))</f>
        <v/>
      </c>
      <c r="J99" s="17" t="inlineStr">
        <is>
          <t>N</t>
        </is>
      </c>
      <c r="K99" s="6" t="n">
        <v>122</v>
      </c>
      <c r="L99" s="9" t="n">
        <v>26</v>
      </c>
      <c r="M99" s="21" t="n">
        <v>26</v>
      </c>
      <c r="N99" s="2" t="n">
        <v>25800</v>
      </c>
      <c r="O99" s="2" t="inlineStr">
        <is>
          <t>Chile</t>
        </is>
      </c>
      <c r="P99" s="2" t="inlineStr">
        <is>
          <t>HN8496E61121S01-8</t>
        </is>
      </c>
      <c r="Q99" s="2" t="inlineStr">
        <is>
          <t>Euro 6 b</t>
        </is>
      </c>
      <c r="R99" s="2" t="n">
        <v>1615</v>
      </c>
      <c r="S99" s="2" t="n"/>
      <c r="T99" s="2" t="n">
        <v>131</v>
      </c>
      <c r="U99" s="39">
        <f>IF(I99="N",T99*Supuestos!$B$4,T99*Supuestos!$C$4)*100</f>
        <v/>
      </c>
      <c r="V99" s="20">
        <f>IF(U99&gt;0,100/U99,0)</f>
        <v/>
      </c>
      <c r="W99" s="2">
        <f>T99*M99</f>
        <v/>
      </c>
      <c r="X99" s="2">
        <f>+U99*M99</f>
        <v/>
      </c>
      <c r="Y99" s="44" t="n">
        <v>4722.266433232531</v>
      </c>
      <c r="Z99" s="45" t="n">
        <v>0.2875</v>
      </c>
      <c r="AA99" s="44" t="n">
        <v>16425.27455037402</v>
      </c>
    </row>
    <row r="100">
      <c r="A100" s="6" t="inlineStr">
        <is>
          <t>BMW</t>
        </is>
      </c>
      <c r="B100" s="6" t="inlineStr">
        <is>
          <t>330e 2.0T Sport 292 HP PHEV Extra Full 4p. Aut. (G20)</t>
        </is>
      </c>
      <c r="C100" s="6" t="inlineStr">
        <is>
          <t>ALTA GAMA, DEPORT. y CONVERT.</t>
        </is>
      </c>
      <c r="D100" s="6" t="inlineStr">
        <is>
          <t>AUTOMOVIL</t>
        </is>
      </c>
      <c r="E100" s="11">
        <f>IF(D100="COMERCIAL","UTILITARIO",IF(C100="SUV Y CROSSOVER","SUV","AUTOMOVIL"))</f>
        <v/>
      </c>
      <c r="F100" s="6" t="inlineStr">
        <is>
          <t>ALE</t>
        </is>
      </c>
      <c r="G100" s="11" t="n">
        <v>2000</v>
      </c>
      <c r="H100" s="6" t="inlineStr">
        <is>
          <t>NAFTA</t>
        </is>
      </c>
      <c r="I100" s="6">
        <f>IF(H100="NAFTA","N",IF(H100="DIESEL","D",IF(H100="ELÉCTRICO","E","")))</f>
        <v/>
      </c>
      <c r="J100" s="17" t="inlineStr">
        <is>
          <t>PHEV</t>
        </is>
      </c>
      <c r="K100" s="6" t="n">
        <v>292</v>
      </c>
      <c r="L100" s="9" t="n">
        <v>24</v>
      </c>
      <c r="M100" s="21" t="n">
        <v>24</v>
      </c>
      <c r="N100" s="2" t="n">
        <v>79990</v>
      </c>
      <c r="O100" s="2" t="inlineStr">
        <is>
          <t>Chile</t>
        </is>
      </c>
      <c r="P100" s="2" t="inlineStr">
        <is>
          <t>BM8318E60521S00-2</t>
        </is>
      </c>
      <c r="Q100" s="2" t="inlineStr">
        <is>
          <t>Euro 6 b</t>
        </is>
      </c>
      <c r="R100" s="2" t="n">
        <v>2290</v>
      </c>
      <c r="S100" s="2" t="n"/>
      <c r="T100" s="2" t="n">
        <v>48</v>
      </c>
      <c r="U100" s="39">
        <f>IF(I100="N",T100*Supuestos!$B$4,T100*Supuestos!$C$4)*100</f>
        <v/>
      </c>
      <c r="V100" s="20">
        <f>IF(U100&gt;0,100/U100,0)</f>
        <v/>
      </c>
      <c r="W100" s="2">
        <f>T100*M100</f>
        <v/>
      </c>
      <c r="X100" s="2">
        <f>+U100*M100</f>
        <v/>
      </c>
      <c r="Y100" s="44" t="n">
        <v>1285.599485695918</v>
      </c>
      <c r="Z100" s="45" t="n">
        <v>0.02</v>
      </c>
      <c r="AA100" s="44" t="n">
        <v>64279.97428479589</v>
      </c>
    </row>
    <row r="101">
      <c r="A101" s="6" t="inlineStr">
        <is>
          <t>BMW</t>
        </is>
      </c>
      <c r="B101" s="6" t="inlineStr">
        <is>
          <t>330e 2.0T Urban PHEV Extra Full 4p. Aut. (G20)(MEX)(ALE)</t>
        </is>
      </c>
      <c r="C101" s="6" t="inlineStr">
        <is>
          <t>ALTA GAMA, DEPORT. y CONVERT.</t>
        </is>
      </c>
      <c r="D101" s="6" t="inlineStr">
        <is>
          <t>AUTOMOVIL</t>
        </is>
      </c>
      <c r="E101" s="11">
        <f>IF(D101="COMERCIAL","UTILITARIO",IF(C101="SUV Y CROSSOVER","SUV","AUTOMOVIL"))</f>
        <v/>
      </c>
      <c r="F101" s="6" t="inlineStr">
        <is>
          <t>ALE</t>
        </is>
      </c>
      <c r="G101" s="11" t="n">
        <v>2000</v>
      </c>
      <c r="H101" s="6" t="inlineStr">
        <is>
          <t>NAFTA</t>
        </is>
      </c>
      <c r="I101" s="6">
        <f>IF(H101="NAFTA","N",IF(H101="DIESEL","D",IF(H101="ELÉCTRICO","E","")))</f>
        <v/>
      </c>
      <c r="J101" s="17" t="inlineStr">
        <is>
          <t>PHEV</t>
        </is>
      </c>
      <c r="K101" s="6" t="n">
        <v>292</v>
      </c>
      <c r="L101" s="9" t="n">
        <v>24</v>
      </c>
      <c r="M101" s="21" t="n">
        <v>24</v>
      </c>
      <c r="N101" s="2" t="n">
        <v>69990</v>
      </c>
      <c r="O101" s="2" t="inlineStr">
        <is>
          <t>Chile</t>
        </is>
      </c>
      <c r="P101" s="2" t="inlineStr">
        <is>
          <t>BM8318E60521S00-2</t>
        </is>
      </c>
      <c r="Q101" s="2" t="inlineStr">
        <is>
          <t>Euro 6 b</t>
        </is>
      </c>
      <c r="R101" s="2" t="n">
        <v>2290</v>
      </c>
      <c r="S101" s="2" t="n"/>
      <c r="T101" s="2" t="n">
        <v>48</v>
      </c>
      <c r="U101" s="39">
        <f>IF(I101="N",T101*Supuestos!$B$4,T101*Supuestos!$C$4)*100</f>
        <v/>
      </c>
      <c r="V101" s="20">
        <f>IF(U101&gt;0,100/U101,0)</f>
        <v/>
      </c>
      <c r="W101" s="2">
        <f>T101*M101</f>
        <v/>
      </c>
      <c r="X101" s="2">
        <f>+U101*M101</f>
        <v/>
      </c>
      <c r="Y101" s="44" t="n">
        <v>1124.879459980714</v>
      </c>
      <c r="Z101" s="45" t="n">
        <v>0.02</v>
      </c>
      <c r="AA101" s="44" t="n">
        <v>56243.97299903568</v>
      </c>
    </row>
    <row r="102">
      <c r="A102" s="6" t="inlineStr">
        <is>
          <t>HYUNDAI</t>
        </is>
      </c>
      <c r="B102" s="6" t="inlineStr">
        <is>
          <t>Nuevo HB20 1.6 Unique Ex.Full,climaut,ADAS 4p. Aut (BRA)</t>
        </is>
      </c>
      <c r="C102" s="6" t="inlineStr">
        <is>
          <t>MEDIANOS</t>
        </is>
      </c>
      <c r="D102" s="6" t="inlineStr">
        <is>
          <t>AUTOMOVIL</t>
        </is>
      </c>
      <c r="E102" s="11">
        <f>IF(D102="COMERCIAL","UTILITARIO",IF(C102="SUV Y CROSSOVER","SUV","AUTOMOVIL"))</f>
        <v/>
      </c>
      <c r="F102" s="6" t="inlineStr">
        <is>
          <t>BRA</t>
        </is>
      </c>
      <c r="G102" s="11" t="n">
        <v>1600</v>
      </c>
      <c r="H102" s="6" t="inlineStr">
        <is>
          <t>NAFTA</t>
        </is>
      </c>
      <c r="I102" s="6">
        <f>IF(H102="NAFTA","N",IF(H102="DIESEL","D",IF(H102="ELÉCTRICO","E","")))</f>
        <v/>
      </c>
      <c r="J102" s="17" t="inlineStr">
        <is>
          <t>N</t>
        </is>
      </c>
      <c r="K102" s="6" t="n">
        <v>123</v>
      </c>
      <c r="L102" s="9" t="n">
        <v>24</v>
      </c>
      <c r="M102" s="9" t="n">
        <v>24</v>
      </c>
      <c r="N102" s="2" t="n">
        <v>28990</v>
      </c>
      <c r="O102" s="2" t="inlineStr">
        <is>
          <t>Ursea</t>
        </is>
      </c>
      <c r="P102" s="2" t="inlineStr">
        <is>
          <t>RV-E00101</t>
        </is>
      </c>
      <c r="Q102" s="2" t="inlineStr">
        <is>
          <t>Euro 5</t>
        </is>
      </c>
      <c r="R102" s="2" t="n">
        <v>1420</v>
      </c>
      <c r="S102" s="2" t="n"/>
      <c r="T102" s="2" t="n">
        <v>132</v>
      </c>
      <c r="U102" s="39">
        <f>IF(I102="N",T102*Supuestos!$B$4,T102*Supuestos!$C$4)*100</f>
        <v/>
      </c>
      <c r="V102" s="20">
        <f>IF(U102&gt;0,100/U102,0)</f>
        <v/>
      </c>
      <c r="W102" s="2">
        <f>T102*M102</f>
        <v/>
      </c>
      <c r="X102" s="2">
        <f>+U102*M102</f>
        <v/>
      </c>
      <c r="Y102" s="44" t="n">
        <v>6095.161192028763</v>
      </c>
      <c r="Z102" s="45" t="n">
        <v>0.345</v>
      </c>
      <c r="AA102" s="44" t="n">
        <v>17667.13388993845</v>
      </c>
    </row>
    <row r="103">
      <c r="A103" s="6" t="inlineStr">
        <is>
          <t>VOLKSWAGEN</t>
        </is>
      </c>
      <c r="B103" s="6" t="inlineStr">
        <is>
          <t>Gol VIII 1.6 Trendline Full,2Abag,ABS,dock station,llan15 5p</t>
        </is>
      </c>
      <c r="C103" s="6" t="inlineStr">
        <is>
          <t>MEDIANOS COMPACTOS</t>
        </is>
      </c>
      <c r="D103" s="6" t="inlineStr">
        <is>
          <t>AUTOMOVIL</t>
        </is>
      </c>
      <c r="E103" s="11">
        <f>IF(D103="COMERCIAL","UTILITARIO",IF(C103="SUV Y CROSSOVER","SUV","AUTOMOVIL"))</f>
        <v/>
      </c>
      <c r="F103" s="6" t="inlineStr">
        <is>
          <t>BRA</t>
        </is>
      </c>
      <c r="G103" s="11" t="n">
        <v>1600</v>
      </c>
      <c r="H103" s="6" t="inlineStr">
        <is>
          <t>NAFTA</t>
        </is>
      </c>
      <c r="I103" s="6">
        <f>IF(H103="NAFTA","N",IF(H103="DIESEL","D",IF(H103="ELÉCTRICO","E","")))</f>
        <v/>
      </c>
      <c r="J103" s="17" t="inlineStr">
        <is>
          <t>N</t>
        </is>
      </c>
      <c r="K103" s="6" t="n">
        <v>101</v>
      </c>
      <c r="L103" s="9" t="n">
        <v>24</v>
      </c>
      <c r="M103" s="21" t="n">
        <v>24</v>
      </c>
      <c r="N103" s="2" t="n">
        <v>16990</v>
      </c>
      <c r="O103" s="2" t="inlineStr">
        <is>
          <t>Chile</t>
        </is>
      </c>
      <c r="P103" s="2" t="inlineStr">
        <is>
          <t>VW6097E50115S00-0</t>
        </is>
      </c>
      <c r="Q103" s="2" t="inlineStr">
        <is>
          <t>Euro 5</t>
        </is>
      </c>
      <c r="R103" s="2" t="n">
        <v>1450</v>
      </c>
      <c r="S103" s="2" t="n"/>
      <c r="T103" s="2" t="n">
        <v>164</v>
      </c>
      <c r="U103" s="39">
        <f>IF(I103="N",T103*Supuestos!$B$4,T103*Supuestos!$C$4)*100</f>
        <v/>
      </c>
      <c r="V103" s="20">
        <f>IF(U103&gt;0,100/U103,0)</f>
        <v/>
      </c>
      <c r="W103" s="2">
        <f>T103*M103</f>
        <v/>
      </c>
      <c r="X103" s="2">
        <f>+U103*M103</f>
        <v/>
      </c>
      <c r="Y103" s="44" t="n">
        <v>3572.155524407337</v>
      </c>
      <c r="Z103" s="45" t="n">
        <v>0.345</v>
      </c>
      <c r="AA103" s="44" t="n">
        <v>10354.07398378938</v>
      </c>
    </row>
    <row r="104">
      <c r="A104" s="6" t="inlineStr">
        <is>
          <t>RENAULT</t>
        </is>
      </c>
      <c r="B104" s="6" t="inlineStr">
        <is>
          <t>Clio V 1.0T Zen Extra Full, 6Abag, Ay. Est. 5p. (TUR)</t>
        </is>
      </c>
      <c r="C104" s="6" t="inlineStr">
        <is>
          <t>MEDIANOS COMPACTOS</t>
        </is>
      </c>
      <c r="D104" s="6" t="inlineStr">
        <is>
          <t>AUTOMOVIL</t>
        </is>
      </c>
      <c r="E104" s="11">
        <f>IF(D104="COMERCIAL","UTILITARIO",IF(C104="SUV Y CROSSOVER","SUV","AUTOMOVIL"))</f>
        <v/>
      </c>
      <c r="F104" s="6" t="inlineStr">
        <is>
          <t>TUR</t>
        </is>
      </c>
      <c r="G104" s="11" t="n">
        <v>1000</v>
      </c>
      <c r="H104" s="6" t="inlineStr">
        <is>
          <t>NAFTA</t>
        </is>
      </c>
      <c r="I104" s="6">
        <f>IF(H104="NAFTA","N",IF(H104="DIESEL","D",IF(H104="ELÉCTRICO","E","")))</f>
        <v/>
      </c>
      <c r="J104" s="17" t="inlineStr">
        <is>
          <t>N</t>
        </is>
      </c>
      <c r="K104" s="6" t="n">
        <v>100</v>
      </c>
      <c r="L104" s="9" t="n">
        <v>23</v>
      </c>
      <c r="M104" s="21" t="n">
        <v>23</v>
      </c>
      <c r="N104" s="2" t="n">
        <v>26490</v>
      </c>
      <c r="O104" s="2" t="inlineStr">
        <is>
          <t>Ursea</t>
        </is>
      </c>
      <c r="P104" s="2" t="inlineStr">
        <is>
          <t>RV-E00073</t>
        </is>
      </c>
      <c r="Q104" s="2" t="inlineStr">
        <is>
          <t>Euro 5</t>
        </is>
      </c>
      <c r="R104" s="2" t="n">
        <v>2500</v>
      </c>
      <c r="S104" s="2" t="n"/>
      <c r="T104" s="2" t="n">
        <v>132</v>
      </c>
      <c r="U104" s="39">
        <f>IF(I104="N",T104*Supuestos!$B$4,T104*Supuestos!$C$4)*100</f>
        <v/>
      </c>
      <c r="V104" s="20">
        <f>IF(U104&gt;0,100/U104,0)</f>
        <v/>
      </c>
      <c r="W104" s="2">
        <f>T104*M104</f>
        <v/>
      </c>
      <c r="X104" s="2">
        <f>+U104*M104</f>
        <v/>
      </c>
      <c r="Y104" s="44" t="n">
        <v>4060.175929628149</v>
      </c>
      <c r="Z104" s="45" t="n">
        <v>0.23</v>
      </c>
      <c r="AA104" s="44" t="n">
        <v>17652.93882447021</v>
      </c>
    </row>
    <row r="105">
      <c r="A105" s="6" t="inlineStr">
        <is>
          <t>BMW</t>
        </is>
      </c>
      <c r="B105" s="6" t="inlineStr">
        <is>
          <t>330e 2.0T Sport M 292 HP PHEV Ex.Full 4p. Aut.(G20)(MEX)(ALE</t>
        </is>
      </c>
      <c r="C105" s="6" t="inlineStr">
        <is>
          <t>ALTA GAMA, DEPORT. y CONVERT.</t>
        </is>
      </c>
      <c r="D105" s="6" t="inlineStr">
        <is>
          <t>AUTOMOVIL</t>
        </is>
      </c>
      <c r="E105" s="11">
        <f>IF(D105="COMERCIAL","UTILITARIO",IF(C105="SUV Y CROSSOVER","SUV","AUTOMOVIL"))</f>
        <v/>
      </c>
      <c r="F105" s="6" t="inlineStr">
        <is>
          <t>ALE</t>
        </is>
      </c>
      <c r="G105" s="11" t="n">
        <v>2000</v>
      </c>
      <c r="H105" s="6" t="inlineStr">
        <is>
          <t>NAFTA</t>
        </is>
      </c>
      <c r="I105" s="6">
        <f>IF(H105="NAFTA","N",IF(H105="DIESEL","D",IF(H105="ELÉCTRICO","E","")))</f>
        <v/>
      </c>
      <c r="J105" s="17" t="inlineStr">
        <is>
          <t>PHEV</t>
        </is>
      </c>
      <c r="K105" s="6" t="n">
        <v>292</v>
      </c>
      <c r="L105" s="9" t="n">
        <v>22</v>
      </c>
      <c r="M105" s="21" t="n">
        <v>22</v>
      </c>
      <c r="N105" s="2" t="n">
        <v>91990</v>
      </c>
      <c r="O105" s="2" t="inlineStr">
        <is>
          <t>Chile</t>
        </is>
      </c>
      <c r="P105" s="2" t="inlineStr">
        <is>
          <t>BM8318E60521S00-2</t>
        </is>
      </c>
      <c r="Q105" s="2" t="inlineStr">
        <is>
          <t>Euro 6 b</t>
        </is>
      </c>
      <c r="R105" s="2" t="n">
        <v>2290</v>
      </c>
      <c r="S105" s="2" t="n"/>
      <c r="T105" s="2" t="n">
        <v>48</v>
      </c>
      <c r="U105" s="39">
        <f>IF(I105="N",T105*Supuestos!$B$4,T105*Supuestos!$C$4)*100</f>
        <v/>
      </c>
      <c r="V105" s="20">
        <f>IF(U105&gt;0,100/U105,0)</f>
        <v/>
      </c>
      <c r="W105" s="2">
        <f>T105*M105</f>
        <v/>
      </c>
      <c r="X105" s="2">
        <f>+U105*M105</f>
        <v/>
      </c>
      <c r="Y105" s="44" t="n">
        <v>1478.463516554163</v>
      </c>
      <c r="Z105" s="45" t="n">
        <v>0.02</v>
      </c>
      <c r="AA105" s="44" t="n">
        <v>73923.17582770814</v>
      </c>
    </row>
    <row r="106">
      <c r="A106" s="6" t="inlineStr">
        <is>
          <t>JAC</t>
        </is>
      </c>
      <c r="B106" s="6" t="inlineStr">
        <is>
          <t>J7 142 KW Ex.Full,6Abag,cuero,techo pan. Ay.Est. 5p. Aut.</t>
        </is>
      </c>
      <c r="C106" s="6" t="inlineStr">
        <is>
          <t>GRANDES</t>
        </is>
      </c>
      <c r="D106" s="6" t="inlineStr">
        <is>
          <t>AUTOMOVIL</t>
        </is>
      </c>
      <c r="E106" s="11">
        <f>IF(D106="COMERCIAL","UTILITARIO",IF(C106="SUV Y CROSSOVER","SUV","AUTOMOVIL"))</f>
        <v/>
      </c>
      <c r="F106" s="6" t="inlineStr">
        <is>
          <t>CHI</t>
        </is>
      </c>
      <c r="G106" s="11" t="n"/>
      <c r="H106" s="6" t="inlineStr">
        <is>
          <t>ELÉCTRICO</t>
        </is>
      </c>
      <c r="I106" s="6">
        <f>IF(H106="NAFTA","N",IF(H106="DIESEL","D",IF(H106="ELÉCTRICO","E","")))</f>
        <v/>
      </c>
      <c r="J106" s="17" t="inlineStr">
        <is>
          <t>BEV</t>
        </is>
      </c>
      <c r="K106" s="6" t="n">
        <v>190</v>
      </c>
      <c r="L106" s="9" t="n">
        <v>25</v>
      </c>
      <c r="M106" s="21" t="n">
        <v>25</v>
      </c>
      <c r="N106" s="2" t="n">
        <v>38990</v>
      </c>
      <c r="O106" s="2" t="inlineStr">
        <is>
          <t>Estimado</t>
        </is>
      </c>
      <c r="P106" s="2" t="n"/>
      <c r="Q106" s="2" t="n"/>
      <c r="R106" s="2" t="n"/>
      <c r="S106" s="2" t="n">
        <v>5.4</v>
      </c>
      <c r="T106" s="2" t="n"/>
      <c r="U106" s="39">
        <f>IF(I106="N",T106*Supuestos!$B$4,T106*Supuestos!$C$4)*100</f>
        <v/>
      </c>
      <c r="V106" s="20">
        <f>IF(U106&gt;0,100/U106,0)</f>
        <v/>
      </c>
      <c r="W106" s="2">
        <f>T106*M106</f>
        <v/>
      </c>
      <c r="X106" s="2">
        <f>+U106*M106</f>
        <v/>
      </c>
      <c r="Y106" s="44" t="n">
        <v>0</v>
      </c>
      <c r="Z106" s="45" t="n">
        <v>0</v>
      </c>
      <c r="AA106" s="44" t="n">
        <v>31959.01639344262</v>
      </c>
    </row>
    <row r="107">
      <c r="A107" s="6" t="inlineStr">
        <is>
          <t>BYD</t>
        </is>
      </c>
      <c r="B107" s="6" t="inlineStr">
        <is>
          <t>New E2 GS Plus 130 KW E.Full,cue,techo pan.,Ay.Est.5p.Aut.</t>
        </is>
      </c>
      <c r="C107" s="6" t="inlineStr">
        <is>
          <t>MEDIANOS</t>
        </is>
      </c>
      <c r="D107" s="6" t="inlineStr">
        <is>
          <t>AUTOMOVIL</t>
        </is>
      </c>
      <c r="E107" s="11">
        <f>IF(D107="COMERCIAL","UTILITARIO",IF(C107="SUV Y CROSSOVER","SUV","AUTOMOVIL"))</f>
        <v/>
      </c>
      <c r="F107" s="6" t="inlineStr">
        <is>
          <t>CHI</t>
        </is>
      </c>
      <c r="G107" s="11" t="n"/>
      <c r="H107" s="6" t="inlineStr">
        <is>
          <t>ELÉCTRICO</t>
        </is>
      </c>
      <c r="I107" s="6">
        <f>IF(H107="NAFTA","N",IF(H107="DIESEL","D",IF(H107="ELÉCTRICO","E","")))</f>
        <v/>
      </c>
      <c r="J107" s="17" t="inlineStr">
        <is>
          <t>BEV</t>
        </is>
      </c>
      <c r="K107" s="6" t="n">
        <v>173</v>
      </c>
      <c r="L107" s="9" t="n">
        <v>21</v>
      </c>
      <c r="M107" s="21" t="n">
        <v>21</v>
      </c>
      <c r="N107" s="2" t="n">
        <v>40990</v>
      </c>
      <c r="O107" s="2" t="inlineStr">
        <is>
          <t>Chile</t>
        </is>
      </c>
      <c r="P107" s="2" t="inlineStr">
        <is>
          <t>BY8738EL0822S00-3</t>
        </is>
      </c>
      <c r="Q107" s="2" t="n"/>
      <c r="R107" s="2" t="n">
        <v>1780</v>
      </c>
      <c r="S107" s="2" t="n">
        <v>6.7</v>
      </c>
      <c r="T107" s="2" t="n"/>
      <c r="U107" s="39">
        <f>IF(I107="N",T107*Supuestos!$B$4,T107*Supuestos!$C$4)*100</f>
        <v/>
      </c>
      <c r="V107" s="20">
        <f>IF(U107&gt;0,100/U107,0)</f>
        <v/>
      </c>
      <c r="W107" s="2">
        <f>T107*M107</f>
        <v/>
      </c>
      <c r="X107" s="2">
        <f>+U107*M107</f>
        <v/>
      </c>
      <c r="Y107" s="44" t="n">
        <v>0</v>
      </c>
      <c r="Z107" s="45" t="n">
        <v>0</v>
      </c>
      <c r="AA107" s="44" t="n">
        <v>33598.36065573771</v>
      </c>
    </row>
    <row r="108">
      <c r="A108" s="6" t="inlineStr">
        <is>
          <t>RENAULT</t>
        </is>
      </c>
      <c r="B108" s="6" t="inlineStr">
        <is>
          <t>New Logan Life 1.0 Full, 4Abag, ABS 4p. (BRA)</t>
        </is>
      </c>
      <c r="C108" s="6" t="inlineStr">
        <is>
          <t>MEDIANOS</t>
        </is>
      </c>
      <c r="D108" s="6" t="inlineStr">
        <is>
          <t>AUTOMOVIL</t>
        </is>
      </c>
      <c r="E108" s="11">
        <f>IF(D108="COMERCIAL","UTILITARIO",IF(C108="SUV Y CROSSOVER","SUV","AUTOMOVIL"))</f>
        <v/>
      </c>
      <c r="F108" s="6" t="inlineStr">
        <is>
          <t>BRA</t>
        </is>
      </c>
      <c r="G108" s="11" t="n">
        <v>1000</v>
      </c>
      <c r="H108" s="6" t="inlineStr">
        <is>
          <t>NAFTA</t>
        </is>
      </c>
      <c r="I108" s="6">
        <f>IF(H108="NAFTA","N",IF(H108="DIESEL","D",IF(H108="ELÉCTRICO","E","")))</f>
        <v/>
      </c>
      <c r="J108" s="17" t="inlineStr">
        <is>
          <t>N</t>
        </is>
      </c>
      <c r="K108" s="6" t="n">
        <v>79</v>
      </c>
      <c r="L108" s="9" t="n">
        <v>21</v>
      </c>
      <c r="M108" s="21" t="n">
        <v>21</v>
      </c>
      <c r="N108" s="2" t="n">
        <v>18290</v>
      </c>
      <c r="O108" s="2" t="inlineStr">
        <is>
          <t>Chile</t>
        </is>
      </c>
      <c r="P108" s="2" t="inlineStr">
        <is>
          <t>RN8159E51120S00-4</t>
        </is>
      </c>
      <c r="Q108" s="2" t="n"/>
      <c r="R108" s="2" t="n">
        <v>1163</v>
      </c>
      <c r="S108" s="2" t="n"/>
      <c r="T108" s="2" t="n">
        <v>129</v>
      </c>
      <c r="U108" s="39">
        <f>IF(I108="N",T108*Supuestos!$B$4,T108*Supuestos!$C$4)*100</f>
        <v/>
      </c>
      <c r="V108" s="20">
        <f>IF(U108&gt;0,100/U108,0)</f>
        <v/>
      </c>
      <c r="W108" s="2">
        <f>T108*M108</f>
        <v/>
      </c>
      <c r="X108" s="2">
        <f>+U108*M108</f>
        <v/>
      </c>
      <c r="Y108" s="44" t="n">
        <v>2803.345328535253</v>
      </c>
      <c r="Z108" s="45" t="n">
        <v>0.23</v>
      </c>
      <c r="AA108" s="44" t="n">
        <v>12188.45795015327</v>
      </c>
    </row>
    <row r="109">
      <c r="A109" s="6" t="inlineStr">
        <is>
          <t>TOYOTA</t>
        </is>
      </c>
      <c r="B109" s="6" t="inlineStr">
        <is>
          <t>New Yaris XS 1.5 Ex.Full,7Abags,CES,HSA,Ay.Estac. 4p.(BRA)</t>
        </is>
      </c>
      <c r="C109" s="6" t="inlineStr">
        <is>
          <t>GRANDES</t>
        </is>
      </c>
      <c r="D109" s="6" t="inlineStr">
        <is>
          <t>AUTOMOVIL</t>
        </is>
      </c>
      <c r="E109" s="11">
        <f>IF(D109="COMERCIAL","UTILITARIO",IF(C109="SUV Y CROSSOVER","SUV","AUTOMOVIL"))</f>
        <v/>
      </c>
      <c r="F109" s="6" t="inlineStr">
        <is>
          <t>BRA</t>
        </is>
      </c>
      <c r="G109" s="11" t="n">
        <v>1500</v>
      </c>
      <c r="H109" s="6" t="inlineStr">
        <is>
          <t>NAFTA</t>
        </is>
      </c>
      <c r="I109" s="6">
        <f>IF(H109="NAFTA","N",IF(H109="DIESEL","D",IF(H109="ELÉCTRICO","E","")))</f>
        <v/>
      </c>
      <c r="J109" s="17" t="inlineStr">
        <is>
          <t>N</t>
        </is>
      </c>
      <c r="K109" s="6" t="n">
        <v>107</v>
      </c>
      <c r="L109" s="9" t="n">
        <v>22</v>
      </c>
      <c r="M109" s="21" t="n">
        <v>22</v>
      </c>
      <c r="N109" s="2" t="n">
        <v>23990</v>
      </c>
      <c r="O109" s="2" t="inlineStr">
        <is>
          <t>Ursea</t>
        </is>
      </c>
      <c r="P109" s="2" t="inlineStr">
        <is>
          <t>RV-E00140</t>
        </is>
      </c>
      <c r="Q109" s="2" t="inlineStr">
        <is>
          <t>Euro 5</t>
        </is>
      </c>
      <c r="R109" s="2" t="n">
        <v>1550</v>
      </c>
      <c r="S109" s="2" t="n"/>
      <c r="T109" s="2" t="n">
        <v>144</v>
      </c>
      <c r="U109" s="39">
        <f>IF(I109="N",T109*Supuestos!$B$4,T109*Supuestos!$C$4)*100</f>
        <v/>
      </c>
      <c r="V109" s="20">
        <f>IF(U109&gt;0,100/U109,0)</f>
        <v/>
      </c>
      <c r="W109" s="2">
        <f>T109*M109</f>
        <v/>
      </c>
      <c r="X109" s="2">
        <f>+U109*M109</f>
        <v/>
      </c>
      <c r="Y109" s="44" t="n">
        <v>4390.975648575521</v>
      </c>
      <c r="Z109" s="45" t="n">
        <v>0.2875</v>
      </c>
      <c r="AA109" s="44" t="n">
        <v>15272.95877765399</v>
      </c>
    </row>
    <row r="110">
      <c r="A110" s="6" t="inlineStr">
        <is>
          <t>VOLKSWAGEN</t>
        </is>
      </c>
      <c r="B110" s="6" t="inlineStr">
        <is>
          <t>Nuevo Virtus 1.4T Exclusive Extra Full, cuero 4p. Aut.</t>
        </is>
      </c>
      <c r="C110" s="6" t="inlineStr">
        <is>
          <t>GRANDES</t>
        </is>
      </c>
      <c r="D110" s="6" t="inlineStr">
        <is>
          <t>AUTOMOVIL</t>
        </is>
      </c>
      <c r="E110" s="11">
        <f>IF(D110="COMERCIAL","UTILITARIO",IF(C110="SUV Y CROSSOVER","SUV","AUTOMOVIL"))</f>
        <v/>
      </c>
      <c r="F110" s="6" t="n"/>
      <c r="G110" s="11" t="n">
        <v>1400</v>
      </c>
      <c r="H110" s="6" t="inlineStr">
        <is>
          <t>NAFTA</t>
        </is>
      </c>
      <c r="I110" s="6">
        <f>IF(H110="NAFTA","N",IF(H110="DIESEL","D",IF(H110="ELÉCTRICO","E","")))</f>
        <v/>
      </c>
      <c r="J110" s="17" t="inlineStr">
        <is>
          <t>N</t>
        </is>
      </c>
      <c r="K110" s="6" t="n">
        <v>150</v>
      </c>
      <c r="L110" s="9" t="n">
        <v>20</v>
      </c>
      <c r="M110" s="21" t="n">
        <v>20</v>
      </c>
      <c r="N110" s="2" t="n">
        <v>35990</v>
      </c>
      <c r="O110" s="2" t="inlineStr">
        <is>
          <t>Ursea</t>
        </is>
      </c>
      <c r="P110" s="2" t="inlineStr">
        <is>
          <t>RV-E00097</t>
        </is>
      </c>
      <c r="Q110" s="2" t="inlineStr">
        <is>
          <t>Euro 6 b</t>
        </is>
      </c>
      <c r="R110" s="2" t="n">
        <v>1700</v>
      </c>
      <c r="S110" s="2" t="n"/>
      <c r="T110" s="2" t="n">
        <v>148</v>
      </c>
      <c r="U110" s="39">
        <f>IF(I110="N",T110*Supuestos!$B$4,T110*Supuestos!$C$4)*100</f>
        <v/>
      </c>
      <c r="V110" s="20">
        <f>IF(U110&gt;0,100/U110,0)</f>
        <v/>
      </c>
      <c r="W110" s="2">
        <f>T110*M110</f>
        <v/>
      </c>
      <c r="X110" s="2">
        <f>+U110*M110</f>
        <v/>
      </c>
      <c r="Y110" s="44" t="n">
        <v>6587.378640776698</v>
      </c>
      <c r="Z110" s="45" t="n">
        <v>0.2875</v>
      </c>
      <c r="AA110" s="44" t="n">
        <v>22912.6213592233</v>
      </c>
    </row>
    <row r="111">
      <c r="A111" s="6" t="inlineStr">
        <is>
          <t>BESTUNE</t>
        </is>
      </c>
      <c r="B111" s="6" t="inlineStr">
        <is>
          <t>Nat 100KW Full,2Abag,ABS,CES,CTR,cuero,Ay. Est.  5p. Aut.</t>
        </is>
      </c>
      <c r="C111" s="6" t="inlineStr">
        <is>
          <t>GRANDES</t>
        </is>
      </c>
      <c r="D111" s="6" t="inlineStr">
        <is>
          <t>AUTOMOVIL</t>
        </is>
      </c>
      <c r="E111" s="11">
        <f>IF(D111="COMERCIAL","UTILITARIO",IF(C111="SUV Y CROSSOVER","SUV","AUTOMOVIL"))</f>
        <v/>
      </c>
      <c r="F111" s="6" t="inlineStr">
        <is>
          <t>CHI</t>
        </is>
      </c>
      <c r="G111" s="11" t="n"/>
      <c r="H111" s="6" t="inlineStr">
        <is>
          <t>ELÉCTRICO</t>
        </is>
      </c>
      <c r="I111" s="6">
        <f>IF(H111="NAFTA","N",IF(H111="DIESEL","D",IF(H111="ELÉCTRICO","E","")))</f>
        <v/>
      </c>
      <c r="J111" s="17" t="inlineStr">
        <is>
          <t>BEV</t>
        </is>
      </c>
      <c r="K111" s="6" t="n">
        <v>134</v>
      </c>
      <c r="L111" s="9" t="n">
        <v>19</v>
      </c>
      <c r="M111" s="21" t="n">
        <v>19</v>
      </c>
      <c r="N111" s="2" t="n">
        <v>34900</v>
      </c>
      <c r="O111" s="2" t="inlineStr">
        <is>
          <t>Estimado</t>
        </is>
      </c>
      <c r="P111" s="2" t="n"/>
      <c r="Q111" s="2" t="n"/>
      <c r="R111" s="2" t="n"/>
      <c r="S111" s="2" t="n">
        <v>5.4</v>
      </c>
      <c r="T111" s="2" t="n"/>
      <c r="U111" s="39">
        <f>IF(I111="N",T111*Supuestos!$B$4,T111*Supuestos!$C$4)*100</f>
        <v/>
      </c>
      <c r="V111" s="20">
        <f>IF(U111&gt;0,100/U111,0)</f>
        <v/>
      </c>
      <c r="W111" s="2">
        <f>T111*M111</f>
        <v/>
      </c>
      <c r="X111" s="2">
        <f>+U111*M111</f>
        <v/>
      </c>
      <c r="Y111" s="44" t="n">
        <v>0</v>
      </c>
      <c r="Z111" s="45" t="n">
        <v>0</v>
      </c>
      <c r="AA111" s="44" t="n">
        <v>28606.55737704918</v>
      </c>
    </row>
    <row r="112">
      <c r="A112" s="6" t="inlineStr">
        <is>
          <t>VOLKSWAGEN</t>
        </is>
      </c>
      <c r="B112" s="6" t="inlineStr">
        <is>
          <t>Polo VI 1.6 Trendline Full, 4Abag, ABS, c.est. 5p.</t>
        </is>
      </c>
      <c r="C112" s="6" t="inlineStr">
        <is>
          <t>MEDIANOS COMPACTOS</t>
        </is>
      </c>
      <c r="D112" s="6" t="inlineStr">
        <is>
          <t>AUTOMOVIL</t>
        </is>
      </c>
      <c r="E112" s="11">
        <f>IF(D112="COMERCIAL","UTILITARIO",IF(C112="SUV Y CROSSOVER","SUV","AUTOMOVIL"))</f>
        <v/>
      </c>
      <c r="F112" s="6" t="inlineStr">
        <is>
          <t>BRA</t>
        </is>
      </c>
      <c r="G112" s="11" t="n">
        <v>1600</v>
      </c>
      <c r="H112" s="6" t="inlineStr">
        <is>
          <t>NAFTA</t>
        </is>
      </c>
      <c r="I112" s="6">
        <f>IF(H112="NAFTA","N",IF(H112="DIESEL","D",IF(H112="ELÉCTRICO","E","")))</f>
        <v/>
      </c>
      <c r="J112" s="17" t="inlineStr">
        <is>
          <t>N</t>
        </is>
      </c>
      <c r="K112" s="6" t="n">
        <v>110</v>
      </c>
      <c r="L112" s="9" t="n">
        <v>18</v>
      </c>
      <c r="M112" s="21" t="n">
        <v>18</v>
      </c>
      <c r="N112" s="2" t="n">
        <v>22690</v>
      </c>
      <c r="O112" s="2" t="inlineStr">
        <is>
          <t>Ursea</t>
        </is>
      </c>
      <c r="P112" s="2" t="inlineStr">
        <is>
          <t>RV-E00084</t>
        </is>
      </c>
      <c r="Q112" s="2" t="inlineStr">
        <is>
          <t>Euro 6</t>
        </is>
      </c>
      <c r="R112" s="2" t="n">
        <v>1510</v>
      </c>
      <c r="S112" s="2" t="n"/>
      <c r="T112" s="2" t="n">
        <v>156</v>
      </c>
      <c r="U112" s="39">
        <f>IF(I112="N",T112*Supuestos!$B$4,T112*Supuestos!$C$4)*100</f>
        <v/>
      </c>
      <c r="V112" s="20">
        <f>IF(U112&gt;0,100/U112,0)</f>
        <v/>
      </c>
      <c r="W112" s="2">
        <f>T112*M112</f>
        <v/>
      </c>
      <c r="X112" s="2">
        <f>+U112*M112</f>
        <v/>
      </c>
      <c r="Y112" s="44" t="n">
        <v>4770.583216527515</v>
      </c>
      <c r="Z112" s="45" t="n">
        <v>0.345</v>
      </c>
      <c r="AA112" s="44" t="n">
        <v>13827.77743921019</v>
      </c>
    </row>
    <row r="113">
      <c r="A113" s="6" t="inlineStr">
        <is>
          <t>NISSAN</t>
        </is>
      </c>
      <c r="B113" s="6" t="inlineStr">
        <is>
          <t>New Versa 1.6 Exclusive Ex.Full,cuero,CES,Ay.Est. Aut. 4p.</t>
        </is>
      </c>
      <c r="C113" s="6" t="inlineStr">
        <is>
          <t>GRANDES</t>
        </is>
      </c>
      <c r="D113" s="6" t="inlineStr">
        <is>
          <t>AUTOMOVIL</t>
        </is>
      </c>
      <c r="E113" s="11">
        <f>IF(D113="COMERCIAL","UTILITARIO",IF(C113="SUV Y CROSSOVER","SUV","AUTOMOVIL"))</f>
        <v/>
      </c>
      <c r="F113" s="6" t="inlineStr">
        <is>
          <t>MEX</t>
        </is>
      </c>
      <c r="G113" s="11" t="n">
        <v>1600</v>
      </c>
      <c r="H113" s="6" t="inlineStr">
        <is>
          <t>NAFTA</t>
        </is>
      </c>
      <c r="I113" s="6">
        <f>IF(H113="NAFTA","N",IF(H113="DIESEL","D",IF(H113="ELÉCTRICO","E","")))</f>
        <v/>
      </c>
      <c r="J113" s="17" t="inlineStr">
        <is>
          <t>N</t>
        </is>
      </c>
      <c r="K113" s="6" t="n">
        <v>118</v>
      </c>
      <c r="L113" s="9" t="n">
        <v>18</v>
      </c>
      <c r="M113" s="21" t="n">
        <v>18</v>
      </c>
      <c r="N113" s="2" t="n">
        <v>28490</v>
      </c>
      <c r="O113" s="2" t="inlineStr">
        <is>
          <t>Ursea</t>
        </is>
      </c>
      <c r="P113" s="2" t="inlineStr">
        <is>
          <t>RV-E00137</t>
        </is>
      </c>
      <c r="Q113" s="2" t="inlineStr">
        <is>
          <t>Euro 5</t>
        </is>
      </c>
      <c r="R113" s="2" t="n">
        <v>1644</v>
      </c>
      <c r="S113" s="2" t="n"/>
      <c r="T113" s="2" t="n">
        <v>135</v>
      </c>
      <c r="U113" s="39">
        <f>IF(I113="N",T113*Supuestos!$B$4,T113*Supuestos!$C$4)*100</f>
        <v/>
      </c>
      <c r="V113" s="20">
        <f>IF(U113&gt;0,100/U113,0)</f>
        <v/>
      </c>
      <c r="W113" s="2">
        <f>T113*M113</f>
        <v/>
      </c>
      <c r="X113" s="2">
        <f>+U113*M113</f>
        <v/>
      </c>
      <c r="Y113" s="44" t="n">
        <v>5990.035955877872</v>
      </c>
      <c r="Z113" s="45" t="n">
        <v>0.345</v>
      </c>
      <c r="AA113" s="44" t="n">
        <v>17362.42306051557</v>
      </c>
    </row>
    <row r="114">
      <c r="A114" s="6" t="inlineStr">
        <is>
          <t>HYUNDAI</t>
        </is>
      </c>
      <c r="B114" s="6" t="inlineStr">
        <is>
          <t>New HB20 1.6 Unique E.Full,climaut,CES,CTR,Ay.Est. 5p.(BRA)</t>
        </is>
      </c>
      <c r="C114" s="6" t="inlineStr">
        <is>
          <t>MEDIANOS COMPACTOS</t>
        </is>
      </c>
      <c r="D114" s="6" t="inlineStr">
        <is>
          <t>AUTOMOVIL</t>
        </is>
      </c>
      <c r="E114" s="11">
        <f>IF(D114="COMERCIAL","UTILITARIO",IF(C114="SUV Y CROSSOVER","SUV","AUTOMOVIL"))</f>
        <v/>
      </c>
      <c r="F114" s="6" t="inlineStr">
        <is>
          <t>BRA</t>
        </is>
      </c>
      <c r="G114" s="11" t="n">
        <v>1600</v>
      </c>
      <c r="H114" s="6" t="inlineStr">
        <is>
          <t>NAFTA</t>
        </is>
      </c>
      <c r="I114" s="6">
        <f>IF(H114="NAFTA","N",IF(H114="DIESEL","D",IF(H114="ELÉCTRICO","E","")))</f>
        <v/>
      </c>
      <c r="J114" s="17" t="inlineStr">
        <is>
          <t>N</t>
        </is>
      </c>
      <c r="K114" s="6" t="n">
        <v>123</v>
      </c>
      <c r="L114" s="9" t="n">
        <v>15</v>
      </c>
      <c r="M114" s="9" t="n">
        <v>15</v>
      </c>
      <c r="N114" s="2" t="n">
        <v>24690</v>
      </c>
      <c r="O114" s="2" t="inlineStr">
        <is>
          <t>Ursea</t>
        </is>
      </c>
      <c r="P114" s="2" t="inlineStr">
        <is>
          <t>RV-E00101</t>
        </is>
      </c>
      <c r="Q114" s="2" t="inlineStr">
        <is>
          <t>Euro 5</t>
        </is>
      </c>
      <c r="R114" s="2" t="n">
        <v>1420</v>
      </c>
      <c r="S114" s="2" t="n"/>
      <c r="T114" s="2" t="n">
        <v>132</v>
      </c>
      <c r="U114" s="39">
        <f>IF(I114="N",T114*Supuestos!$B$4,T114*Supuestos!$C$4)*100</f>
        <v/>
      </c>
      <c r="V114" s="20">
        <f>IF(U114&gt;0,100/U114,0)</f>
        <v/>
      </c>
      <c r="W114" s="2">
        <f>T114*M114</f>
        <v/>
      </c>
      <c r="X114" s="2">
        <f>+U114*M114</f>
        <v/>
      </c>
      <c r="Y114" s="44" t="n">
        <v>5191.084161131086</v>
      </c>
      <c r="Z114" s="45" t="n">
        <v>0.345</v>
      </c>
      <c r="AA114" s="44" t="n">
        <v>15046.6207569017</v>
      </c>
    </row>
    <row r="115">
      <c r="A115" s="6" t="inlineStr">
        <is>
          <t>JINPENG</t>
        </is>
      </c>
      <c r="B115" s="6" t="inlineStr">
        <is>
          <t>Amy 3,5 KW Full, cuero, Ay. Est. 5p. Aut.</t>
        </is>
      </c>
      <c r="C115" s="6" t="inlineStr">
        <is>
          <t>CHICOS</t>
        </is>
      </c>
      <c r="D115" s="6" t="inlineStr">
        <is>
          <t>AUTOMOVIL</t>
        </is>
      </c>
      <c r="E115" s="11">
        <f>IF(D115="COMERCIAL","UTILITARIO",IF(C115="SUV Y CROSSOVER","SUV","AUTOMOVIL"))</f>
        <v/>
      </c>
      <c r="F115" s="6" t="inlineStr">
        <is>
          <t>CHI</t>
        </is>
      </c>
      <c r="G115" s="11" t="n"/>
      <c r="H115" s="6" t="inlineStr">
        <is>
          <t>ELÉCTRICO</t>
        </is>
      </c>
      <c r="I115" s="6">
        <f>IF(H115="NAFTA","N",IF(H115="DIESEL","D",IF(H115="ELÉCTRICO","E","")))</f>
        <v/>
      </c>
      <c r="J115" s="17" t="inlineStr">
        <is>
          <t>BEV</t>
        </is>
      </c>
      <c r="K115" s="6" t="n">
        <v>4.7</v>
      </c>
      <c r="L115" s="9" t="n">
        <v>15</v>
      </c>
      <c r="M115" s="21" t="n">
        <v>15</v>
      </c>
      <c r="N115" s="2" t="n">
        <v>9980</v>
      </c>
      <c r="O115" s="2" t="inlineStr">
        <is>
          <t>Estimado</t>
        </is>
      </c>
      <c r="P115" s="2" t="n"/>
      <c r="Q115" s="2" t="n"/>
      <c r="R115" s="2" t="n"/>
      <c r="S115" s="2" t="n">
        <v>8.4</v>
      </c>
      <c r="T115" s="2" t="n"/>
      <c r="U115" s="39">
        <f>IF(I115="N",T115*Supuestos!$B$4,T115*Supuestos!$C$4)*100</f>
        <v/>
      </c>
      <c r="V115" s="20">
        <f>IF(U115&gt;0,100/U115,0)</f>
        <v/>
      </c>
      <c r="W115" s="2">
        <f>T115*M115</f>
        <v/>
      </c>
      <c r="X115" s="2">
        <f>+U115*M115</f>
        <v/>
      </c>
      <c r="Y115" s="44" t="n">
        <v>0</v>
      </c>
      <c r="Z115" s="45" t="n">
        <v>0</v>
      </c>
      <c r="AA115" s="44" t="n">
        <v>8180.327868852459</v>
      </c>
    </row>
    <row r="116">
      <c r="A116" s="6" t="inlineStr">
        <is>
          <t>SUZUKI</t>
        </is>
      </c>
      <c r="B116" s="6" t="inlineStr">
        <is>
          <t>Baleno 1.5 GLX Extra Full, 6Abag, cam360 5p. Aut. (IND)</t>
        </is>
      </c>
      <c r="C116" s="6" t="inlineStr">
        <is>
          <t>MEDIANOS COMPACTOS</t>
        </is>
      </c>
      <c r="D116" s="6" t="inlineStr">
        <is>
          <t>AUTOMOVIL</t>
        </is>
      </c>
      <c r="E116" s="11">
        <f>IF(D116="COMERCIAL","UTILITARIO",IF(C116="SUV Y CROSSOVER","SUV","AUTOMOVIL"))</f>
        <v/>
      </c>
      <c r="F116" s="6" t="inlineStr">
        <is>
          <t>IND</t>
        </is>
      </c>
      <c r="G116" s="11" t="n">
        <v>1500</v>
      </c>
      <c r="H116" s="6" t="inlineStr">
        <is>
          <t>NAFTA</t>
        </is>
      </c>
      <c r="I116" s="6">
        <f>IF(H116="NAFTA","N",IF(H116="DIESEL","D",IF(H116="ELÉCTRICO","E","")))</f>
        <v/>
      </c>
      <c r="J116" s="17" t="inlineStr">
        <is>
          <t>N</t>
        </is>
      </c>
      <c r="K116" s="6" t="n">
        <v>104</v>
      </c>
      <c r="L116" s="9" t="n">
        <v>15</v>
      </c>
      <c r="M116" s="21" t="n">
        <v>15</v>
      </c>
      <c r="N116" s="2" t="n">
        <v>27490</v>
      </c>
      <c r="O116" s="2" t="inlineStr">
        <is>
          <t>Chile</t>
        </is>
      </c>
      <c r="P116" s="2" t="inlineStr">
        <is>
          <t>SZ8833E61122S00-0</t>
        </is>
      </c>
      <c r="Q116" s="2" t="inlineStr">
        <is>
          <t>Euro 6 b</t>
        </is>
      </c>
      <c r="R116" s="2" t="n">
        <v>1430</v>
      </c>
      <c r="S116" s="2" t="n"/>
      <c r="T116" s="2" t="n">
        <v>131</v>
      </c>
      <c r="U116" s="39">
        <f>IF(I116="N",T116*Supuestos!$B$4,T116*Supuestos!$C$4)*100</f>
        <v/>
      </c>
      <c r="V116" s="20">
        <f>IF(U116&gt;0,100/U116,0)</f>
        <v/>
      </c>
      <c r="W116" s="2">
        <f>T116*M116</f>
        <v/>
      </c>
      <c r="X116" s="2">
        <f>+U116*M116</f>
        <v/>
      </c>
      <c r="Y116" s="44" t="n">
        <v>5031.593187967531</v>
      </c>
      <c r="Z116" s="45" t="n">
        <v>0.2875</v>
      </c>
      <c r="AA116" s="44" t="n">
        <v>17501.19369727837</v>
      </c>
    </row>
    <row r="117">
      <c r="A117" s="6" t="inlineStr">
        <is>
          <t>SUZUKI</t>
        </is>
      </c>
      <c r="B117" s="6" t="inlineStr">
        <is>
          <t>New Dzire 1.2 GLX Ex.Full,climaut,CES,CTR,Ay.Est.4p.Aut.(IND</t>
        </is>
      </c>
      <c r="C117" s="6" t="inlineStr">
        <is>
          <t>GRANDES</t>
        </is>
      </c>
      <c r="D117" s="6" t="inlineStr">
        <is>
          <t>AUTOMOVIL</t>
        </is>
      </c>
      <c r="E117" s="11">
        <f>IF(D117="COMERCIAL","UTILITARIO",IF(C117="SUV Y CROSSOVER","SUV","AUTOMOVIL"))</f>
        <v/>
      </c>
      <c r="F117" s="6" t="inlineStr">
        <is>
          <t>IND</t>
        </is>
      </c>
      <c r="G117" s="11" t="n">
        <v>1200</v>
      </c>
      <c r="H117" s="6" t="inlineStr">
        <is>
          <t>NAFTA</t>
        </is>
      </c>
      <c r="I117" s="6">
        <f>IF(H117="NAFTA","N",IF(H117="DIESEL","D",IF(H117="ELÉCTRICO","E","")))</f>
        <v/>
      </c>
      <c r="J117" s="17" t="inlineStr">
        <is>
          <t>N</t>
        </is>
      </c>
      <c r="K117" s="6" t="n">
        <v>82</v>
      </c>
      <c r="L117" s="9" t="n">
        <v>16</v>
      </c>
      <c r="M117" s="21" t="n">
        <v>16</v>
      </c>
      <c r="N117" s="2" t="n">
        <v>21290</v>
      </c>
      <c r="O117" s="2" t="inlineStr">
        <is>
          <t>Ursea</t>
        </is>
      </c>
      <c r="P117" s="2" t="inlineStr">
        <is>
          <t>RV-E00141</t>
        </is>
      </c>
      <c r="Q117" s="2" t="inlineStr">
        <is>
          <t>Euro 4</t>
        </is>
      </c>
      <c r="R117" s="2" t="n">
        <v>1315</v>
      </c>
      <c r="S117" s="2" t="n"/>
      <c r="T117" s="2" t="n">
        <v>117</v>
      </c>
      <c r="U117" s="39">
        <f>IF(I117="N",T117*Supuestos!$B$4,T117*Supuestos!$C$4)*100</f>
        <v/>
      </c>
      <c r="V117" s="20">
        <f>IF(U117&gt;0,100/U117,0)</f>
        <v/>
      </c>
      <c r="W117" s="2">
        <f>T117*M117</f>
        <v/>
      </c>
      <c r="X117" s="2">
        <f>+U117*M117</f>
        <v/>
      </c>
      <c r="Y117" s="44" t="n">
        <v>3896.784975330256</v>
      </c>
      <c r="Z117" s="45" t="n">
        <v>0.2875</v>
      </c>
      <c r="AA117" s="44" t="n">
        <v>13554.03469680089</v>
      </c>
    </row>
    <row r="118">
      <c r="A118" s="6" t="inlineStr">
        <is>
          <t>PEUGEOT</t>
        </is>
      </c>
      <c r="B118" s="6" t="inlineStr">
        <is>
          <t>Rifter 1.2T Allure Rural Ex. Full,6Abag,CES. 7pax. Aut.(ESP</t>
        </is>
      </c>
      <c r="C118" s="6" t="inlineStr">
        <is>
          <t>GRANDES</t>
        </is>
      </c>
      <c r="D118" s="6" t="inlineStr">
        <is>
          <t>AUTOMOVIL</t>
        </is>
      </c>
      <c r="E118" s="11">
        <f>IF(D118="COMERCIAL","UTILITARIO",IF(C118="SUV Y CROSSOVER","SUV","AUTOMOVIL"))</f>
        <v/>
      </c>
      <c r="F118" s="6" t="inlineStr">
        <is>
          <t>ESP</t>
        </is>
      </c>
      <c r="G118" s="11" t="n">
        <v>1200</v>
      </c>
      <c r="H118" s="6" t="inlineStr">
        <is>
          <t>NAFTA</t>
        </is>
      </c>
      <c r="I118" s="6">
        <f>IF(H118="NAFTA","N",IF(H118="DIESEL","D",IF(H118="ELÉCTRICO","E","")))</f>
        <v/>
      </c>
      <c r="J118" s="17" t="inlineStr">
        <is>
          <t>N</t>
        </is>
      </c>
      <c r="K118" s="6" t="n">
        <v>130</v>
      </c>
      <c r="L118" s="9" t="n">
        <v>14</v>
      </c>
      <c r="M118" s="21" t="n"/>
      <c r="N118" s="2" t="n"/>
      <c r="O118" s="2" t="n"/>
      <c r="P118" s="2" t="n"/>
      <c r="Q118" s="2" t="n"/>
      <c r="R118" s="2" t="n"/>
      <c r="S118" s="2" t="n"/>
      <c r="T118" s="2" t="n"/>
      <c r="U118" s="39">
        <f>IF(I118="N",T118*Supuestos!$B$4,T118*Supuestos!$C$4)*100</f>
        <v/>
      </c>
      <c r="V118" s="20">
        <f>IF(U118&gt;0,100/U118,0)</f>
        <v/>
      </c>
      <c r="W118" s="2">
        <f>T118*M118</f>
        <v/>
      </c>
      <c r="X118" s="2">
        <f>+U118*M118</f>
        <v/>
      </c>
      <c r="Y118" s="44" t="n">
        <v>0</v>
      </c>
      <c r="Z118" s="45" t="n">
        <v>0.2875</v>
      </c>
      <c r="AA118" s="44" t="n">
        <v>0</v>
      </c>
    </row>
    <row r="119">
      <c r="A119" s="6" t="inlineStr">
        <is>
          <t>CHERY</t>
        </is>
      </c>
      <c r="B119" s="6" t="inlineStr">
        <is>
          <t>EQ1 45 KW Ex.Full,2Abag,techo pan.,Ay.Est 3p. Aut.(CHI)</t>
        </is>
      </c>
      <c r="C119" s="6" t="inlineStr">
        <is>
          <t>CHICOS</t>
        </is>
      </c>
      <c r="D119" s="6" t="inlineStr">
        <is>
          <t>AUTOMOVIL</t>
        </is>
      </c>
      <c r="E119" s="11">
        <f>IF(D119="COMERCIAL","UTILITARIO",IF(C119="SUV Y CROSSOVER","SUV","AUTOMOVIL"))</f>
        <v/>
      </c>
      <c r="F119" s="6" t="n"/>
      <c r="G119" s="11" t="n"/>
      <c r="H119" s="6" t="inlineStr">
        <is>
          <t>ELÉCTRICO</t>
        </is>
      </c>
      <c r="I119" s="6">
        <f>IF(H119="NAFTA","N",IF(H119="DIESEL","D",IF(H119="ELÉCTRICO","E","")))</f>
        <v/>
      </c>
      <c r="J119" s="17" t="inlineStr">
        <is>
          <t>BEV</t>
        </is>
      </c>
      <c r="K119" s="6" t="n">
        <v>0</v>
      </c>
      <c r="L119" s="9" t="n">
        <v>13</v>
      </c>
      <c r="M119" s="21" t="n">
        <v>13</v>
      </c>
      <c r="N119" s="2" t="n">
        <v>23990</v>
      </c>
      <c r="O119" s="2" t="inlineStr">
        <is>
          <t>Estimado</t>
        </is>
      </c>
      <c r="P119" s="2" t="n"/>
      <c r="Q119" s="2" t="n"/>
      <c r="R119" s="2" t="n"/>
      <c r="S119" s="2" t="n">
        <v>8.4</v>
      </c>
      <c r="T119" s="2" t="n"/>
      <c r="U119" s="39">
        <f>IF(I119="N",T119*Supuestos!$B$4,T119*Supuestos!$C$4)*100</f>
        <v/>
      </c>
      <c r="V119" s="20">
        <f>IF(U119&gt;0,100/U119,0)</f>
        <v/>
      </c>
      <c r="W119" s="2">
        <f>T119*M119</f>
        <v/>
      </c>
      <c r="X119" s="2">
        <f>+U119*M119</f>
        <v/>
      </c>
      <c r="Y119" s="44" t="n">
        <v>0</v>
      </c>
      <c r="Z119" s="45" t="n">
        <v>0</v>
      </c>
      <c r="AA119" s="44" t="n">
        <v>19663.93442622951</v>
      </c>
    </row>
    <row r="120">
      <c r="A120" s="6" t="inlineStr">
        <is>
          <t>LEAP MOTOR</t>
        </is>
      </c>
      <c r="B120" s="6" t="inlineStr">
        <is>
          <t>T03 80 KW Luxury Full,2Abag,ABS,CES,CTR,techo pan. 5p. Aut.</t>
        </is>
      </c>
      <c r="C120" s="6" t="inlineStr">
        <is>
          <t>MEDIANOS COMPACTOS</t>
        </is>
      </c>
      <c r="D120" s="6" t="inlineStr">
        <is>
          <t>AUTOMOVIL</t>
        </is>
      </c>
      <c r="E120" s="11">
        <f>IF(D120="COMERCIAL","UTILITARIO",IF(C120="SUV Y CROSSOVER","SUV","AUTOMOVIL"))</f>
        <v/>
      </c>
      <c r="F120" s="6" t="inlineStr">
        <is>
          <t>CHI</t>
        </is>
      </c>
      <c r="G120" s="11" t="n"/>
      <c r="H120" s="6" t="inlineStr">
        <is>
          <t>ELÉCTRICO</t>
        </is>
      </c>
      <c r="I120" s="6">
        <f>IF(H120="NAFTA","N",IF(H120="DIESEL","D",IF(H120="ELÉCTRICO","E","")))</f>
        <v/>
      </c>
      <c r="J120" s="17" t="inlineStr">
        <is>
          <t>BEV</t>
        </is>
      </c>
      <c r="K120" s="6" t="n">
        <v>107</v>
      </c>
      <c r="L120" s="9" t="n">
        <v>13</v>
      </c>
      <c r="M120" s="21" t="n">
        <v>13</v>
      </c>
      <c r="N120" s="2" t="n">
        <v>26490</v>
      </c>
      <c r="O120" s="2" t="inlineStr">
        <is>
          <t>Chile</t>
        </is>
      </c>
      <c r="P120" s="2" t="inlineStr">
        <is>
          <t>LP9652EL0924S00-0</t>
        </is>
      </c>
      <c r="Q120" s="2" t="n"/>
      <c r="R120" s="2" t="n">
        <v>1475</v>
      </c>
      <c r="S120" s="2" t="n">
        <v>8.1</v>
      </c>
      <c r="T120" s="2" t="n"/>
      <c r="U120" s="39">
        <f>IF(I120="N",T120*Supuestos!$B$4,T120*Supuestos!$C$4)*100</f>
        <v/>
      </c>
      <c r="V120" s="20">
        <f>IF(U120&gt;0,100/U120,0)</f>
        <v/>
      </c>
      <c r="W120" s="2">
        <f>T120*M120</f>
        <v/>
      </c>
      <c r="X120" s="2">
        <f>+U120*M120</f>
        <v/>
      </c>
      <c r="Y120" s="44" t="n">
        <v>0</v>
      </c>
      <c r="Z120" s="45" t="n">
        <v>0</v>
      </c>
      <c r="AA120" s="44" t="n">
        <v>21713.11475409836</v>
      </c>
    </row>
    <row r="121">
      <c r="A121" s="6" t="inlineStr">
        <is>
          <t>BYD</t>
        </is>
      </c>
      <c r="B121" s="6" t="inlineStr">
        <is>
          <t>Seal EV520 390 KW Ex.Full,8Abag,ADAS,cue,t.pan. 4x4 4p. Aut.</t>
        </is>
      </c>
      <c r="C121" s="6" t="inlineStr">
        <is>
          <t>GRANDES</t>
        </is>
      </c>
      <c r="D121" s="6" t="inlineStr">
        <is>
          <t>AUTOMOVIL</t>
        </is>
      </c>
      <c r="E121" s="11">
        <f>IF(D121="COMERCIAL","UTILITARIO",IF(C121="SUV Y CROSSOVER","SUV","AUTOMOVIL"))</f>
        <v/>
      </c>
      <c r="F121" s="6" t="n"/>
      <c r="G121" s="11" t="n"/>
      <c r="H121" s="6" t="inlineStr">
        <is>
          <t>ELÉCTRICO</t>
        </is>
      </c>
      <c r="I121" s="6">
        <f>IF(H121="NAFTA","N",IF(H121="DIESEL","D",IF(H121="ELÉCTRICO","E","")))</f>
        <v/>
      </c>
      <c r="J121" s="17" t="inlineStr">
        <is>
          <t>BEV</t>
        </is>
      </c>
      <c r="K121" s="6" t="n">
        <v>523</v>
      </c>
      <c r="L121" s="9" t="n">
        <v>13</v>
      </c>
      <c r="M121" s="21" t="n">
        <v>13</v>
      </c>
      <c r="N121" s="2" t="n">
        <v>62990</v>
      </c>
      <c r="O121" s="2" t="inlineStr">
        <is>
          <t>Chile</t>
        </is>
      </c>
      <c r="P121" s="2" t="inlineStr">
        <is>
          <t>BY9227EL0723S00-K</t>
        </is>
      </c>
      <c r="Q121" s="2" t="n"/>
      <c r="R121" s="2" t="n">
        <v>2631</v>
      </c>
      <c r="S121" s="2" t="n">
        <v>6.3</v>
      </c>
      <c r="T121" s="2" t="n"/>
      <c r="U121" s="39">
        <f>IF(I121="N",T121*Supuestos!$B$4,T121*Supuestos!$C$4)*100</f>
        <v/>
      </c>
      <c r="V121" s="20">
        <f>IF(U121&gt;0,100/U121,0)</f>
        <v/>
      </c>
      <c r="W121" s="2">
        <f>T121*M121</f>
        <v/>
      </c>
      <c r="X121" s="2">
        <f>+U121*M121</f>
        <v/>
      </c>
      <c r="Y121" s="44" t="n">
        <v>0</v>
      </c>
      <c r="Z121" s="45" t="n">
        <v>0</v>
      </c>
      <c r="AA121" s="44" t="n">
        <v>51631.14754098361</v>
      </c>
    </row>
    <row r="122">
      <c r="A122" s="6" t="inlineStr">
        <is>
          <t>NISSAN</t>
        </is>
      </c>
      <c r="B122" s="6" t="inlineStr">
        <is>
          <t>New Versa 1.6 Sense Full,6Abag,ABS,CES,Ay.Est. 4p.</t>
        </is>
      </c>
      <c r="C122" s="6" t="inlineStr">
        <is>
          <t>GRANDES</t>
        </is>
      </c>
      <c r="D122" s="6" t="inlineStr">
        <is>
          <t>AUTOMOVIL</t>
        </is>
      </c>
      <c r="E122" s="11">
        <f>IF(D122="COMERCIAL","UTILITARIO",IF(C122="SUV Y CROSSOVER","SUV","AUTOMOVIL"))</f>
        <v/>
      </c>
      <c r="F122" s="6" t="inlineStr">
        <is>
          <t>MEX</t>
        </is>
      </c>
      <c r="G122" s="11" t="n">
        <v>1600</v>
      </c>
      <c r="H122" s="6" t="inlineStr">
        <is>
          <t>NAFTA</t>
        </is>
      </c>
      <c r="I122" s="6">
        <f>IF(H122="NAFTA","N",IF(H122="DIESEL","D",IF(H122="ELÉCTRICO","E","")))</f>
        <v/>
      </c>
      <c r="J122" s="17" t="inlineStr">
        <is>
          <t>N</t>
        </is>
      </c>
      <c r="K122" s="6" t="n">
        <v>118</v>
      </c>
      <c r="L122" s="9" t="n">
        <v>13</v>
      </c>
      <c r="M122" s="21" t="n">
        <v>13</v>
      </c>
      <c r="N122" s="2" t="n">
        <v>23990</v>
      </c>
      <c r="O122" s="2" t="inlineStr">
        <is>
          <t>Ursea</t>
        </is>
      </c>
      <c r="P122" s="2" t="inlineStr">
        <is>
          <t>RV-E00137</t>
        </is>
      </c>
      <c r="Q122" s="2" t="inlineStr">
        <is>
          <t>Euro 5</t>
        </is>
      </c>
      <c r="R122" s="2" t="n">
        <v>1532</v>
      </c>
      <c r="S122" s="2" t="n"/>
      <c r="T122" s="2" t="n">
        <v>137</v>
      </c>
      <c r="U122" s="39">
        <f>IF(I122="N",T122*Supuestos!$B$4,T122*Supuestos!$C$4)*100</f>
        <v/>
      </c>
      <c r="V122" s="20">
        <f>IF(U122&gt;0,100/U122,0)</f>
        <v/>
      </c>
      <c r="W122" s="2">
        <f>T122*M122</f>
        <v/>
      </c>
      <c r="X122" s="2">
        <f>+U122*M122</f>
        <v/>
      </c>
      <c r="Y122" s="44" t="n">
        <v>5043.908830519836</v>
      </c>
      <c r="Z122" s="45" t="n">
        <v>0.345</v>
      </c>
      <c r="AA122" s="44" t="n">
        <v>14620.02559570967</v>
      </c>
    </row>
    <row r="123">
      <c r="A123" s="6" t="inlineStr">
        <is>
          <t>HYUNDAI</t>
        </is>
      </c>
      <c r="B123" s="6" t="inlineStr">
        <is>
          <t>New HB20 1.6 Premium E.Full,4Abag,CES,CTR,Ay.Est. 5p.(BRA)</t>
        </is>
      </c>
      <c r="C123" s="6" t="inlineStr">
        <is>
          <t>MEDIANOS COMPACTOS</t>
        </is>
      </c>
      <c r="D123" s="6" t="inlineStr">
        <is>
          <t>AUTOMOVIL</t>
        </is>
      </c>
      <c r="E123" s="11">
        <f>IF(D123="COMERCIAL","UTILITARIO",IF(C123="SUV Y CROSSOVER","SUV","AUTOMOVIL"))</f>
        <v/>
      </c>
      <c r="F123" s="6" t="inlineStr">
        <is>
          <t>BRA</t>
        </is>
      </c>
      <c r="G123" s="11" t="n">
        <v>1600</v>
      </c>
      <c r="H123" s="6" t="inlineStr">
        <is>
          <t>NAFTA</t>
        </is>
      </c>
      <c r="I123" s="6">
        <f>IF(H123="NAFTA","N",IF(H123="DIESEL","D",IF(H123="ELÉCTRICO","E","")))</f>
        <v/>
      </c>
      <c r="J123" s="17" t="inlineStr">
        <is>
          <t>N</t>
        </is>
      </c>
      <c r="K123" s="6" t="n">
        <v>123</v>
      </c>
      <c r="L123" s="9" t="n">
        <v>12</v>
      </c>
      <c r="M123" s="9" t="n">
        <v>12</v>
      </c>
      <c r="N123" s="2" t="n">
        <v>20690</v>
      </c>
      <c r="O123" s="2" t="inlineStr">
        <is>
          <t>Ursea</t>
        </is>
      </c>
      <c r="P123" s="2" t="inlineStr">
        <is>
          <t>RV-E00101</t>
        </is>
      </c>
      <c r="Q123" s="2" t="inlineStr">
        <is>
          <t>Euro 5</t>
        </is>
      </c>
      <c r="R123" s="2" t="n">
        <v>1420</v>
      </c>
      <c r="S123" s="2" t="n"/>
      <c r="T123" s="2" t="n">
        <v>132</v>
      </c>
      <c r="U123" s="39">
        <f>IF(I123="N",T123*Supuestos!$B$4,T123*Supuestos!$C$4)*100</f>
        <v/>
      </c>
      <c r="V123" s="20">
        <f>IF(U123&gt;0,100/U123,0)</f>
        <v/>
      </c>
      <c r="W123" s="2">
        <f>T123*M123</f>
        <v/>
      </c>
      <c r="X123" s="2">
        <f>+U123*M123</f>
        <v/>
      </c>
      <c r="Y123" s="44" t="n">
        <v>4350.082271923943</v>
      </c>
      <c r="Z123" s="45" t="n">
        <v>0.345</v>
      </c>
      <c r="AA123" s="44" t="n">
        <v>12608.93412151868</v>
      </c>
    </row>
    <row r="124">
      <c r="A124" s="6" t="inlineStr">
        <is>
          <t>MINI</t>
        </is>
      </c>
      <c r="B124" s="6" t="inlineStr">
        <is>
          <t>Nuevo Cooper S Cabrio 2.0T Iconic Aut. (F57)(HOL)</t>
        </is>
      </c>
      <c r="C124" s="6" t="inlineStr">
        <is>
          <t>ALTA GAMA, DEPORT. y CONVERT.</t>
        </is>
      </c>
      <c r="D124" s="6" t="inlineStr">
        <is>
          <t>AUTOMOVIL</t>
        </is>
      </c>
      <c r="E124" s="11">
        <f>IF(D124="COMERCIAL","UTILITARIO",IF(C124="SUV Y CROSSOVER","SUV","AUTOMOVIL"))</f>
        <v/>
      </c>
      <c r="F124" s="6" t="inlineStr">
        <is>
          <t>HOL</t>
        </is>
      </c>
      <c r="G124" s="11" t="n">
        <v>2000</v>
      </c>
      <c r="H124" s="6" t="inlineStr">
        <is>
          <t>NAFTA</t>
        </is>
      </c>
      <c r="I124" s="6">
        <f>IF(H124="NAFTA","N",IF(H124="DIESEL","D",IF(H124="ELÉCTRICO","E","")))</f>
        <v/>
      </c>
      <c r="J124" s="17" t="inlineStr">
        <is>
          <t>N</t>
        </is>
      </c>
      <c r="K124" s="6" t="n">
        <v>192</v>
      </c>
      <c r="L124" s="9" t="n">
        <v>12</v>
      </c>
      <c r="M124" s="21" t="n">
        <v>12</v>
      </c>
      <c r="N124" s="2" t="n">
        <v>77990</v>
      </c>
      <c r="O124" s="2" t="inlineStr">
        <is>
          <t>Chile</t>
        </is>
      </c>
      <c r="P124" s="2" t="inlineStr">
        <is>
          <t>MN8305E60421S02-0</t>
        </is>
      </c>
      <c r="Q124" s="2" t="inlineStr">
        <is>
          <t>Euro 6 b</t>
        </is>
      </c>
      <c r="R124" s="2" t="n">
        <v>1745</v>
      </c>
      <c r="S124" s="2" t="n"/>
      <c r="T124" s="2" t="n">
        <v>147</v>
      </c>
      <c r="U124" s="39">
        <f>IF(I124="N",T124*Supuestos!$B$4,T124*Supuestos!$C$4)*100</f>
        <v/>
      </c>
      <c r="V124" s="20">
        <f>IF(U124&gt;0,100/U124,0)</f>
        <v/>
      </c>
      <c r="W124" s="2">
        <f>T124*M124</f>
        <v/>
      </c>
      <c r="X124" s="2">
        <f>+U124*M124</f>
        <v/>
      </c>
      <c r="Y124" s="44" t="n">
        <v>16397.43433481626</v>
      </c>
      <c r="Z124" s="45" t="n">
        <v>0.345</v>
      </c>
      <c r="AA124" s="44" t="n">
        <v>47528.79517338046</v>
      </c>
    </row>
    <row r="125">
      <c r="A125" s="6" t="inlineStr">
        <is>
          <t>TOYOTA</t>
        </is>
      </c>
      <c r="B125" s="6" t="inlineStr">
        <is>
          <t>New Yaris XLS 1.5 E.Full,7Abag,cue,Ay.Est.,TSS 4p.Aut.(BRA)</t>
        </is>
      </c>
      <c r="C125" s="6" t="inlineStr">
        <is>
          <t>GRANDES</t>
        </is>
      </c>
      <c r="D125" s="6" t="inlineStr">
        <is>
          <t>AUTOMOVIL</t>
        </is>
      </c>
      <c r="E125" s="11">
        <f>IF(D125="COMERCIAL","UTILITARIO",IF(C125="SUV Y CROSSOVER","SUV","AUTOMOVIL"))</f>
        <v/>
      </c>
      <c r="F125" s="6" t="inlineStr">
        <is>
          <t>BRA</t>
        </is>
      </c>
      <c r="G125" s="11" t="n">
        <v>1500</v>
      </c>
      <c r="H125" s="6" t="inlineStr">
        <is>
          <t>NAFTA</t>
        </is>
      </c>
      <c r="I125" s="6">
        <f>IF(H125="NAFTA","N",IF(H125="DIESEL","D",IF(H125="ELÉCTRICO","E","")))</f>
        <v/>
      </c>
      <c r="J125" s="17" t="inlineStr">
        <is>
          <t>N</t>
        </is>
      </c>
      <c r="K125" s="6" t="n">
        <v>107</v>
      </c>
      <c r="L125" s="9" t="n">
        <v>13</v>
      </c>
      <c r="M125" s="21" t="n">
        <v>13</v>
      </c>
      <c r="N125" s="2" t="n">
        <v>28490</v>
      </c>
      <c r="O125" s="2" t="inlineStr">
        <is>
          <t>Ursea</t>
        </is>
      </c>
      <c r="P125" s="2" t="inlineStr">
        <is>
          <t>RV-E00140</t>
        </is>
      </c>
      <c r="Q125" s="2" t="inlineStr">
        <is>
          <t>Euro 5</t>
        </is>
      </c>
      <c r="R125" s="2" t="n">
        <v>1550</v>
      </c>
      <c r="S125" s="2" t="n"/>
      <c r="T125" s="2" t="n">
        <v>137</v>
      </c>
      <c r="U125" s="39">
        <f>IF(I125="N",T125*Supuestos!$B$4,T125*Supuestos!$C$4)*100</f>
        <v/>
      </c>
      <c r="V125" s="20">
        <f>IF(U125&gt;0,100/U125,0)</f>
        <v/>
      </c>
      <c r="W125" s="2">
        <f>T125*M125</f>
        <v/>
      </c>
      <c r="X125" s="2">
        <f>+U125*M125</f>
        <v/>
      </c>
      <c r="Y125" s="44" t="n">
        <v>5214.626770650962</v>
      </c>
      <c r="Z125" s="45" t="n">
        <v>0.2875</v>
      </c>
      <c r="AA125" s="44" t="n">
        <v>18137.83224574248</v>
      </c>
    </row>
    <row r="126">
      <c r="A126" s="6" t="inlineStr">
        <is>
          <t>PEUGEOT</t>
        </is>
      </c>
      <c r="B126" s="6" t="inlineStr">
        <is>
          <t>Nuevo 208 GT 100 KW E.Full,cue,techo pan,ADAS 5p.Aut.(ESL)</t>
        </is>
      </c>
      <c r="C126" s="6" t="inlineStr">
        <is>
          <t>MEDIANOS COMPACTOS</t>
        </is>
      </c>
      <c r="D126" s="6" t="inlineStr">
        <is>
          <t>AUTOMOVIL</t>
        </is>
      </c>
      <c r="E126" s="11">
        <f>IF(D126="COMERCIAL","UTILITARIO",IF(C126="SUV Y CROSSOVER","SUV","AUTOMOVIL"))</f>
        <v/>
      </c>
      <c r="F126" s="6" t="inlineStr">
        <is>
          <t>ESL</t>
        </is>
      </c>
      <c r="G126" s="11" t="n"/>
      <c r="H126" s="6" t="inlineStr">
        <is>
          <t>ELÉCTRICO</t>
        </is>
      </c>
      <c r="I126" s="6">
        <f>IF(H126="NAFTA","N",IF(H126="DIESEL","D",IF(H126="ELÉCTRICO","E","")))</f>
        <v/>
      </c>
      <c r="J126" s="17" t="inlineStr">
        <is>
          <t>BEV</t>
        </is>
      </c>
      <c r="K126" s="6" t="n">
        <v>136</v>
      </c>
      <c r="L126" s="9" t="n">
        <v>12</v>
      </c>
      <c r="M126" s="21" t="n">
        <v>12</v>
      </c>
      <c r="N126" s="2" t="n">
        <v>43000</v>
      </c>
      <c r="O126" s="2" t="inlineStr">
        <is>
          <t>Chile</t>
        </is>
      </c>
      <c r="P126" s="2" t="inlineStr">
        <is>
          <t>PG9495EL0424S00-1</t>
        </is>
      </c>
      <c r="Q126" s="2" t="n"/>
      <c r="R126" s="2" t="n">
        <v>1910</v>
      </c>
      <c r="S126" s="2" t="n">
        <v>7.6</v>
      </c>
      <c r="T126" s="2" t="n"/>
      <c r="U126" s="39">
        <f>IF(I126="N",T126*Supuestos!$B$4,T126*Supuestos!$C$4)*100</f>
        <v/>
      </c>
      <c r="V126" s="20">
        <f>IF(U126&gt;0,100/U126,0)</f>
        <v/>
      </c>
      <c r="W126" s="2">
        <f>T126*M126</f>
        <v/>
      </c>
      <c r="X126" s="2">
        <f>+U126*M126</f>
        <v/>
      </c>
      <c r="Y126" s="44" t="n">
        <v>0</v>
      </c>
      <c r="Z126" s="45" t="n">
        <v>0</v>
      </c>
      <c r="AA126" s="44" t="n">
        <v>35245.90163934427</v>
      </c>
    </row>
    <row r="127">
      <c r="A127" s="6" t="inlineStr">
        <is>
          <t>VOLKSWAGEN</t>
        </is>
      </c>
      <c r="B127" s="6" t="inlineStr">
        <is>
          <t>Polo VI 1.6 Highline Extra Full 5p.</t>
        </is>
      </c>
      <c r="C127" s="6" t="inlineStr">
        <is>
          <t>MEDIANOS COMPACTOS</t>
        </is>
      </c>
      <c r="D127" s="6" t="inlineStr">
        <is>
          <t>AUTOMOVIL</t>
        </is>
      </c>
      <c r="E127" s="11">
        <f>IF(D127="COMERCIAL","UTILITARIO",IF(C127="SUV Y CROSSOVER","SUV","AUTOMOVIL"))</f>
        <v/>
      </c>
      <c r="F127" s="6" t="inlineStr">
        <is>
          <t>BRA</t>
        </is>
      </c>
      <c r="G127" s="11" t="n">
        <v>1600</v>
      </c>
      <c r="H127" s="6" t="inlineStr">
        <is>
          <t>NAFTA</t>
        </is>
      </c>
      <c r="I127" s="6">
        <f>IF(H127="NAFTA","N",IF(H127="DIESEL","D",IF(H127="ELÉCTRICO","E","")))</f>
        <v/>
      </c>
      <c r="J127" s="17" t="inlineStr">
        <is>
          <t>N</t>
        </is>
      </c>
      <c r="K127" s="6" t="n">
        <v>110</v>
      </c>
      <c r="L127" s="9" t="n">
        <v>11</v>
      </c>
      <c r="M127" s="21" t="n">
        <v>11</v>
      </c>
      <c r="N127" s="2" t="n">
        <v>26990</v>
      </c>
      <c r="O127" s="2" t="inlineStr">
        <is>
          <t>Ursea</t>
        </is>
      </c>
      <c r="P127" s="2" t="inlineStr">
        <is>
          <t>RV-E00084</t>
        </is>
      </c>
      <c r="Q127" s="2" t="inlineStr">
        <is>
          <t>Euro 6</t>
        </is>
      </c>
      <c r="R127" s="2" t="n">
        <v>1510</v>
      </c>
      <c r="S127" s="2" t="n"/>
      <c r="T127" s="2" t="n">
        <v>156</v>
      </c>
      <c r="U127" s="39">
        <f>IF(I127="N",T127*Supuestos!$B$4,T127*Supuestos!$C$4)*100</f>
        <v/>
      </c>
      <c r="V127" s="20">
        <f>IF(U127&gt;0,100/U127,0)</f>
        <v/>
      </c>
      <c r="W127" s="2">
        <f>T127*M127</f>
        <v/>
      </c>
      <c r="X127" s="2">
        <f>+U127*M127</f>
        <v/>
      </c>
      <c r="Y127" s="44" t="n">
        <v>5674.660247425193</v>
      </c>
      <c r="Z127" s="45" t="n">
        <v>0.345</v>
      </c>
      <c r="AA127" s="44" t="n">
        <v>16448.29057224694</v>
      </c>
    </row>
    <row r="128">
      <c r="A128" s="6" t="inlineStr">
        <is>
          <t>XEV</t>
        </is>
      </c>
      <c r="B128" s="6" t="inlineStr">
        <is>
          <t>Yoyo Premium 15KW Full, techo pan.llantas,pant10 2p. Aut.</t>
        </is>
      </c>
      <c r="C128" s="6" t="inlineStr">
        <is>
          <t>CHICOS</t>
        </is>
      </c>
      <c r="D128" s="6" t="inlineStr">
        <is>
          <t>AUTOMOVIL</t>
        </is>
      </c>
      <c r="E128" s="11">
        <f>IF(D128="COMERCIAL","UTILITARIO",IF(C128="SUV Y CROSSOVER","SUV","AUTOMOVIL"))</f>
        <v/>
      </c>
      <c r="F128" s="6" t="inlineStr">
        <is>
          <t>CHI</t>
        </is>
      </c>
      <c r="G128" s="11" t="n"/>
      <c r="H128" s="6" t="inlineStr">
        <is>
          <t>ELÉCTRICO</t>
        </is>
      </c>
      <c r="I128" s="6">
        <f>IF(H128="NAFTA","N",IF(H128="DIESEL","D",IF(H128="ELÉCTRICO","E","")))</f>
        <v/>
      </c>
      <c r="J128" s="17" t="inlineStr">
        <is>
          <t>BEV</t>
        </is>
      </c>
      <c r="K128" s="6" t="n">
        <v>20</v>
      </c>
      <c r="L128" s="9" t="n">
        <v>11</v>
      </c>
      <c r="M128" s="21" t="n">
        <v>11</v>
      </c>
      <c r="N128" s="2" t="n">
        <v>19900</v>
      </c>
      <c r="O128" s="2" t="inlineStr">
        <is>
          <t>Estimado</t>
        </is>
      </c>
      <c r="P128" s="2" t="n"/>
      <c r="Q128" s="2" t="n"/>
      <c r="R128" s="2" t="n"/>
      <c r="S128" s="2" t="n">
        <v>8.4</v>
      </c>
      <c r="T128" s="2" t="n"/>
      <c r="U128" s="39">
        <f>IF(I128="N",T128*Supuestos!$B$4,T128*Supuestos!$C$4)*100</f>
        <v/>
      </c>
      <c r="V128" s="20">
        <f>IF(U128&gt;0,100/U128,0)</f>
        <v/>
      </c>
      <c r="W128" s="2">
        <f>T128*M128</f>
        <v/>
      </c>
      <c r="X128" s="2">
        <f>+U128*M128</f>
        <v/>
      </c>
      <c r="Y128" s="44" t="n">
        <v>0</v>
      </c>
      <c r="Z128" s="45" t="n">
        <v>0</v>
      </c>
      <c r="AA128" s="44" t="n">
        <v>16311.47540983607</v>
      </c>
    </row>
    <row r="129">
      <c r="A129" s="6" t="inlineStr">
        <is>
          <t>NISSAN</t>
        </is>
      </c>
      <c r="B129" s="6" t="inlineStr">
        <is>
          <t>New Versa 1.6 Advance Full,6Abag,ABS,CES,Ay.Est. 4p.</t>
        </is>
      </c>
      <c r="C129" s="6" t="inlineStr">
        <is>
          <t>GRANDES</t>
        </is>
      </c>
      <c r="D129" s="6" t="inlineStr">
        <is>
          <t>AUTOMOVIL</t>
        </is>
      </c>
      <c r="E129" s="11">
        <f>IF(D129="COMERCIAL","UTILITARIO",IF(C129="SUV Y CROSSOVER","SUV","AUTOMOVIL"))</f>
        <v/>
      </c>
      <c r="F129" s="6" t="inlineStr">
        <is>
          <t>MEX</t>
        </is>
      </c>
      <c r="G129" s="11" t="n">
        <v>1600</v>
      </c>
      <c r="H129" s="6" t="inlineStr">
        <is>
          <t>NAFTA</t>
        </is>
      </c>
      <c r="I129" s="6">
        <f>IF(H129="NAFTA","N",IF(H129="DIESEL","D",IF(H129="ELÉCTRICO","E","")))</f>
        <v/>
      </c>
      <c r="J129" s="17" t="inlineStr">
        <is>
          <t>N</t>
        </is>
      </c>
      <c r="K129" s="6" t="n">
        <v>118</v>
      </c>
      <c r="L129" s="9" t="n">
        <v>12</v>
      </c>
      <c r="M129" s="21" t="n">
        <v>12</v>
      </c>
      <c r="N129" s="2" t="n">
        <v>25490</v>
      </c>
      <c r="O129" s="2" t="inlineStr">
        <is>
          <t>Ursea</t>
        </is>
      </c>
      <c r="P129" s="2" t="inlineStr">
        <is>
          <t>RV-E00137</t>
        </is>
      </c>
      <c r="Q129" s="2" t="inlineStr">
        <is>
          <t>Euro 5</t>
        </is>
      </c>
      <c r="R129" s="2" t="n">
        <v>1532</v>
      </c>
      <c r="S129" s="2" t="n"/>
      <c r="T129" s="2" t="n">
        <v>137</v>
      </c>
      <c r="U129" s="39">
        <f>IF(I129="N",T129*Supuestos!$B$4,T129*Supuestos!$C$4)*100</f>
        <v/>
      </c>
      <c r="V129" s="20">
        <f>IF(U129&gt;0,100/U129,0)</f>
        <v/>
      </c>
      <c r="W129" s="2">
        <f>T129*M129</f>
        <v/>
      </c>
      <c r="X129" s="2">
        <f>+U129*M129</f>
        <v/>
      </c>
      <c r="Y129" s="44" t="n">
        <v>5359.284538972514</v>
      </c>
      <c r="Z129" s="45" t="n">
        <v>0.345</v>
      </c>
      <c r="AA129" s="44" t="n">
        <v>15534.1580839783</v>
      </c>
    </row>
    <row r="130">
      <c r="A130" s="6" t="inlineStr">
        <is>
          <t>MINI</t>
        </is>
      </c>
      <c r="B130" s="6" t="inlineStr">
        <is>
          <t>Nuevo John Cooper Works 2.0T Spitfire 3p. Aut. (F56)</t>
        </is>
      </c>
      <c r="C130" s="6" t="inlineStr">
        <is>
          <t>ALTA GAMA, DEPORT. y CONVERT.</t>
        </is>
      </c>
      <c r="D130" s="6" t="inlineStr">
        <is>
          <t>AUTOMOVIL</t>
        </is>
      </c>
      <c r="E130" s="11">
        <f>IF(D130="COMERCIAL","UTILITARIO",IF(C130="SUV Y CROSSOVER","SUV","AUTOMOVIL"))</f>
        <v/>
      </c>
      <c r="F130" s="6" t="inlineStr">
        <is>
          <t>GB</t>
        </is>
      </c>
      <c r="G130" s="11" t="n">
        <v>2000</v>
      </c>
      <c r="H130" s="6" t="inlineStr">
        <is>
          <t>NAFTA</t>
        </is>
      </c>
      <c r="I130" s="6">
        <f>IF(H130="NAFTA","N",IF(H130="DIESEL","D",IF(H130="ELÉCTRICO","E","")))</f>
        <v/>
      </c>
      <c r="J130" s="17" t="inlineStr">
        <is>
          <t>N</t>
        </is>
      </c>
      <c r="K130" s="6" t="n">
        <v>231</v>
      </c>
      <c r="L130" s="9" t="n">
        <v>10</v>
      </c>
      <c r="M130" s="21" t="n">
        <v>10</v>
      </c>
      <c r="N130" s="2" t="n">
        <v>72990</v>
      </c>
      <c r="O130" s="2" t="inlineStr">
        <is>
          <t>Chile</t>
        </is>
      </c>
      <c r="P130" s="2" t="inlineStr">
        <is>
          <t>MN8332E60521S01-3</t>
        </is>
      </c>
      <c r="Q130" s="2" t="inlineStr">
        <is>
          <t>Euro 6 b</t>
        </is>
      </c>
      <c r="R130" s="2" t="n">
        <v>1795</v>
      </c>
      <c r="S130" s="2" t="n"/>
      <c r="T130" s="2" t="n">
        <v>149</v>
      </c>
      <c r="U130" s="39">
        <f>IF(I130="N",T130*Supuestos!$B$4,T130*Supuestos!$C$4)*100</f>
        <v/>
      </c>
      <c r="V130" s="20">
        <f>IF(U130&gt;0,100/U130,0)</f>
        <v/>
      </c>
      <c r="W130" s="2">
        <f>T130*M130</f>
        <v/>
      </c>
      <c r="X130" s="2">
        <f>+U130*M130</f>
        <v/>
      </c>
      <c r="Y130" s="44" t="n">
        <v>15346.18197330733</v>
      </c>
      <c r="Z130" s="45" t="n">
        <v>0.345</v>
      </c>
      <c r="AA130" s="44" t="n">
        <v>44481.68687915168</v>
      </c>
    </row>
    <row r="131">
      <c r="A131" s="6" t="inlineStr">
        <is>
          <t>OPEL</t>
        </is>
      </c>
      <c r="B131" s="6" t="inlineStr">
        <is>
          <t>Corsa Elegance 1.2T Extra Full,CES,Ay.Est. 5p. (ESP)</t>
        </is>
      </c>
      <c r="C131" s="6" t="inlineStr">
        <is>
          <t>MEDIANOS COMPACTOS</t>
        </is>
      </c>
      <c r="D131" s="6" t="inlineStr">
        <is>
          <t>AUTOMOVIL</t>
        </is>
      </c>
      <c r="E131" s="11">
        <f>IF(D131="COMERCIAL","UTILITARIO",IF(C131="SUV Y CROSSOVER","SUV","AUTOMOVIL"))</f>
        <v/>
      </c>
      <c r="F131" s="6" t="inlineStr">
        <is>
          <t>ESP</t>
        </is>
      </c>
      <c r="G131" s="11" t="n">
        <v>1200</v>
      </c>
      <c r="H131" s="6" t="inlineStr">
        <is>
          <t>NAFTA</t>
        </is>
      </c>
      <c r="I131" s="6">
        <f>IF(H131="NAFTA","N",IF(H131="DIESEL","D",IF(H131="ELÉCTRICO","E","")))</f>
        <v/>
      </c>
      <c r="J131" s="17" t="inlineStr">
        <is>
          <t>N</t>
        </is>
      </c>
      <c r="K131" s="6" t="n">
        <v>100</v>
      </c>
      <c r="L131" s="9" t="n">
        <v>10</v>
      </c>
      <c r="M131" s="21" t="n"/>
      <c r="N131" s="2" t="n"/>
      <c r="O131" s="2" t="n"/>
      <c r="P131" s="2" t="n"/>
      <c r="Q131" s="2" t="n"/>
      <c r="R131" s="2" t="n"/>
      <c r="S131" s="2" t="n"/>
      <c r="T131" s="2" t="n"/>
      <c r="U131" s="39">
        <f>IF(I131="N",T131*Supuestos!$B$4,T131*Supuestos!$C$4)*100</f>
        <v/>
      </c>
      <c r="V131" s="20">
        <f>IF(U131&gt;0,100/U131,0)</f>
        <v/>
      </c>
      <c r="W131" s="2">
        <f>T131*M131</f>
        <v/>
      </c>
      <c r="X131" s="2">
        <f>+U131*M131</f>
        <v/>
      </c>
      <c r="Y131" s="44" t="n">
        <v>0</v>
      </c>
      <c r="Z131" s="45" t="n">
        <v>0.2875</v>
      </c>
      <c r="AA131" s="44" t="n">
        <v>0</v>
      </c>
    </row>
    <row r="132">
      <c r="A132" s="6" t="inlineStr">
        <is>
          <t>BMW</t>
        </is>
      </c>
      <c r="B132" s="6" t="inlineStr">
        <is>
          <t>128ti 2.0T 245 HP Extra Full 5p. Aut. (F40)</t>
        </is>
      </c>
      <c r="C132" s="6" t="inlineStr">
        <is>
          <t>ALTA GAMA, DEPORT. y CONVERT.</t>
        </is>
      </c>
      <c r="D132" s="6" t="inlineStr">
        <is>
          <t>AUTOMOVIL</t>
        </is>
      </c>
      <c r="E132" s="11">
        <f>IF(D132="COMERCIAL","UTILITARIO",IF(C132="SUV Y CROSSOVER","SUV","AUTOMOVIL"))</f>
        <v/>
      </c>
      <c r="F132" s="6" t="inlineStr">
        <is>
          <t>ALE</t>
        </is>
      </c>
      <c r="G132" s="11" t="n">
        <v>2000</v>
      </c>
      <c r="H132" s="6" t="inlineStr">
        <is>
          <t>NAFTA</t>
        </is>
      </c>
      <c r="I132" s="6">
        <f>IF(H132="NAFTA","N",IF(H132="DIESEL","D",IF(H132="ELÉCTRICO","E","")))</f>
        <v/>
      </c>
      <c r="J132" s="17" t="inlineStr">
        <is>
          <t>N</t>
        </is>
      </c>
      <c r="K132" s="6" t="n">
        <v>265</v>
      </c>
      <c r="L132" s="9" t="n">
        <v>9</v>
      </c>
      <c r="M132" s="21" t="n">
        <v>9</v>
      </c>
      <c r="N132" s="2" t="n">
        <v>73990</v>
      </c>
      <c r="O132" s="2" t="inlineStr">
        <is>
          <t>Chile</t>
        </is>
      </c>
      <c r="P132" s="2" t="inlineStr">
        <is>
          <t>BM8220E60121S00-3</t>
        </is>
      </c>
      <c r="Q132" s="2" t="inlineStr">
        <is>
          <t>Euro 6 b</t>
        </is>
      </c>
      <c r="R132" s="2" t="n">
        <v>2000</v>
      </c>
      <c r="S132" s="2" t="n"/>
      <c r="T132" s="2" t="n">
        <v>156</v>
      </c>
      <c r="U132" s="39">
        <f>IF(I132="N",T132*Supuestos!$B$4,T132*Supuestos!$C$4)*100</f>
        <v/>
      </c>
      <c r="V132" s="20">
        <f>IF(U132&gt;0,100/U132,0)</f>
        <v/>
      </c>
      <c r="W132" s="2">
        <f>T132*M132</f>
        <v/>
      </c>
      <c r="X132" s="2">
        <f>+U132*M132</f>
        <v/>
      </c>
      <c r="Y132" s="44" t="n">
        <v>15556.43244560911</v>
      </c>
      <c r="Z132" s="45" t="n">
        <v>0.345</v>
      </c>
      <c r="AA132" s="44" t="n">
        <v>45091.10853799744</v>
      </c>
    </row>
    <row r="133">
      <c r="A133" s="6" t="inlineStr">
        <is>
          <t>MERCEDES BENZ</t>
        </is>
      </c>
      <c r="B133" s="6" t="inlineStr">
        <is>
          <t>A 35 AMG 2.0T 4x4 Aut. (W 177)(ALE)(HUN)</t>
        </is>
      </c>
      <c r="C133" s="6" t="inlineStr">
        <is>
          <t>ALTA GAMA, DEPORT. y CONVERT.</t>
        </is>
      </c>
      <c r="D133" s="6" t="inlineStr">
        <is>
          <t>AUTOMOVIL</t>
        </is>
      </c>
      <c r="E133" s="11">
        <f>IF(D133="COMERCIAL","UTILITARIO",IF(C133="SUV Y CROSSOVER","SUV","AUTOMOVIL"))</f>
        <v/>
      </c>
      <c r="F133" s="6" t="inlineStr">
        <is>
          <t>ALE</t>
        </is>
      </c>
      <c r="G133" s="11" t="n">
        <v>2000</v>
      </c>
      <c r="H133" s="6" t="inlineStr">
        <is>
          <t>NAFTA</t>
        </is>
      </c>
      <c r="I133" s="6">
        <f>IF(H133="NAFTA","N",IF(H133="DIESEL","D",IF(H133="ELÉCTRICO","E","")))</f>
        <v/>
      </c>
      <c r="J133" s="17" t="inlineStr">
        <is>
          <t>N</t>
        </is>
      </c>
      <c r="K133" s="6" t="n">
        <v>306</v>
      </c>
      <c r="L133" s="9" t="n">
        <v>9</v>
      </c>
      <c r="M133" s="21" t="n">
        <v>9</v>
      </c>
      <c r="N133" s="2" t="n">
        <v>104990</v>
      </c>
      <c r="O133" s="2" t="inlineStr">
        <is>
          <t>Chile</t>
        </is>
      </c>
      <c r="P133" s="2" t="inlineStr">
        <is>
          <t>MB9276E60923S01-9</t>
        </is>
      </c>
      <c r="Q133" s="2" t="inlineStr">
        <is>
          <t>Euro 6 b</t>
        </is>
      </c>
      <c r="R133" s="2" t="n">
        <v>2130</v>
      </c>
      <c r="S133" s="2" t="n"/>
      <c r="T133" s="2" t="n">
        <v>175</v>
      </c>
      <c r="U133" s="39">
        <f>IF(I133="N",T133*Supuestos!$B$4,T133*Supuestos!$C$4)*100</f>
        <v/>
      </c>
      <c r="V133" s="20">
        <f>IF(U133&gt;0,100/U133,0)</f>
        <v/>
      </c>
      <c r="W133" s="2">
        <f>T133*M133</f>
        <v/>
      </c>
      <c r="X133" s="2">
        <f>+U133*M133</f>
        <v/>
      </c>
      <c r="Y133" s="44" t="n">
        <v>22074.19708696447</v>
      </c>
      <c r="Z133" s="45" t="n">
        <v>0.345</v>
      </c>
      <c r="AA133" s="44" t="n">
        <v>63983.17996221586</v>
      </c>
    </row>
    <row r="134">
      <c r="A134" s="6" t="inlineStr">
        <is>
          <t>MERCEDES BENZ</t>
        </is>
      </c>
      <c r="B134" s="6" t="inlineStr">
        <is>
          <t>C 300 AMG Line 2.0T MHEV Extra Full Aut. (W 206)</t>
        </is>
      </c>
      <c r="C134" s="6" t="inlineStr">
        <is>
          <t>ALTA GAMA, DEPORT. y CONVERT.</t>
        </is>
      </c>
      <c r="D134" s="6" t="inlineStr">
        <is>
          <t>AUTOMOVIL</t>
        </is>
      </c>
      <c r="E134" s="11">
        <f>IF(D134="COMERCIAL","UTILITARIO",IF(C134="SUV Y CROSSOVER","SUV","AUTOMOVIL"))</f>
        <v/>
      </c>
      <c r="F134" s="6" t="inlineStr">
        <is>
          <t>ALE</t>
        </is>
      </c>
      <c r="G134" s="11" t="n">
        <v>2000</v>
      </c>
      <c r="H134" s="6" t="inlineStr">
        <is>
          <t>NAFTA</t>
        </is>
      </c>
      <c r="I134" s="6">
        <f>IF(H134="NAFTA","N",IF(H134="DIESEL","D",IF(H134="ELÉCTRICO","E","")))</f>
        <v/>
      </c>
      <c r="J134" s="17" t="inlineStr">
        <is>
          <t>MHEV</t>
        </is>
      </c>
      <c r="K134" s="6" t="n">
        <v>258</v>
      </c>
      <c r="L134" s="9" t="n">
        <v>9</v>
      </c>
      <c r="M134" s="21" t="n">
        <v>9</v>
      </c>
      <c r="N134" s="2" t="n">
        <v>79990</v>
      </c>
      <c r="O134" s="2" t="inlineStr">
        <is>
          <t>Chile</t>
        </is>
      </c>
      <c r="P134" s="2" t="inlineStr">
        <is>
          <t>MB7467E60818S02-0</t>
        </is>
      </c>
      <c r="Q134" s="2" t="inlineStr">
        <is>
          <t>Euro 6 b</t>
        </is>
      </c>
      <c r="R134" s="2" t="n">
        <v>2200</v>
      </c>
      <c r="S134" s="2" t="n"/>
      <c r="T134" s="2" t="n">
        <v>166</v>
      </c>
      <c r="U134" s="39">
        <f>IF(I134="N",T134*Supuestos!$B$4,T134*Supuestos!$C$4)*100</f>
        <v/>
      </c>
      <c r="V134" s="20">
        <f>IF(U134&gt;0,100/U134,0)</f>
        <v/>
      </c>
      <c r="W134" s="2">
        <f>T134*M134</f>
        <v/>
      </c>
      <c r="X134" s="2">
        <f>+U134*M134</f>
        <v/>
      </c>
      <c r="Y134" s="44" t="n">
        <v>8051.912568306011</v>
      </c>
      <c r="Z134" s="45" t="n">
        <v>0.14</v>
      </c>
      <c r="AA134" s="44" t="n">
        <v>57513.66120218579</v>
      </c>
    </row>
    <row r="135">
      <c r="A135" s="6" t="inlineStr">
        <is>
          <t>BYD</t>
        </is>
      </c>
      <c r="B135" s="6" t="inlineStr">
        <is>
          <t>Seal EV460 150 KW Ex.Full,8Abag,ADAS,cue,t.pan. 4p. Aut.</t>
        </is>
      </c>
      <c r="C135" s="6" t="inlineStr">
        <is>
          <t>GRANDES</t>
        </is>
      </c>
      <c r="D135" s="6" t="inlineStr">
        <is>
          <t>AUTOMOVIL</t>
        </is>
      </c>
      <c r="E135" s="11">
        <f>IF(D135="COMERCIAL","UTILITARIO",IF(C135="SUV Y CROSSOVER","SUV","AUTOMOVIL"))</f>
        <v/>
      </c>
      <c r="F135" s="6" t="n"/>
      <c r="G135" s="11" t="n"/>
      <c r="H135" s="6" t="inlineStr">
        <is>
          <t>ELÉCTRICO</t>
        </is>
      </c>
      <c r="I135" s="6">
        <f>IF(H135="NAFTA","N",IF(H135="DIESEL","D",IF(H135="ELÉCTRICO","E","")))</f>
        <v/>
      </c>
      <c r="J135" s="17" t="inlineStr">
        <is>
          <t>BEV</t>
        </is>
      </c>
      <c r="K135" s="6" t="n">
        <v>208</v>
      </c>
      <c r="L135" s="9" t="n">
        <v>10</v>
      </c>
      <c r="M135" s="21" t="n">
        <v>10</v>
      </c>
      <c r="N135" s="2" t="n">
        <v>53990</v>
      </c>
      <c r="O135" s="2" t="inlineStr">
        <is>
          <t>Chile</t>
        </is>
      </c>
      <c r="P135" s="2" t="inlineStr">
        <is>
          <t>BY9227EL0723S00-K</t>
        </is>
      </c>
      <c r="Q135" s="2" t="n"/>
      <c r="R135" s="2" t="n">
        <v>2631</v>
      </c>
      <c r="S135" s="2" t="n">
        <v>6.3</v>
      </c>
      <c r="T135" s="2" t="n"/>
      <c r="U135" s="39">
        <f>IF(I135="N",T135*Supuestos!$B$4,T135*Supuestos!$C$4)*100</f>
        <v/>
      </c>
      <c r="V135" s="20">
        <f>IF(U135&gt;0,100/U135,0)</f>
        <v/>
      </c>
      <c r="W135" s="2">
        <f>T135*M135</f>
        <v/>
      </c>
      <c r="X135" s="2">
        <f>+U135*M135</f>
        <v/>
      </c>
      <c r="Y135" s="44" t="n">
        <v>0</v>
      </c>
      <c r="Z135" s="45" t="n">
        <v>0</v>
      </c>
      <c r="AA135" s="44" t="n">
        <v>44254.09836065574</v>
      </c>
    </row>
    <row r="136">
      <c r="A136" s="6" t="inlineStr">
        <is>
          <t>TOYOTA</t>
        </is>
      </c>
      <c r="B136" s="6" t="inlineStr">
        <is>
          <t>New Yaris XLS 1.5 Ex.Full,7Abag,cuero,Ay.Est. 4p. Aut.(BRA)</t>
        </is>
      </c>
      <c r="C136" s="6" t="inlineStr">
        <is>
          <t>GRANDES</t>
        </is>
      </c>
      <c r="D136" s="6" t="inlineStr">
        <is>
          <t>AUTOMOVIL</t>
        </is>
      </c>
      <c r="E136" s="11">
        <f>IF(D136="COMERCIAL","UTILITARIO",IF(C136="SUV Y CROSSOVER","SUV","AUTOMOVIL"))</f>
        <v/>
      </c>
      <c r="F136" s="6" t="inlineStr">
        <is>
          <t>BRA</t>
        </is>
      </c>
      <c r="G136" s="11" t="n">
        <v>1500</v>
      </c>
      <c r="H136" s="6" t="inlineStr">
        <is>
          <t>NAFTA</t>
        </is>
      </c>
      <c r="I136" s="6">
        <f>IF(H136="NAFTA","N",IF(H136="DIESEL","D",IF(H136="ELÉCTRICO","E","")))</f>
        <v/>
      </c>
      <c r="J136" s="17" t="inlineStr">
        <is>
          <t>N</t>
        </is>
      </c>
      <c r="K136" s="6" t="n">
        <v>107</v>
      </c>
      <c r="L136" s="9" t="n">
        <v>9</v>
      </c>
      <c r="M136" s="21" t="n">
        <v>9</v>
      </c>
      <c r="N136" s="2" t="n">
        <v>27990</v>
      </c>
      <c r="O136" s="2" t="inlineStr">
        <is>
          <t>Ursea</t>
        </is>
      </c>
      <c r="P136" s="2" t="inlineStr">
        <is>
          <t>RV-E00140</t>
        </is>
      </c>
      <c r="Q136" s="2" t="inlineStr">
        <is>
          <t>Euro 5</t>
        </is>
      </c>
      <c r="R136" s="2" t="n">
        <v>1550</v>
      </c>
      <c r="S136" s="2" t="n"/>
      <c r="T136" s="2" t="n">
        <v>137</v>
      </c>
      <c r="U136" s="39">
        <f>IF(I136="N",T136*Supuestos!$B$4,T136*Supuestos!$C$4)*100</f>
        <v/>
      </c>
      <c r="V136" s="20">
        <f>IF(U136&gt;0,100/U136,0)</f>
        <v/>
      </c>
      <c r="W136" s="2">
        <f>T136*M136</f>
        <v/>
      </c>
      <c r="X136" s="2">
        <f>+U136*M136</f>
        <v/>
      </c>
      <c r="Y136" s="44" t="n">
        <v>5123.109979309246</v>
      </c>
      <c r="Z136" s="45" t="n">
        <v>0.2875</v>
      </c>
      <c r="AA136" s="44" t="n">
        <v>17819.51297151042</v>
      </c>
    </row>
    <row r="137">
      <c r="A137" s="6" t="inlineStr">
        <is>
          <t>AUDI</t>
        </is>
      </c>
      <c r="B137" s="6" t="inlineStr">
        <is>
          <t>A3 G4 SB Advanced 1.4 TFSi 150 HP Extra Full Tiptronic 5p.</t>
        </is>
      </c>
      <c r="C137" s="6" t="inlineStr">
        <is>
          <t>ALTA GAMA, DEPORT. y CONVERT.</t>
        </is>
      </c>
      <c r="D137" s="6" t="inlineStr">
        <is>
          <t>AUTOMOVIL</t>
        </is>
      </c>
      <c r="E137" s="11">
        <f>IF(D137="COMERCIAL","UTILITARIO",IF(C137="SUV Y CROSSOVER","SUV","AUTOMOVIL"))</f>
        <v/>
      </c>
      <c r="F137" s="6" t="inlineStr">
        <is>
          <t>ALE</t>
        </is>
      </c>
      <c r="G137" s="11" t="n">
        <v>1395</v>
      </c>
      <c r="H137" s="6" t="inlineStr">
        <is>
          <t>NAFTA</t>
        </is>
      </c>
      <c r="I137" s="6">
        <f>IF(H137="NAFTA","N",IF(H137="DIESEL","D",IF(H137="ELÉCTRICO","E","")))</f>
        <v/>
      </c>
      <c r="J137" s="17" t="inlineStr">
        <is>
          <t>N</t>
        </is>
      </c>
      <c r="K137" s="6" t="n">
        <v>150</v>
      </c>
      <c r="L137" s="9" t="n">
        <v>8</v>
      </c>
      <c r="M137" s="6" t="n">
        <v>8</v>
      </c>
      <c r="N137" s="2" t="n">
        <v>53400</v>
      </c>
      <c r="O137" s="2" t="inlineStr">
        <is>
          <t>Ursea</t>
        </is>
      </c>
      <c r="P137" s="2" t="n"/>
      <c r="Q137" s="2" t="inlineStr">
        <is>
          <t>Euro 6</t>
        </is>
      </c>
      <c r="R137" s="2" t="n">
        <v>1590</v>
      </c>
      <c r="S137" s="2" t="n"/>
      <c r="T137" s="2" t="n">
        <v>140</v>
      </c>
      <c r="U137" s="39">
        <f>IF(I137="N",T137*Supuestos!$B$4,T137*Supuestos!$C$4)*100</f>
        <v/>
      </c>
      <c r="V137" s="20">
        <f>IF(U137&gt;0,100/U137,0)</f>
        <v/>
      </c>
      <c r="W137" s="2">
        <f>T137*M137</f>
        <v/>
      </c>
      <c r="X137" s="2">
        <f>+U137*M137</f>
        <v/>
      </c>
      <c r="Y137" s="44" t="n">
        <v>9773.99331529524</v>
      </c>
      <c r="Z137" s="45" t="n">
        <v>0.2875</v>
      </c>
      <c r="AA137" s="44" t="n">
        <v>33996.49848798344</v>
      </c>
    </row>
    <row r="138">
      <c r="A138" s="6" t="inlineStr">
        <is>
          <t>TOYOTA</t>
        </is>
      </c>
      <c r="B138" s="6" t="inlineStr">
        <is>
          <t>Nuevo Corolla 2.0 XLi Extra Full 4p. (BRA)</t>
        </is>
      </c>
      <c r="C138" s="6" t="inlineStr">
        <is>
          <t>GRANDES</t>
        </is>
      </c>
      <c r="D138" s="6" t="inlineStr">
        <is>
          <t>AUTOMOVIL</t>
        </is>
      </c>
      <c r="E138" s="11">
        <f>IF(D138="COMERCIAL","UTILITARIO",IF(C138="SUV Y CROSSOVER","SUV","AUTOMOVIL"))</f>
        <v/>
      </c>
      <c r="F138" s="6" t="inlineStr">
        <is>
          <t>BRA</t>
        </is>
      </c>
      <c r="G138" s="11" t="n">
        <v>2000</v>
      </c>
      <c r="H138" s="6" t="inlineStr">
        <is>
          <t>NAFTA</t>
        </is>
      </c>
      <c r="I138" s="6">
        <f>IF(H138="NAFTA","N",IF(H138="DIESEL","D",IF(H138="ELÉCTRICO","E","")))</f>
        <v/>
      </c>
      <c r="J138" s="17" t="inlineStr">
        <is>
          <t>N</t>
        </is>
      </c>
      <c r="K138" s="6" t="n">
        <v>170</v>
      </c>
      <c r="L138" s="9" t="n">
        <v>9</v>
      </c>
      <c r="M138" s="21" t="n">
        <v>9</v>
      </c>
      <c r="N138" s="2" t="n">
        <v>38990</v>
      </c>
      <c r="O138" s="2" t="inlineStr">
        <is>
          <t>Chile</t>
        </is>
      </c>
      <c r="P138" s="2" t="inlineStr">
        <is>
          <t>TY8972E60223S00-7</t>
        </is>
      </c>
      <c r="Q138" s="2" t="inlineStr">
        <is>
          <t>Euro 6 b</t>
        </is>
      </c>
      <c r="R138" s="2" t="n">
        <v>1745</v>
      </c>
      <c r="S138" s="2" t="n"/>
      <c r="T138" s="2" t="n">
        <v>151</v>
      </c>
      <c r="U138" s="39">
        <f>IF(I138="N",T138*Supuestos!$B$4,T138*Supuestos!$C$4)*100</f>
        <v/>
      </c>
      <c r="V138" s="20">
        <f>IF(U138&gt;0,100/U138,0)</f>
        <v/>
      </c>
      <c r="W138" s="2">
        <f>T138*M138</f>
        <v/>
      </c>
      <c r="X138" s="2">
        <f>+U138*M138</f>
        <v/>
      </c>
      <c r="Y138" s="44" t="n">
        <v>8197.66591504662</v>
      </c>
      <c r="Z138" s="45" t="n">
        <v>0.345</v>
      </c>
      <c r="AA138" s="44" t="n">
        <v>23761.350478396</v>
      </c>
    </row>
    <row r="139">
      <c r="A139" s="6" t="inlineStr">
        <is>
          <t>MERCEDES BENZ</t>
        </is>
      </c>
      <c r="B139" s="6" t="inlineStr">
        <is>
          <t>C 43 AMG 2.0T MHEV Extra Full 4x4 Aut. (W 206)(ALE)(SUD)</t>
        </is>
      </c>
      <c r="C139" s="6" t="inlineStr">
        <is>
          <t>ALTA GAMA, DEPORT. y CONVERT.</t>
        </is>
      </c>
      <c r="D139" s="6" t="inlineStr">
        <is>
          <t>AUTOMOVIL</t>
        </is>
      </c>
      <c r="E139" s="11">
        <f>IF(D139="COMERCIAL","UTILITARIO",IF(C139="SUV Y CROSSOVER","SUV","AUTOMOVIL"))</f>
        <v/>
      </c>
      <c r="F139" s="6" t="inlineStr">
        <is>
          <t>SUD</t>
        </is>
      </c>
      <c r="G139" s="11" t="n">
        <v>2000</v>
      </c>
      <c r="H139" s="6" t="inlineStr">
        <is>
          <t>NAFTA</t>
        </is>
      </c>
      <c r="I139" s="6">
        <f>IF(H139="NAFTA","N",IF(H139="DIESEL","D",IF(H139="ELÉCTRICO","E","")))</f>
        <v/>
      </c>
      <c r="J139" s="17" t="inlineStr">
        <is>
          <t>MHEV</t>
        </is>
      </c>
      <c r="K139" s="6" t="n">
        <v>408</v>
      </c>
      <c r="L139" s="9" t="n">
        <v>8</v>
      </c>
      <c r="M139" s="21" t="n">
        <v>8</v>
      </c>
      <c r="N139" s="2" t="n">
        <v>144990</v>
      </c>
      <c r="O139" s="2" t="inlineStr">
        <is>
          <t>Chile</t>
        </is>
      </c>
      <c r="P139" s="2" t="inlineStr">
        <is>
          <t>MB9079E60423S00-9</t>
        </is>
      </c>
      <c r="Q139" s="2" t="inlineStr">
        <is>
          <t>Euro 6 d</t>
        </is>
      </c>
      <c r="R139" s="2" t="n">
        <v>2350</v>
      </c>
      <c r="S139" s="2" t="n"/>
      <c r="T139" s="2" t="n">
        <v>201</v>
      </c>
      <c r="U139" s="39">
        <f>IF(I139="N",T139*Supuestos!$B$4,T139*Supuestos!$C$4)*100</f>
        <v/>
      </c>
      <c r="V139" s="20">
        <f>IF(U139&gt;0,100/U139,0)</f>
        <v/>
      </c>
      <c r="W139" s="2">
        <f>T139*M139</f>
        <v/>
      </c>
      <c r="X139" s="2">
        <f>+U139*M139</f>
        <v/>
      </c>
      <c r="Y139" s="44" t="n">
        <v>14594.90940465919</v>
      </c>
      <c r="Z139" s="45" t="n">
        <v>0.14</v>
      </c>
      <c r="AA139" s="44" t="n">
        <v>104249.3528904228</v>
      </c>
    </row>
    <row r="140">
      <c r="A140" s="6" t="inlineStr">
        <is>
          <t>MINI</t>
        </is>
      </c>
      <c r="B140" s="6" t="inlineStr">
        <is>
          <t>Nuevo Cooper S E Iconic 135 KW 3p. Aut. (F56)</t>
        </is>
      </c>
      <c r="C140" s="6" t="inlineStr">
        <is>
          <t>ALTA GAMA, DEPORT. y CONVERT.</t>
        </is>
      </c>
      <c r="D140" s="6" t="inlineStr">
        <is>
          <t>AUTOMOVIL</t>
        </is>
      </c>
      <c r="E140" s="11">
        <f>IF(D140="COMERCIAL","UTILITARIO",IF(C140="SUV Y CROSSOVER","SUV","AUTOMOVIL"))</f>
        <v/>
      </c>
      <c r="F140" s="6" t="inlineStr">
        <is>
          <t>GB</t>
        </is>
      </c>
      <c r="G140" s="11" t="n"/>
      <c r="H140" s="6" t="inlineStr">
        <is>
          <t>ELÉCTRICO</t>
        </is>
      </c>
      <c r="I140" s="6">
        <f>IF(H140="NAFTA","N",IF(H140="DIESEL","D",IF(H140="ELÉCTRICO","E","")))</f>
        <v/>
      </c>
      <c r="J140" s="17" t="inlineStr">
        <is>
          <t>BEV</t>
        </is>
      </c>
      <c r="K140" s="6" t="n">
        <v>184</v>
      </c>
      <c r="L140" s="9" t="n">
        <v>8</v>
      </c>
      <c r="M140" s="21" t="n">
        <v>8</v>
      </c>
      <c r="N140" s="2" t="n">
        <v>59990</v>
      </c>
      <c r="O140" s="2" t="inlineStr">
        <is>
          <t>Chile</t>
        </is>
      </c>
      <c r="P140" s="2" t="inlineStr">
        <is>
          <t>MN9602EL0824S00-7</t>
        </is>
      </c>
      <c r="Q140" s="2" t="n"/>
      <c r="R140" s="2" t="n">
        <v>2055</v>
      </c>
      <c r="S140" s="2" t="n">
        <v>6.3</v>
      </c>
      <c r="T140" s="2" t="n"/>
      <c r="U140" s="39">
        <f>IF(I140="N",T140*Supuestos!$B$4,T140*Supuestos!$C$4)*100</f>
        <v/>
      </c>
      <c r="V140" s="20">
        <f>IF(U140&gt;0,100/U140,0)</f>
        <v/>
      </c>
      <c r="W140" s="2">
        <f>T140*M140</f>
        <v/>
      </c>
      <c r="X140" s="2">
        <f>+U140*M140</f>
        <v/>
      </c>
      <c r="Y140" s="44" t="n">
        <v>0</v>
      </c>
      <c r="Z140" s="45" t="n">
        <v>0</v>
      </c>
      <c r="AA140" s="44" t="n">
        <v>49172.13114754098</v>
      </c>
    </row>
    <row r="141">
      <c r="A141" s="6" t="inlineStr">
        <is>
          <t>RENAULT</t>
        </is>
      </c>
      <c r="B141" s="6" t="inlineStr">
        <is>
          <t>New Kwid E-Tech 45 KW Extra Full 5p. Aut. (CHI)</t>
        </is>
      </c>
      <c r="C141" s="6" t="inlineStr">
        <is>
          <t>CHICOS</t>
        </is>
      </c>
      <c r="D141" s="6" t="inlineStr">
        <is>
          <t>AUTOMOVIL</t>
        </is>
      </c>
      <c r="E141" s="11">
        <f>IF(D141="COMERCIAL","UTILITARIO",IF(C141="SUV Y CROSSOVER","SUV","AUTOMOVIL"))</f>
        <v/>
      </c>
      <c r="F141" s="6" t="n"/>
      <c r="G141" s="11" t="n"/>
      <c r="H141" s="6" t="inlineStr">
        <is>
          <t>ELÉCTRICO</t>
        </is>
      </c>
      <c r="I141" s="6">
        <f>IF(H141="NAFTA","N",IF(H141="DIESEL","D",IF(H141="ELÉCTRICO","E","")))</f>
        <v/>
      </c>
      <c r="J141" s="17" t="inlineStr">
        <is>
          <t>BEV</t>
        </is>
      </c>
      <c r="K141" s="6" t="n"/>
      <c r="L141" s="9" t="n">
        <v>8</v>
      </c>
      <c r="M141" s="21" t="n">
        <v>8</v>
      </c>
      <c r="N141" s="2" t="n">
        <v>29990</v>
      </c>
      <c r="O141" s="2" t="inlineStr">
        <is>
          <t>Chile</t>
        </is>
      </c>
      <c r="P141" s="2" t="inlineStr">
        <is>
          <t>RN9678EL1024S00-8</t>
        </is>
      </c>
      <c r="Q141" s="2" t="n"/>
      <c r="R141" s="2" t="n">
        <v>1300</v>
      </c>
      <c r="S141" s="2" t="n">
        <v>8.4</v>
      </c>
      <c r="T141" s="2" t="n"/>
      <c r="U141" s="39">
        <f>IF(I141="N",T141*Supuestos!$B$4,T141*Supuestos!$C$4)*100</f>
        <v/>
      </c>
      <c r="V141" s="20">
        <f>IF(U141&gt;0,100/U141,0)</f>
        <v/>
      </c>
      <c r="W141" s="2">
        <f>T141*M141</f>
        <v/>
      </c>
      <c r="X141" s="2">
        <f>+U141*M141</f>
        <v/>
      </c>
      <c r="Y141" s="44" t="n">
        <v>0</v>
      </c>
      <c r="Z141" s="45" t="n">
        <v>0</v>
      </c>
      <c r="AA141" s="44" t="n">
        <v>24581.96721311476</v>
      </c>
    </row>
    <row r="142">
      <c r="A142" s="6" t="inlineStr">
        <is>
          <t>VOLKSWAGEN</t>
        </is>
      </c>
      <c r="B142" s="6" t="inlineStr">
        <is>
          <t>Nuevo E-Up Move 61 KW Ex.Full, 6Abag, ABS 5p. Aut.(ESL)</t>
        </is>
      </c>
      <c r="C142" s="6" t="inlineStr">
        <is>
          <t>CHICOS</t>
        </is>
      </c>
      <c r="D142" s="6" t="inlineStr">
        <is>
          <t>AUTOMOVIL</t>
        </is>
      </c>
      <c r="E142" s="11">
        <f>IF(D142="COMERCIAL","UTILITARIO",IF(C142="SUV Y CROSSOVER","SUV","AUTOMOVIL"))</f>
        <v/>
      </c>
      <c r="F142" s="6" t="inlineStr">
        <is>
          <t>ESL</t>
        </is>
      </c>
      <c r="G142" s="11" t="n"/>
      <c r="H142" s="6" t="inlineStr">
        <is>
          <t>ELÉCTRICO</t>
        </is>
      </c>
      <c r="I142" s="6">
        <f>IF(H142="NAFTA","N",IF(H142="DIESEL","D",IF(H142="ELÉCTRICO","E","")))</f>
        <v/>
      </c>
      <c r="J142" s="17" t="inlineStr">
        <is>
          <t>BEV</t>
        </is>
      </c>
      <c r="K142" s="6" t="n">
        <v>82</v>
      </c>
      <c r="L142" s="9" t="n">
        <v>8</v>
      </c>
      <c r="M142" s="21" t="n">
        <v>8</v>
      </c>
      <c r="N142" s="2" t="n">
        <v>38990</v>
      </c>
      <c r="O142" s="2" t="inlineStr">
        <is>
          <t>Estimado</t>
        </is>
      </c>
      <c r="P142" s="2" t="n"/>
      <c r="Q142" s="2" t="n"/>
      <c r="R142" s="2" t="n"/>
      <c r="S142" s="2" t="n">
        <v>8.4</v>
      </c>
      <c r="T142" s="2" t="n"/>
      <c r="U142" s="39">
        <f>IF(I142="N",T142*Supuestos!$B$4,T142*Supuestos!$C$4)*100</f>
        <v/>
      </c>
      <c r="V142" s="20">
        <f>IF(U142&gt;0,100/U142,0)</f>
        <v/>
      </c>
      <c r="W142" s="2">
        <f>T142*M142</f>
        <v/>
      </c>
      <c r="X142" s="2">
        <f>+U142*M142</f>
        <v/>
      </c>
      <c r="Y142" s="44" t="n">
        <v>0</v>
      </c>
      <c r="Z142" s="45" t="n">
        <v>0</v>
      </c>
      <c r="AA142" s="44" t="n">
        <v>31959.01639344262</v>
      </c>
    </row>
    <row r="143">
      <c r="A143" s="6" t="inlineStr">
        <is>
          <t>AUDI</t>
        </is>
      </c>
      <c r="B143" s="6" t="inlineStr">
        <is>
          <t>A3 G4 SB SLine 1.4 TFSi Extra Full Tiptronic 5p.</t>
        </is>
      </c>
      <c r="C143" s="6" t="inlineStr">
        <is>
          <t>ALTA GAMA, DEPORT. y CONVERT.</t>
        </is>
      </c>
      <c r="D143" s="6" t="inlineStr">
        <is>
          <t>AUTOMOVIL</t>
        </is>
      </c>
      <c r="E143" s="11">
        <f>IF(D143="COMERCIAL","UTILITARIO",IF(C143="SUV Y CROSSOVER","SUV","AUTOMOVIL"))</f>
        <v/>
      </c>
      <c r="F143" s="6" t="inlineStr">
        <is>
          <t>ALE</t>
        </is>
      </c>
      <c r="G143" s="11" t="n">
        <v>1395</v>
      </c>
      <c r="H143" s="6" t="inlineStr">
        <is>
          <t>NAFTA</t>
        </is>
      </c>
      <c r="I143" s="6">
        <f>IF(H143="NAFTA","N",IF(H143="DIESEL","D",IF(H143="ELÉCTRICO","E","")))</f>
        <v/>
      </c>
      <c r="J143" s="17" t="inlineStr">
        <is>
          <t>N</t>
        </is>
      </c>
      <c r="K143" s="6" t="n">
        <v>150</v>
      </c>
      <c r="L143" s="9" t="n">
        <v>7</v>
      </c>
      <c r="M143" s="6" t="n">
        <v>7</v>
      </c>
      <c r="N143" s="2" t="n">
        <v>56800</v>
      </c>
      <c r="O143" s="2" t="inlineStr">
        <is>
          <t>Ursea</t>
        </is>
      </c>
      <c r="P143" s="2" t="n"/>
      <c r="Q143" s="2" t="inlineStr">
        <is>
          <t>Euro 6</t>
        </is>
      </c>
      <c r="R143" s="2" t="n">
        <v>1590</v>
      </c>
      <c r="S143" s="2" t="n"/>
      <c r="T143" s="2" t="n">
        <v>140</v>
      </c>
      <c r="U143" s="39">
        <f>IF(I143="N",T143*Supuestos!$B$4,T143*Supuestos!$C$4)*100</f>
        <v/>
      </c>
      <c r="V143" s="20">
        <f>IF(U143&gt;0,100/U143,0)</f>
        <v/>
      </c>
      <c r="W143" s="2">
        <f>T143*M143</f>
        <v/>
      </c>
      <c r="X143" s="2">
        <f>+U143*M143</f>
        <v/>
      </c>
      <c r="Y143" s="44" t="n">
        <v>10396.30749641891</v>
      </c>
      <c r="Z143" s="45" t="n">
        <v>0.2875</v>
      </c>
      <c r="AA143" s="44" t="n">
        <v>36161.06955276142</v>
      </c>
    </row>
    <row r="144">
      <c r="A144" s="6" t="inlineStr">
        <is>
          <t>CHEVROLET</t>
        </is>
      </c>
      <c r="B144" s="6" t="inlineStr">
        <is>
          <t>Camaro Six SS 6.2 V8 Coupe Extra Full Aut. (USA)</t>
        </is>
      </c>
      <c r="C144" s="6" t="inlineStr">
        <is>
          <t>ALTA GAMA, DEPORT. y CONVERT.</t>
        </is>
      </c>
      <c r="D144" s="6" t="inlineStr">
        <is>
          <t>AUTOMOVIL</t>
        </is>
      </c>
      <c r="E144" s="11">
        <f>IF(D144="COMERCIAL","UTILITARIO",IF(C144="SUV Y CROSSOVER","SUV","AUTOMOVIL"))</f>
        <v/>
      </c>
      <c r="F144" s="6" t="inlineStr">
        <is>
          <t>USA</t>
        </is>
      </c>
      <c r="G144" s="11" t="n">
        <v>6200</v>
      </c>
      <c r="H144" s="6" t="inlineStr">
        <is>
          <t>NAFTA</t>
        </is>
      </c>
      <c r="I144" s="6">
        <f>IF(H144="NAFTA","N",IF(H144="DIESEL","D",IF(H144="ELÉCTRICO","E","")))</f>
        <v/>
      </c>
      <c r="J144" s="17" t="inlineStr">
        <is>
          <t>N</t>
        </is>
      </c>
      <c r="K144" s="6" t="n">
        <v>461</v>
      </c>
      <c r="L144" s="9" t="n">
        <v>7</v>
      </c>
      <c r="M144" s="21" t="n">
        <v>7</v>
      </c>
      <c r="N144" s="2" t="n">
        <v>99990</v>
      </c>
      <c r="O144" s="2" t="inlineStr">
        <is>
          <t>Chile</t>
        </is>
      </c>
      <c r="P144" s="2" t="inlineStr">
        <is>
          <t>CH7582T3A1218S00-1</t>
        </is>
      </c>
      <c r="Q144" s="2" t="inlineStr">
        <is>
          <t>Tier 3 b160</t>
        </is>
      </c>
      <c r="R144" s="2" t="n">
        <v>2057</v>
      </c>
      <c r="S144" s="2" t="n"/>
      <c r="T144" s="2" t="n">
        <v>271</v>
      </c>
      <c r="U144" s="39">
        <f>IF(I144="N",T144*Supuestos!$B$4,T144*Supuestos!$C$4)*100</f>
        <v/>
      </c>
      <c r="V144" s="20">
        <f>IF(U144&gt;0,100/U144,0)</f>
        <v/>
      </c>
      <c r="W144" s="2">
        <f>T144*M144</f>
        <v/>
      </c>
      <c r="X144" s="2">
        <f>+U144*M144</f>
        <v/>
      </c>
      <c r="Y144" s="44" t="n">
        <v>25822.70379519425</v>
      </c>
      <c r="Z144" s="45" t="n">
        <v>0.46</v>
      </c>
      <c r="AA144" s="44" t="n">
        <v>56136.31259824838</v>
      </c>
    </row>
    <row r="145">
      <c r="A145" s="6" t="inlineStr">
        <is>
          <t>DONGFENG</t>
        </is>
      </c>
      <c r="B145" s="6" t="inlineStr">
        <is>
          <t>Nano Box 33 KW Full,2Abag,espejos,CES,CTR,HSA,Ay.Est.5p.Aut.</t>
        </is>
      </c>
      <c r="C145" s="6" t="inlineStr">
        <is>
          <t>MEDIANOS COMPACTOS</t>
        </is>
      </c>
      <c r="D145" s="6" t="inlineStr">
        <is>
          <t>AUTOMOVIL</t>
        </is>
      </c>
      <c r="E145" s="11">
        <f>IF(D145="COMERCIAL","UTILITARIO",IF(C145="SUV Y CROSSOVER","SUV","AUTOMOVIL"))</f>
        <v/>
      </c>
      <c r="F145" s="6" t="n"/>
      <c r="G145" s="11" t="n"/>
      <c r="H145" s="6" t="inlineStr">
        <is>
          <t>ELÉCTRICO</t>
        </is>
      </c>
      <c r="I145" s="6">
        <f>IF(H145="NAFTA","N",IF(H145="DIESEL","D",IF(H145="ELÉCTRICO","E","")))</f>
        <v/>
      </c>
      <c r="J145" s="17" t="inlineStr">
        <is>
          <t>BEV</t>
        </is>
      </c>
      <c r="K145" s="6" t="n">
        <v>0</v>
      </c>
      <c r="L145" s="9" t="n">
        <v>7</v>
      </c>
      <c r="M145" s="21" t="n">
        <v>7</v>
      </c>
      <c r="N145" s="2" t="n">
        <v>23990</v>
      </c>
      <c r="O145" s="2" t="inlineStr">
        <is>
          <t>Estimado</t>
        </is>
      </c>
      <c r="P145" s="2" t="n"/>
      <c r="Q145" s="2" t="n"/>
      <c r="R145" s="2" t="n"/>
      <c r="S145" s="2" t="n">
        <v>8.1</v>
      </c>
      <c r="T145" s="2" t="n"/>
      <c r="U145" s="39">
        <f>IF(I145="N",T145*Supuestos!$B$4,T145*Supuestos!$C$4)*100</f>
        <v/>
      </c>
      <c r="V145" s="20">
        <f>IF(U145&gt;0,100/U145,0)</f>
        <v/>
      </c>
      <c r="W145" s="2">
        <f>T145*M145</f>
        <v/>
      </c>
      <c r="X145" s="2">
        <f>+U145*M145</f>
        <v/>
      </c>
      <c r="Y145" s="44" t="n">
        <v>0</v>
      </c>
      <c r="Z145" s="45" t="n">
        <v>0</v>
      </c>
      <c r="AA145" s="44" t="n">
        <v>19663.93442622951</v>
      </c>
    </row>
    <row r="146">
      <c r="A146" s="6" t="inlineStr">
        <is>
          <t>FURINKA</t>
        </is>
      </c>
      <c r="B146" s="6" t="inlineStr">
        <is>
          <t>SUV 4 KW 4pax 5p. Aut.</t>
        </is>
      </c>
      <c r="C146" s="6" t="inlineStr">
        <is>
          <t>CHICOS</t>
        </is>
      </c>
      <c r="D146" s="6" t="inlineStr">
        <is>
          <t>AUTOMOVIL</t>
        </is>
      </c>
      <c r="E146" s="11">
        <f>IF(D146="COMERCIAL","UTILITARIO",IF(C146="SUV Y CROSSOVER","SUV","AUTOMOVIL"))</f>
        <v/>
      </c>
      <c r="F146" s="6" t="inlineStr">
        <is>
          <t>CHI</t>
        </is>
      </c>
      <c r="G146" s="11" t="n"/>
      <c r="H146" s="6" t="inlineStr">
        <is>
          <t>ELÉCTRICO</t>
        </is>
      </c>
      <c r="I146" s="6">
        <f>IF(H146="NAFTA","N",IF(H146="DIESEL","D",IF(H146="ELÉCTRICO","E","")))</f>
        <v/>
      </c>
      <c r="J146" s="17" t="inlineStr">
        <is>
          <t>BEV</t>
        </is>
      </c>
      <c r="K146" s="6" t="n">
        <v>5.3</v>
      </c>
      <c r="L146" s="9" t="n">
        <v>7</v>
      </c>
      <c r="M146" s="21" t="n">
        <v>7</v>
      </c>
      <c r="N146" s="2" t="n">
        <v>11750</v>
      </c>
      <c r="O146" s="2" t="inlineStr">
        <is>
          <t>Estimado</t>
        </is>
      </c>
      <c r="P146" s="2" t="n"/>
      <c r="Q146" s="2" t="n"/>
      <c r="R146" s="2" t="n"/>
      <c r="S146" s="2" t="n">
        <v>8.4</v>
      </c>
      <c r="T146" s="2" t="n"/>
      <c r="U146" s="39">
        <f>IF(I146="N",T146*Supuestos!$B$4,T146*Supuestos!$C$4)*100</f>
        <v/>
      </c>
      <c r="V146" s="20">
        <f>IF(U146&gt;0,100/U146,0)</f>
        <v/>
      </c>
      <c r="W146" s="2">
        <f>T146*M146</f>
        <v/>
      </c>
      <c r="X146" s="2">
        <f>+U146*M146</f>
        <v/>
      </c>
      <c r="Y146" s="44" t="n">
        <v>0</v>
      </c>
      <c r="Z146" s="45" t="n">
        <v>0</v>
      </c>
      <c r="AA146" s="44" t="n">
        <v>9631.147540983608</v>
      </c>
    </row>
    <row r="147">
      <c r="A147" s="6" t="inlineStr">
        <is>
          <t>LMI</t>
        </is>
      </c>
      <c r="B147" s="6" t="inlineStr">
        <is>
          <t>TUTU YM2000DP 2 KW Full, techo 2p. Aut.</t>
        </is>
      </c>
      <c r="C147" s="6" t="inlineStr">
        <is>
          <t>CHICOS</t>
        </is>
      </c>
      <c r="D147" s="6" t="inlineStr">
        <is>
          <t>AUTOMOVIL</t>
        </is>
      </c>
      <c r="E147" s="11">
        <f>IF(D147="COMERCIAL","UTILITARIO",IF(C147="SUV Y CROSSOVER","SUV","AUTOMOVIL"))</f>
        <v/>
      </c>
      <c r="F147" s="6" t="inlineStr">
        <is>
          <t>CHI</t>
        </is>
      </c>
      <c r="G147" s="11" t="n"/>
      <c r="H147" s="6" t="inlineStr">
        <is>
          <t>ELÉCTRICO</t>
        </is>
      </c>
      <c r="I147" s="6">
        <f>IF(H147="NAFTA","N",IF(H147="DIESEL","D",IF(H147="ELÉCTRICO","E","")))</f>
        <v/>
      </c>
      <c r="J147" s="17" t="inlineStr">
        <is>
          <t>BEV</t>
        </is>
      </c>
      <c r="K147" s="6" t="n">
        <v>3</v>
      </c>
      <c r="L147" s="9" t="n">
        <v>7</v>
      </c>
      <c r="M147" s="21" t="n">
        <v>7</v>
      </c>
      <c r="N147" s="2" t="n">
        <v>6980</v>
      </c>
      <c r="O147" s="2" t="inlineStr">
        <is>
          <t>Estimado</t>
        </is>
      </c>
      <c r="P147" s="2" t="n"/>
      <c r="Q147" s="2" t="n"/>
      <c r="R147" s="2" t="n"/>
      <c r="S147" s="2" t="n">
        <v>8.4</v>
      </c>
      <c r="T147" s="2" t="n"/>
      <c r="U147" s="39">
        <f>IF(I147="N",T147*Supuestos!$B$4,T147*Supuestos!$C$4)*100</f>
        <v/>
      </c>
      <c r="V147" s="20">
        <f>IF(U147&gt;0,100/U147,0)</f>
        <v/>
      </c>
      <c r="W147" s="2">
        <f>T147*M147</f>
        <v/>
      </c>
      <c r="X147" s="2">
        <f>+U147*M147</f>
        <v/>
      </c>
      <c r="Y147" s="44" t="n">
        <v>0</v>
      </c>
      <c r="Z147" s="45" t="n">
        <v>0</v>
      </c>
      <c r="AA147" s="44" t="n">
        <v>5721.311475409836</v>
      </c>
    </row>
    <row r="148">
      <c r="A148" s="6" t="inlineStr">
        <is>
          <t>HYUNDAI</t>
        </is>
      </c>
      <c r="B148" s="6" t="inlineStr">
        <is>
          <t>Nuevo Sonata 2.0 HEV GLS Ex.Full,cue,techo,Ay.Est. 4p. Aut.</t>
        </is>
      </c>
      <c r="C148" s="6" t="inlineStr">
        <is>
          <t>GRANDES</t>
        </is>
      </c>
      <c r="D148" s="6" t="inlineStr">
        <is>
          <t>AUTOMOVIL</t>
        </is>
      </c>
      <c r="E148" s="11">
        <f>IF(D148="COMERCIAL","UTILITARIO",IF(C148="SUV Y CROSSOVER","SUV","AUTOMOVIL"))</f>
        <v/>
      </c>
      <c r="F148" s="6" t="inlineStr">
        <is>
          <t>COR</t>
        </is>
      </c>
      <c r="G148" s="11" t="n">
        <v>2000</v>
      </c>
      <c r="H148" s="6" t="inlineStr">
        <is>
          <t>NAFTA</t>
        </is>
      </c>
      <c r="I148" s="6">
        <f>IF(H148="NAFTA","N",IF(H148="DIESEL","D",IF(H148="ELÉCTRICO","E","")))</f>
        <v/>
      </c>
      <c r="J148" s="17" t="inlineStr">
        <is>
          <t>HEV</t>
        </is>
      </c>
      <c r="K148" s="6" t="n">
        <v>205</v>
      </c>
      <c r="L148" s="9" t="n">
        <v>8</v>
      </c>
      <c r="M148" s="21" t="n"/>
      <c r="N148" s="2" t="n"/>
      <c r="O148" s="2" t="n"/>
      <c r="P148" s="2" t="n"/>
      <c r="Q148" s="2" t="n"/>
      <c r="R148" s="2" t="n"/>
      <c r="S148" s="2" t="n"/>
      <c r="T148" s="2" t="n"/>
      <c r="U148" s="39">
        <f>IF(I148="N",T148*Supuestos!$B$4,T148*Supuestos!$C$4)*100</f>
        <v/>
      </c>
      <c r="V148" s="20">
        <f>IF(U148&gt;0,100/U148,0)</f>
        <v/>
      </c>
      <c r="W148" s="2">
        <f>T148*M148</f>
        <v/>
      </c>
      <c r="X148" s="2">
        <f>+U148*M148</f>
        <v/>
      </c>
      <c r="Y148" s="44" t="n">
        <v>0</v>
      </c>
      <c r="Z148" s="45" t="n">
        <v>0.0345</v>
      </c>
      <c r="AA148" s="44" t="n">
        <v>0</v>
      </c>
    </row>
    <row r="149">
      <c r="A149" s="6" t="inlineStr">
        <is>
          <t>BMW</t>
        </is>
      </c>
      <c r="B149" s="6" t="inlineStr">
        <is>
          <t>240i M 3.0T sDrive Coupe Extra Full 2p. Aut. (G42)(MEX)</t>
        </is>
      </c>
      <c r="C149" s="6" t="inlineStr">
        <is>
          <t>ALTA GAMA, DEPORT. y CONVERT.</t>
        </is>
      </c>
      <c r="D149" s="6" t="inlineStr">
        <is>
          <t>AUTOMOVIL</t>
        </is>
      </c>
      <c r="E149" s="11">
        <f>IF(D149="COMERCIAL","UTILITARIO",IF(C149="SUV Y CROSSOVER","SUV","AUTOMOVIL"))</f>
        <v/>
      </c>
      <c r="F149" s="6" t="inlineStr">
        <is>
          <t>MEX</t>
        </is>
      </c>
      <c r="G149" s="11" t="n">
        <v>3000</v>
      </c>
      <c r="H149" s="6" t="inlineStr">
        <is>
          <t>NAFTA</t>
        </is>
      </c>
      <c r="I149" s="6">
        <f>IF(H149="NAFTA","N",IF(H149="DIESEL","D",IF(H149="ELÉCTRICO","E","")))</f>
        <v/>
      </c>
      <c r="J149" s="17" t="inlineStr">
        <is>
          <t>N</t>
        </is>
      </c>
      <c r="K149" s="6" t="n">
        <v>387</v>
      </c>
      <c r="L149" s="9" t="n">
        <v>6</v>
      </c>
      <c r="M149" s="21" t="n"/>
      <c r="N149" s="2" t="n"/>
      <c r="O149" s="2" t="n"/>
      <c r="P149" s="2" t="n"/>
      <c r="Q149" s="2" t="n"/>
      <c r="R149" s="2" t="n"/>
      <c r="S149" s="2" t="n"/>
      <c r="T149" s="2" t="n"/>
      <c r="U149" s="39">
        <f>IF(I149="N",T149*Supuestos!$B$4,T149*Supuestos!$C$4)*100</f>
        <v/>
      </c>
      <c r="V149" s="20">
        <f>IF(U149&gt;0,100/U149,0)</f>
        <v/>
      </c>
      <c r="W149" s="2">
        <f>T149*M149</f>
        <v/>
      </c>
      <c r="X149" s="2">
        <f>+U149*M149</f>
        <v/>
      </c>
      <c r="Y149" s="44" t="n">
        <v>0</v>
      </c>
      <c r="Z149" s="45" t="n">
        <v>0.4025</v>
      </c>
      <c r="AA149" s="44" t="n">
        <v>0</v>
      </c>
    </row>
    <row r="150">
      <c r="A150" s="6" t="inlineStr">
        <is>
          <t>BMW</t>
        </is>
      </c>
      <c r="B150" s="6" t="inlineStr">
        <is>
          <t>320i 2.0T Business 2.0T Extra Full 4p. Aut.(G20)(ALE)(MEX)</t>
        </is>
      </c>
      <c r="C150" s="6" t="inlineStr">
        <is>
          <t>ALTA GAMA, DEPORT. y CONVERT.</t>
        </is>
      </c>
      <c r="D150" s="6" t="inlineStr">
        <is>
          <t>AUTOMOVIL</t>
        </is>
      </c>
      <c r="E150" s="11">
        <f>IF(D150="COMERCIAL","UTILITARIO",IF(C150="SUV Y CROSSOVER","SUV","AUTOMOVIL"))</f>
        <v/>
      </c>
      <c r="F150" s="6" t="inlineStr">
        <is>
          <t>ALE</t>
        </is>
      </c>
      <c r="G150" s="11" t="n">
        <v>2000</v>
      </c>
      <c r="H150" s="6" t="inlineStr">
        <is>
          <t>NAFTA</t>
        </is>
      </c>
      <c r="I150" s="6">
        <f>IF(H150="NAFTA","N",IF(H150="DIESEL","D",IF(H150="ELÉCTRICO","E","")))</f>
        <v/>
      </c>
      <c r="J150" s="17" t="inlineStr">
        <is>
          <t>N</t>
        </is>
      </c>
      <c r="K150" s="6" t="n">
        <v>184</v>
      </c>
      <c r="L150" s="9" t="n">
        <v>6</v>
      </c>
      <c r="M150" s="21" t="n"/>
      <c r="N150" s="2" t="n"/>
      <c r="O150" s="2" t="n"/>
      <c r="P150" s="2" t="n"/>
      <c r="Q150" s="2" t="n"/>
      <c r="R150" s="2" t="n"/>
      <c r="S150" s="2" t="n"/>
      <c r="T150" s="2" t="n"/>
      <c r="U150" s="39">
        <f>IF(I150="N",T150*Supuestos!$B$4,T150*Supuestos!$C$4)*100</f>
        <v/>
      </c>
      <c r="V150" s="20">
        <f>IF(U150&gt;0,100/U150,0)</f>
        <v/>
      </c>
      <c r="W150" s="2">
        <f>T150*M150</f>
        <v/>
      </c>
      <c r="X150" s="2">
        <f>+U150*M150</f>
        <v/>
      </c>
      <c r="Y150" s="44" t="n">
        <v>0</v>
      </c>
      <c r="Z150" s="45" t="n">
        <v>0.345</v>
      </c>
      <c r="AA150" s="44" t="n">
        <v>0</v>
      </c>
    </row>
    <row r="151">
      <c r="A151" s="6" t="inlineStr">
        <is>
          <t>PEUGEOT</t>
        </is>
      </c>
      <c r="B151" s="6" t="inlineStr">
        <is>
          <t>New 301 Active 1.6 Full,4Abag,p.tact,llan15,CES,Ay.Est. 4p(E</t>
        </is>
      </c>
      <c r="C151" s="6" t="inlineStr">
        <is>
          <t>GRANDES</t>
        </is>
      </c>
      <c r="D151" s="6" t="inlineStr">
        <is>
          <t>AUTOMOVIL</t>
        </is>
      </c>
      <c r="E151" s="11">
        <f>IF(D151="COMERCIAL","UTILITARIO",IF(C151="SUV Y CROSSOVER","SUV","AUTOMOVIL"))</f>
        <v/>
      </c>
      <c r="F151" s="6" t="inlineStr">
        <is>
          <t>ESP</t>
        </is>
      </c>
      <c r="G151" s="11" t="n">
        <v>1600</v>
      </c>
      <c r="H151" s="6" t="inlineStr">
        <is>
          <t>NAFTA</t>
        </is>
      </c>
      <c r="I151" s="6">
        <f>IF(H151="NAFTA","N",IF(H151="DIESEL","D",IF(H151="ELÉCTRICO","E","")))</f>
        <v/>
      </c>
      <c r="J151" s="17" t="inlineStr">
        <is>
          <t>N</t>
        </is>
      </c>
      <c r="K151" s="6" t="n">
        <v>115</v>
      </c>
      <c r="L151" s="9" t="n">
        <v>7</v>
      </c>
      <c r="M151" s="21" t="n"/>
      <c r="N151" s="2" t="n"/>
      <c r="O151" s="2" t="n"/>
      <c r="P151" s="2" t="n"/>
      <c r="Q151" s="2" t="n"/>
      <c r="R151" s="2" t="n"/>
      <c r="S151" s="2" t="n"/>
      <c r="T151" s="2" t="n"/>
      <c r="U151" s="39">
        <f>IF(I151="N",T151*Supuestos!$B$4,T151*Supuestos!$C$4)*100</f>
        <v/>
      </c>
      <c r="V151" s="20">
        <f>IF(U151&gt;0,100/U151,0)</f>
        <v/>
      </c>
      <c r="W151" s="2">
        <f>T151*M151</f>
        <v/>
      </c>
      <c r="X151" s="2">
        <f>+U151*M151</f>
        <v/>
      </c>
      <c r="Y151" s="44" t="n">
        <v>0</v>
      </c>
      <c r="Z151" s="45" t="n">
        <v>0.345</v>
      </c>
      <c r="AA151" s="44" t="n">
        <v>0</v>
      </c>
    </row>
    <row r="152">
      <c r="A152" s="6" t="inlineStr">
        <is>
          <t>MERCEDES BENZ</t>
        </is>
      </c>
      <c r="B152" s="6" t="inlineStr">
        <is>
          <t>C 350 e AMG Line 2.0 PHEV Ex. Full Aut. (W 206)(ALE)(SUD)</t>
        </is>
      </c>
      <c r="C152" s="6" t="inlineStr">
        <is>
          <t>ALTA GAMA, DEPORT. y CONVERT.</t>
        </is>
      </c>
      <c r="D152" s="6" t="inlineStr">
        <is>
          <t>AUTOMOVIL</t>
        </is>
      </c>
      <c r="E152" s="11">
        <f>IF(D152="COMERCIAL","UTILITARIO",IF(C152="SUV Y CROSSOVER","SUV","AUTOMOVIL"))</f>
        <v/>
      </c>
      <c r="F152" s="6" t="inlineStr">
        <is>
          <t>SUD</t>
        </is>
      </c>
      <c r="G152" s="11" t="n">
        <v>2000</v>
      </c>
      <c r="H152" s="6" t="inlineStr">
        <is>
          <t>NAFTA</t>
        </is>
      </c>
      <c r="I152" s="6">
        <f>IF(H152="NAFTA","N",IF(H152="DIESEL","D",IF(H152="ELÉCTRICO","E","")))</f>
        <v/>
      </c>
      <c r="J152" s="17" t="inlineStr">
        <is>
          <t>PHEV</t>
        </is>
      </c>
      <c r="K152" s="6" t="n">
        <v>320</v>
      </c>
      <c r="L152" s="9" t="n">
        <v>6</v>
      </c>
      <c r="M152" s="21" t="n"/>
      <c r="N152" s="2" t="n"/>
      <c r="O152" s="2" t="n"/>
      <c r="P152" s="2" t="n"/>
      <c r="Q152" s="2" t="n"/>
      <c r="R152" s="2" t="n"/>
      <c r="S152" s="2" t="n"/>
      <c r="T152" s="2" t="n"/>
      <c r="U152" s="39">
        <f>IF(I152="N",T152*Supuestos!$B$4,T152*Supuestos!$C$4)*100</f>
        <v/>
      </c>
      <c r="V152" s="20">
        <f>IF(U152&gt;0,100/U152,0)</f>
        <v/>
      </c>
      <c r="W152" s="2">
        <f>T152*M152</f>
        <v/>
      </c>
      <c r="X152" s="2">
        <f>+U152*M152</f>
        <v/>
      </c>
      <c r="Y152" s="44" t="n">
        <v>0</v>
      </c>
      <c r="Z152" s="45" t="n">
        <v>0.02</v>
      </c>
      <c r="AA152" s="44" t="n">
        <v>0</v>
      </c>
    </row>
    <row r="153">
      <c r="A153" s="6" t="inlineStr">
        <is>
          <t>HONDA</t>
        </is>
      </c>
      <c r="B153" s="6" t="inlineStr">
        <is>
          <t>Civic 2.0 HEV Extra Full,8Abag,techo,cuero 4p. Aut. (TAI)</t>
        </is>
      </c>
      <c r="C153" s="6" t="inlineStr">
        <is>
          <t>GRANDES</t>
        </is>
      </c>
      <c r="D153" s="6" t="inlineStr">
        <is>
          <t>AUTOMOVIL</t>
        </is>
      </c>
      <c r="E153" s="11">
        <f>IF(D153="COMERCIAL","UTILITARIO",IF(C153="SUV Y CROSSOVER","SUV","AUTOMOVIL"))</f>
        <v/>
      </c>
      <c r="F153" s="6" t="inlineStr">
        <is>
          <t>TAI</t>
        </is>
      </c>
      <c r="G153" s="11" t="n">
        <v>2000</v>
      </c>
      <c r="H153" s="6" t="inlineStr">
        <is>
          <t>NAFTA</t>
        </is>
      </c>
      <c r="I153" s="6">
        <f>IF(H153="NAFTA","N",IF(H153="DIESEL","D",IF(H153="ELÉCTRICO","E","")))</f>
        <v/>
      </c>
      <c r="J153" s="17" t="inlineStr">
        <is>
          <t>HEV</t>
        </is>
      </c>
      <c r="K153" s="6" t="n">
        <v>184</v>
      </c>
      <c r="L153" s="9" t="n">
        <v>7</v>
      </c>
      <c r="M153" s="21" t="n"/>
      <c r="N153" s="2" t="n"/>
      <c r="O153" s="2" t="n"/>
      <c r="P153" s="2" t="n"/>
      <c r="Q153" s="2" t="n"/>
      <c r="R153" s="2" t="n"/>
      <c r="S153" s="2" t="n"/>
      <c r="T153" s="2" t="n"/>
      <c r="U153" s="39">
        <f>IF(I153="N",T153*Supuestos!$B$4,T153*Supuestos!$C$4)*100</f>
        <v/>
      </c>
      <c r="V153" s="20">
        <f>IF(U153&gt;0,100/U153,0)</f>
        <v/>
      </c>
      <c r="W153" s="2">
        <f>T153*M153</f>
        <v/>
      </c>
      <c r="X153" s="2">
        <f>+U153*M153</f>
        <v/>
      </c>
      <c r="Y153" s="44" t="n">
        <v>0</v>
      </c>
      <c r="Z153" s="45" t="n">
        <v>0.0345</v>
      </c>
      <c r="AA153" s="44" t="n">
        <v>0</v>
      </c>
    </row>
    <row r="154">
      <c r="A154" s="6" t="inlineStr">
        <is>
          <t>AUDI</t>
        </is>
      </c>
      <c r="B154" s="6" t="inlineStr">
        <is>
          <t>A3 G4 SB 1.4 TFSi Extra Full Tiptronic 5p.</t>
        </is>
      </c>
      <c r="C154" s="6" t="inlineStr">
        <is>
          <t>ALTA GAMA, DEPORT. y CONVERT.</t>
        </is>
      </c>
      <c r="D154" s="6" t="inlineStr">
        <is>
          <t>AUTOMOVIL</t>
        </is>
      </c>
      <c r="E154" s="11">
        <f>IF(D154="COMERCIAL","UTILITARIO",IF(C154="SUV Y CROSSOVER","SUV","AUTOMOVIL"))</f>
        <v/>
      </c>
      <c r="F154" s="6" t="inlineStr">
        <is>
          <t>ALE</t>
        </is>
      </c>
      <c r="G154" s="11" t="n">
        <v>1395</v>
      </c>
      <c r="H154" s="6" t="inlineStr">
        <is>
          <t>NAFTA</t>
        </is>
      </c>
      <c r="I154" s="6">
        <f>IF(H154="NAFTA","N",IF(H154="DIESEL","D",IF(H154="ELÉCTRICO","E","")))</f>
        <v/>
      </c>
      <c r="J154" s="17" t="inlineStr">
        <is>
          <t>N</t>
        </is>
      </c>
      <c r="K154" s="6" t="n">
        <v>150</v>
      </c>
      <c r="L154" s="9" t="n">
        <v>5</v>
      </c>
      <c r="M154" s="6" t="n">
        <v>5</v>
      </c>
      <c r="N154" s="2" t="n">
        <v>49800</v>
      </c>
      <c r="O154" s="2" t="inlineStr">
        <is>
          <t>Ursea</t>
        </is>
      </c>
      <c r="P154" s="2" t="n"/>
      <c r="Q154" s="2" t="inlineStr">
        <is>
          <t>Euro 6</t>
        </is>
      </c>
      <c r="R154" s="2" t="n">
        <v>1590</v>
      </c>
      <c r="S154" s="2" t="n"/>
      <c r="T154" s="2" t="n">
        <v>140</v>
      </c>
      <c r="U154" s="39">
        <f>IF(I154="N",T154*Supuestos!$B$4,T154*Supuestos!$C$4)*100</f>
        <v/>
      </c>
      <c r="V154" s="20">
        <f>IF(U154&gt;0,100/U154,0)</f>
        <v/>
      </c>
      <c r="W154" s="2">
        <f>T154*M154</f>
        <v/>
      </c>
      <c r="X154" s="2">
        <f>+U154*M154</f>
        <v/>
      </c>
      <c r="Y154" s="44" t="n">
        <v>9115.072417634887</v>
      </c>
      <c r="Z154" s="45" t="n">
        <v>0.2875</v>
      </c>
      <c r="AA154" s="44" t="n">
        <v>31704.59971351265</v>
      </c>
    </row>
    <row r="155">
      <c r="A155" s="6" t="inlineStr">
        <is>
          <t>BMW</t>
        </is>
      </c>
      <c r="B155" s="6" t="inlineStr">
        <is>
          <t>420i 2.0T Sport Cabrio Extra Full 2p. Aut. (G23)</t>
        </is>
      </c>
      <c r="C155" s="6" t="inlineStr">
        <is>
          <t>ALTA GAMA, DEPORT. y CONVERT.</t>
        </is>
      </c>
      <c r="D155" s="6" t="inlineStr">
        <is>
          <t>AUTOMOVIL</t>
        </is>
      </c>
      <c r="E155" s="11">
        <f>IF(D155="COMERCIAL","UTILITARIO",IF(C155="SUV Y CROSSOVER","SUV","AUTOMOVIL"))</f>
        <v/>
      </c>
      <c r="F155" s="6" t="inlineStr">
        <is>
          <t>ALE</t>
        </is>
      </c>
      <c r="G155" s="11" t="n">
        <v>2000</v>
      </c>
      <c r="H155" s="6" t="inlineStr">
        <is>
          <t>NAFTA</t>
        </is>
      </c>
      <c r="I155" s="6">
        <f>IF(H155="NAFTA","N",IF(H155="DIESEL","D",IF(H155="ELÉCTRICO","E","")))</f>
        <v/>
      </c>
      <c r="J155" s="17" t="inlineStr">
        <is>
          <t>N</t>
        </is>
      </c>
      <c r="K155" s="6" t="n">
        <v>0</v>
      </c>
      <c r="L155" s="9" t="n">
        <v>5</v>
      </c>
      <c r="M155" s="21" t="n"/>
      <c r="N155" s="2" t="n"/>
      <c r="O155" s="2" t="n"/>
      <c r="P155" s="2" t="n"/>
      <c r="Q155" s="2" t="n"/>
      <c r="R155" s="2" t="n"/>
      <c r="S155" s="2" t="n"/>
      <c r="T155" s="2" t="n"/>
      <c r="U155" s="39">
        <f>IF(I155="N",T155*Supuestos!$B$4,T155*Supuestos!$C$4)*100</f>
        <v/>
      </c>
      <c r="V155" s="20">
        <f>IF(U155&gt;0,100/U155,0)</f>
        <v/>
      </c>
      <c r="W155" s="2">
        <f>T155*M155</f>
        <v/>
      </c>
      <c r="X155" s="2">
        <f>+U155*M155</f>
        <v/>
      </c>
      <c r="Y155" s="44" t="n">
        <v>0</v>
      </c>
      <c r="Z155" s="45" t="n">
        <v>0.345</v>
      </c>
      <c r="AA155" s="44" t="n">
        <v>0</v>
      </c>
    </row>
    <row r="156">
      <c r="A156" s="6" t="inlineStr">
        <is>
          <t>BMW</t>
        </is>
      </c>
      <c r="B156" s="6" t="inlineStr">
        <is>
          <t>430i 2.0T Sport M Extra Full 2p. Aut. (G22)</t>
        </is>
      </c>
      <c r="C156" s="6" t="inlineStr">
        <is>
          <t>ALTA GAMA, DEPORT. y CONVERT.</t>
        </is>
      </c>
      <c r="D156" s="6" t="inlineStr">
        <is>
          <t>AUTOMOVIL</t>
        </is>
      </c>
      <c r="E156" s="11">
        <f>IF(D156="COMERCIAL","UTILITARIO",IF(C156="SUV Y CROSSOVER","SUV","AUTOMOVIL"))</f>
        <v/>
      </c>
      <c r="F156" s="6" t="inlineStr">
        <is>
          <t>ALE</t>
        </is>
      </c>
      <c r="G156" s="11" t="n">
        <v>2000</v>
      </c>
      <c r="H156" s="6" t="inlineStr">
        <is>
          <t>NAFTA</t>
        </is>
      </c>
      <c r="I156" s="6">
        <f>IF(H156="NAFTA","N",IF(H156="DIESEL","D",IF(H156="ELÉCTRICO","E","")))</f>
        <v/>
      </c>
      <c r="J156" s="17" t="inlineStr">
        <is>
          <t>N</t>
        </is>
      </c>
      <c r="K156" s="6" t="n">
        <v>258</v>
      </c>
      <c r="L156" s="9" t="n">
        <v>5</v>
      </c>
      <c r="M156" s="21" t="n"/>
      <c r="N156" s="2" t="n"/>
      <c r="O156" s="2" t="n"/>
      <c r="P156" s="2" t="n"/>
      <c r="Q156" s="2" t="n"/>
      <c r="R156" s="2" t="n"/>
      <c r="S156" s="2" t="n"/>
      <c r="T156" s="2" t="n"/>
      <c r="U156" s="39">
        <f>IF(I156="N",T156*Supuestos!$B$4,T156*Supuestos!$C$4)*100</f>
        <v/>
      </c>
      <c r="V156" s="20">
        <f>IF(U156&gt;0,100/U156,0)</f>
        <v/>
      </c>
      <c r="W156" s="2">
        <f>T156*M156</f>
        <v/>
      </c>
      <c r="X156" s="2">
        <f>+U156*M156</f>
        <v/>
      </c>
      <c r="Y156" s="44" t="n">
        <v>0</v>
      </c>
      <c r="Z156" s="45" t="n">
        <v>0.345</v>
      </c>
      <c r="AA156" s="44" t="n">
        <v>0</v>
      </c>
    </row>
    <row r="157">
      <c r="A157" s="6" t="inlineStr">
        <is>
          <t>BMW</t>
        </is>
      </c>
      <c r="B157" s="6" t="inlineStr">
        <is>
          <t>i4 eDrive 40 M Sport 250 KW GCP Extra Full 5p. Aut. (G26)</t>
        </is>
      </c>
      <c r="C157" s="6" t="inlineStr">
        <is>
          <t>ALTA GAMA, DEPORT. y CONVERT.</t>
        </is>
      </c>
      <c r="D157" s="6" t="inlineStr">
        <is>
          <t>AUTOMOVIL</t>
        </is>
      </c>
      <c r="E157" s="11">
        <f>IF(D157="COMERCIAL","UTILITARIO",IF(C157="SUV Y CROSSOVER","SUV","AUTOMOVIL"))</f>
        <v/>
      </c>
      <c r="F157" s="6" t="inlineStr">
        <is>
          <t>ALE</t>
        </is>
      </c>
      <c r="G157" s="11" t="n"/>
      <c r="H157" s="6" t="inlineStr">
        <is>
          <t>ELÉCTRICO</t>
        </is>
      </c>
      <c r="I157" s="6">
        <f>IF(H157="NAFTA","N",IF(H157="DIESEL","D",IF(H157="ELÉCTRICO","E","")))</f>
        <v/>
      </c>
      <c r="J157" s="17" t="inlineStr">
        <is>
          <t>BEV</t>
        </is>
      </c>
      <c r="K157" s="6" t="n">
        <v>335</v>
      </c>
      <c r="L157" s="9" t="n">
        <v>5</v>
      </c>
      <c r="M157" s="21" t="n">
        <v>5</v>
      </c>
      <c r="N157" s="2" t="n">
        <v>125990</v>
      </c>
      <c r="O157" s="2" t="inlineStr">
        <is>
          <t>Chile</t>
        </is>
      </c>
      <c r="P157" s="2" t="inlineStr">
        <is>
          <t>BM8876EL1222S00-6</t>
        </is>
      </c>
      <c r="Q157" s="2" t="n"/>
      <c r="R157" s="2" t="n">
        <v>2605</v>
      </c>
      <c r="S157" s="2" t="n">
        <v>6.3</v>
      </c>
      <c r="T157" s="2" t="n"/>
      <c r="U157" s="39">
        <f>IF(I157="N",T157*Supuestos!$B$4,T157*Supuestos!$C$4)*100</f>
        <v/>
      </c>
      <c r="V157" s="20">
        <f>IF(U157&gt;0,100/U157,0)</f>
        <v/>
      </c>
      <c r="W157" s="2">
        <f>T157*M157</f>
        <v/>
      </c>
      <c r="X157" s="2">
        <f>+U157*M157</f>
        <v/>
      </c>
      <c r="Y157" s="44" t="n">
        <v>0</v>
      </c>
      <c r="Z157" s="45" t="n">
        <v>0</v>
      </c>
      <c r="AA157" s="44" t="n">
        <v>103270.4918032787</v>
      </c>
    </row>
    <row r="158">
      <c r="A158" s="6" t="inlineStr">
        <is>
          <t>JINMA</t>
        </is>
      </c>
      <c r="B158" s="6" t="inlineStr">
        <is>
          <t>J2-P 4 KW Pick Up Full, Ay. Est. Aut.</t>
        </is>
      </c>
      <c r="C158" s="6" t="inlineStr">
        <is>
          <t>CHICOS</t>
        </is>
      </c>
      <c r="D158" s="6" t="inlineStr">
        <is>
          <t>AUTOMOVIL</t>
        </is>
      </c>
      <c r="E158" s="11">
        <f>IF(D158="COMERCIAL","UTILITARIO",IF(C158="SUV Y CROSSOVER","SUV","AUTOMOVIL"))</f>
        <v/>
      </c>
      <c r="F158" s="6" t="inlineStr">
        <is>
          <t>CHI</t>
        </is>
      </c>
      <c r="G158" s="11" t="n"/>
      <c r="H158" s="6" t="inlineStr">
        <is>
          <t>ELÉCTRICO</t>
        </is>
      </c>
      <c r="I158" s="6">
        <f>IF(H158="NAFTA","N",IF(H158="DIESEL","D",IF(H158="ELÉCTRICO","E","")))</f>
        <v/>
      </c>
      <c r="J158" s="17" t="inlineStr">
        <is>
          <t>BEV</t>
        </is>
      </c>
      <c r="K158" s="6" t="n">
        <v>0</v>
      </c>
      <c r="L158" s="9" t="n">
        <v>5</v>
      </c>
      <c r="M158" s="21" t="n">
        <v>5</v>
      </c>
      <c r="N158" s="2" t="n">
        <v>10980</v>
      </c>
      <c r="O158" s="2" t="inlineStr">
        <is>
          <t>Estimado</t>
        </is>
      </c>
      <c r="P158" s="2" t="n"/>
      <c r="Q158" s="2" t="n"/>
      <c r="R158" s="2" t="n"/>
      <c r="S158" s="2" t="n">
        <v>8.4</v>
      </c>
      <c r="T158" s="2" t="n"/>
      <c r="U158" s="39">
        <f>IF(I158="N",T158*Supuestos!$B$4,T158*Supuestos!$C$4)*100</f>
        <v/>
      </c>
      <c r="V158" s="20">
        <f>IF(U158&gt;0,100/U158,0)</f>
        <v/>
      </c>
      <c r="W158" s="2">
        <f>T158*M158</f>
        <v/>
      </c>
      <c r="X158" s="2">
        <f>+U158*M158</f>
        <v/>
      </c>
      <c r="Y158" s="44" t="n">
        <v>0</v>
      </c>
      <c r="Z158" s="45" t="n">
        <v>0</v>
      </c>
      <c r="AA158" s="44" t="n">
        <v>9000</v>
      </c>
    </row>
    <row r="159">
      <c r="A159" s="6" t="inlineStr">
        <is>
          <t>MERCEDES BENZ</t>
        </is>
      </c>
      <c r="B159" s="6" t="inlineStr">
        <is>
          <t>CLA 35 AMG 2.0T 4x4 Aut. 4p. (C 118) (HUN)</t>
        </is>
      </c>
      <c r="C159" s="6" t="inlineStr">
        <is>
          <t>ALTA GAMA, DEPORT. y CONVERT.</t>
        </is>
      </c>
      <c r="D159" s="6" t="inlineStr">
        <is>
          <t>AUTOMOVIL</t>
        </is>
      </c>
      <c r="E159" s="11">
        <f>IF(D159="COMERCIAL","UTILITARIO",IF(C159="SUV Y CROSSOVER","SUV","AUTOMOVIL"))</f>
        <v/>
      </c>
      <c r="F159" s="6" t="inlineStr">
        <is>
          <t>HUN</t>
        </is>
      </c>
      <c r="G159" s="11" t="n">
        <v>2000</v>
      </c>
      <c r="H159" s="6" t="inlineStr">
        <is>
          <t>NAFTA</t>
        </is>
      </c>
      <c r="I159" s="6">
        <f>IF(H159="NAFTA","N",IF(H159="DIESEL","D",IF(H159="ELÉCTRICO","E","")))</f>
        <v/>
      </c>
      <c r="J159" s="17" t="inlineStr">
        <is>
          <t>N</t>
        </is>
      </c>
      <c r="K159" s="6" t="n">
        <v>306</v>
      </c>
      <c r="L159" s="9" t="n">
        <v>5</v>
      </c>
      <c r="M159" s="21" t="n"/>
      <c r="N159" s="2" t="n"/>
      <c r="O159" s="2" t="n"/>
      <c r="P159" s="2" t="n"/>
      <c r="Q159" s="2" t="n"/>
      <c r="R159" s="2" t="n"/>
      <c r="S159" s="2" t="n"/>
      <c r="T159" s="2" t="n"/>
      <c r="U159" s="39">
        <f>IF(I159="N",T159*Supuestos!$B$4,T159*Supuestos!$C$4)*100</f>
        <v/>
      </c>
      <c r="V159" s="20">
        <f>IF(U159&gt;0,100/U159,0)</f>
        <v/>
      </c>
      <c r="W159" s="2">
        <f>T159*M159</f>
        <v/>
      </c>
      <c r="X159" s="2">
        <f>+U159*M159</f>
        <v/>
      </c>
      <c r="Y159" s="44" t="n">
        <v>0</v>
      </c>
      <c r="Z159" s="45" t="n">
        <v>0.345</v>
      </c>
      <c r="AA159" s="44" t="n">
        <v>0</v>
      </c>
    </row>
    <row r="160">
      <c r="A160" s="6" t="inlineStr">
        <is>
          <t>OPEL</t>
        </is>
      </c>
      <c r="B160" s="6" t="inlineStr">
        <is>
          <t>Corsa Elegance 1.2T Extra Full,CES,Ay.Est. 5p. Aut. (ESP)</t>
        </is>
      </c>
      <c r="C160" s="6" t="inlineStr">
        <is>
          <t>MEDIANOS COMPACTOS</t>
        </is>
      </c>
      <c r="D160" s="6" t="inlineStr">
        <is>
          <t>AUTOMOVIL</t>
        </is>
      </c>
      <c r="E160" s="11">
        <f>IF(D160="COMERCIAL","UTILITARIO",IF(C160="SUV Y CROSSOVER","SUV","AUTOMOVIL"))</f>
        <v/>
      </c>
      <c r="F160" s="6" t="inlineStr">
        <is>
          <t>ESP</t>
        </is>
      </c>
      <c r="G160" s="11" t="n">
        <v>1200</v>
      </c>
      <c r="H160" s="6" t="inlineStr">
        <is>
          <t>NAFTA</t>
        </is>
      </c>
      <c r="I160" s="6">
        <f>IF(H160="NAFTA","N",IF(H160="DIESEL","D",IF(H160="ELÉCTRICO","E","")))</f>
        <v/>
      </c>
      <c r="J160" s="17" t="inlineStr">
        <is>
          <t>N</t>
        </is>
      </c>
      <c r="K160" s="6" t="n">
        <v>130</v>
      </c>
      <c r="L160" s="9" t="n">
        <v>5</v>
      </c>
      <c r="M160" s="21" t="n"/>
      <c r="N160" s="2" t="n"/>
      <c r="O160" s="2" t="n"/>
      <c r="P160" s="2" t="n"/>
      <c r="Q160" s="2" t="n"/>
      <c r="R160" s="2" t="n"/>
      <c r="S160" s="2" t="n"/>
      <c r="T160" s="2" t="n"/>
      <c r="U160" s="39">
        <f>IF(I160="N",T160*Supuestos!$B$4,T160*Supuestos!$C$4)*100</f>
        <v/>
      </c>
      <c r="V160" s="20">
        <f>IF(U160&gt;0,100/U160,0)</f>
        <v/>
      </c>
      <c r="W160" s="2">
        <f>T160*M160</f>
        <v/>
      </c>
      <c r="X160" s="2">
        <f>+U160*M160</f>
        <v/>
      </c>
      <c r="Y160" s="44" t="n">
        <v>0</v>
      </c>
      <c r="Z160" s="45" t="n">
        <v>0.2875</v>
      </c>
      <c r="AA160" s="44" t="n">
        <v>0</v>
      </c>
    </row>
    <row r="161">
      <c r="A161" s="6" t="inlineStr">
        <is>
          <t>BYD</t>
        </is>
      </c>
      <c r="B161" s="6" t="inlineStr">
        <is>
          <t>Han GS 600 380KW E.Full,7Abag,techo,cuero,ADAS 4x4 4p. Aut.</t>
        </is>
      </c>
      <c r="C161" s="6" t="inlineStr">
        <is>
          <t>GRANDES</t>
        </is>
      </c>
      <c r="D161" s="6" t="inlineStr">
        <is>
          <t>AUTOMOVIL</t>
        </is>
      </c>
      <c r="E161" s="11">
        <f>IF(D161="COMERCIAL","UTILITARIO",IF(C161="SUV Y CROSSOVER","SUV","AUTOMOVIL"))</f>
        <v/>
      </c>
      <c r="F161" s="6" t="inlineStr">
        <is>
          <t>CHI</t>
        </is>
      </c>
      <c r="G161" s="11" t="n"/>
      <c r="H161" s="6" t="inlineStr">
        <is>
          <t>ELÉCTRICO</t>
        </is>
      </c>
      <c r="I161" s="6">
        <f>IF(H161="NAFTA","N",IF(H161="DIESEL","D",IF(H161="ELÉCTRICO","E","")))</f>
        <v/>
      </c>
      <c r="J161" s="17" t="inlineStr">
        <is>
          <t>BEV</t>
        </is>
      </c>
      <c r="K161" s="6" t="n">
        <v>509</v>
      </c>
      <c r="L161" s="9" t="n">
        <v>6</v>
      </c>
      <c r="M161" s="21" t="n">
        <v>6</v>
      </c>
      <c r="N161" s="2" t="n">
        <v>81990</v>
      </c>
      <c r="O161" s="2" t="inlineStr">
        <is>
          <t>Chile</t>
        </is>
      </c>
      <c r="P161" s="2" t="inlineStr">
        <is>
          <t>BY9005EL0323S00-6</t>
        </is>
      </c>
      <c r="Q161" s="2" t="n"/>
      <c r="R161" s="2" t="n">
        <v>2660</v>
      </c>
      <c r="S161" s="2" t="n">
        <v>5</v>
      </c>
      <c r="T161" s="2" t="n"/>
      <c r="U161" s="39">
        <f>IF(I161="N",T161*Supuestos!$B$4,T161*Supuestos!$C$4)*100</f>
        <v/>
      </c>
      <c r="V161" s="20">
        <f>IF(U161&gt;0,100/U161,0)</f>
        <v/>
      </c>
      <c r="W161" s="2">
        <f>T161*M161</f>
        <v/>
      </c>
      <c r="X161" s="2">
        <f>+U161*M161</f>
        <v/>
      </c>
      <c r="Y161" s="44" t="n">
        <v>0</v>
      </c>
      <c r="Z161" s="45" t="n">
        <v>0</v>
      </c>
      <c r="AA161" s="44" t="n">
        <v>67204.91803278688</v>
      </c>
    </row>
    <row r="162">
      <c r="A162" s="6" t="inlineStr">
        <is>
          <t>VOLKSWAGEN</t>
        </is>
      </c>
      <c r="B162" s="6" t="inlineStr">
        <is>
          <t>Nuevo Vento 1.4T Highline E.Full,t.pan,cue,ADAS 4p.Aut.(MEX)</t>
        </is>
      </c>
      <c r="C162" s="6" t="inlineStr">
        <is>
          <t>GRANDES</t>
        </is>
      </c>
      <c r="D162" s="6" t="inlineStr">
        <is>
          <t>AUTOMOVIL</t>
        </is>
      </c>
      <c r="E162" s="11">
        <f>IF(D162="COMERCIAL","UTILITARIO",IF(C162="SUV Y CROSSOVER","SUV","AUTOMOVIL"))</f>
        <v/>
      </c>
      <c r="F162" s="6" t="n"/>
      <c r="G162" s="11" t="n">
        <v>1400</v>
      </c>
      <c r="H162" s="6" t="inlineStr">
        <is>
          <t>NAFTA</t>
        </is>
      </c>
      <c r="I162" s="6">
        <f>IF(H162="NAFTA","N",IF(H162="DIESEL","D",IF(H162="ELÉCTRICO","E","")))</f>
        <v/>
      </c>
      <c r="J162" s="17" t="inlineStr">
        <is>
          <t>N</t>
        </is>
      </c>
      <c r="K162" s="6" t="n">
        <v>150</v>
      </c>
      <c r="L162" s="9" t="n">
        <v>6</v>
      </c>
      <c r="M162" s="21" t="n">
        <v>6</v>
      </c>
      <c r="N162" s="2" t="n">
        <v>81990</v>
      </c>
      <c r="O162" s="2" t="inlineStr">
        <is>
          <t>Ursea</t>
        </is>
      </c>
      <c r="P162" s="2" t="inlineStr">
        <is>
          <t>RV-E00086</t>
        </is>
      </c>
      <c r="Q162" s="2" t="inlineStr">
        <is>
          <t>Euro 6</t>
        </is>
      </c>
      <c r="R162" s="2" t="n">
        <v>1880</v>
      </c>
      <c r="S162" s="2" t="n"/>
      <c r="T162" s="2" t="n">
        <v>144</v>
      </c>
      <c r="U162" s="39">
        <f>IF(I162="N",T162*Supuestos!$B$4,T162*Supuestos!$C$4)*100</f>
        <v/>
      </c>
      <c r="V162" s="20">
        <f>IF(U162&gt;0,100/U162,0)</f>
        <v/>
      </c>
      <c r="W162" s="2">
        <f>T162*M162</f>
        <v/>
      </c>
      <c r="X162" s="2">
        <f>+U162*M162</f>
        <v/>
      </c>
      <c r="Y162" s="44" t="n">
        <v>15006.92344421455</v>
      </c>
      <c r="Z162" s="45" t="n">
        <v>0.2875</v>
      </c>
      <c r="AA162" s="44" t="n">
        <v>52197.99458857234</v>
      </c>
    </row>
    <row r="163">
      <c r="A163" s="6" t="inlineStr">
        <is>
          <t>PEUGEOT</t>
        </is>
      </c>
      <c r="B163" s="6" t="inlineStr">
        <is>
          <t>Rifter 1.6 HDi Diesel Rural Full,4bag,ABS,c.est.,Ay.Est.(ESP</t>
        </is>
      </c>
      <c r="C163" s="6" t="inlineStr">
        <is>
          <t>GRANDES</t>
        </is>
      </c>
      <c r="D163" s="6" t="inlineStr">
        <is>
          <t>AUTOMOVIL</t>
        </is>
      </c>
      <c r="E163" s="11">
        <f>IF(D163="COMERCIAL","UTILITARIO",IF(C163="SUV Y CROSSOVER","SUV","AUTOMOVIL"))</f>
        <v/>
      </c>
      <c r="F163" s="6" t="inlineStr">
        <is>
          <t>ESP</t>
        </is>
      </c>
      <c r="G163" s="11" t="n">
        <v>1600</v>
      </c>
      <c r="H163" s="6" t="inlineStr">
        <is>
          <t>DIESEL</t>
        </is>
      </c>
      <c r="I163" s="6">
        <f>IF(H163="NAFTA","N",IF(H163="DIESEL","D",IF(H163="ELÉCTRICO","E","")))</f>
        <v/>
      </c>
      <c r="J163" s="17" t="inlineStr">
        <is>
          <t>D</t>
        </is>
      </c>
      <c r="K163" s="6" t="n">
        <v>0</v>
      </c>
      <c r="L163" s="9" t="n">
        <v>5</v>
      </c>
      <c r="M163" s="21" t="n"/>
      <c r="N163" s="2" t="n"/>
      <c r="O163" s="2" t="n"/>
      <c r="P163" s="2" t="n"/>
      <c r="Q163" s="2" t="n"/>
      <c r="R163" s="2" t="n"/>
      <c r="S163" s="2" t="n"/>
      <c r="T163" s="2" t="n"/>
      <c r="U163" s="39">
        <f>IF(I163="N",T163*Supuestos!$B$4,T163*Supuestos!$C$4)*100</f>
        <v/>
      </c>
      <c r="V163" s="20">
        <f>IF(U163&gt;0,100/U163,0)</f>
        <v/>
      </c>
      <c r="W163" s="2">
        <f>T163*M163</f>
        <v/>
      </c>
      <c r="X163" s="2">
        <f>+U163*M163</f>
        <v/>
      </c>
      <c r="Y163" s="44" t="n">
        <v>0</v>
      </c>
      <c r="Z163" s="45" t="n">
        <v>1.15</v>
      </c>
      <c r="AA163" s="44" t="n">
        <v>0</v>
      </c>
    </row>
    <row r="164">
      <c r="A164" s="6" t="inlineStr">
        <is>
          <t>AUDI</t>
        </is>
      </c>
      <c r="B164" s="6" t="inlineStr">
        <is>
          <t>A3 G4 SB Advanced Plus 1.4 TFSi Extra Full Tiptronic 5p.</t>
        </is>
      </c>
      <c r="C164" s="6" t="inlineStr">
        <is>
          <t>ALTA GAMA, DEPORT. y CONVERT.</t>
        </is>
      </c>
      <c r="D164" s="6" t="inlineStr">
        <is>
          <t>AUTOMOVIL</t>
        </is>
      </c>
      <c r="E164" s="11">
        <f>IF(D164="COMERCIAL","UTILITARIO",IF(C164="SUV Y CROSSOVER","SUV","AUTOMOVIL"))</f>
        <v/>
      </c>
      <c r="F164" s="6" t="inlineStr">
        <is>
          <t>ALE</t>
        </is>
      </c>
      <c r="G164" s="11" t="n">
        <v>1395</v>
      </c>
      <c r="H164" s="6" t="inlineStr">
        <is>
          <t>NAFTA</t>
        </is>
      </c>
      <c r="I164" s="6">
        <f>IF(H164="NAFTA","N",IF(H164="DIESEL","D",IF(H164="ELÉCTRICO","E","")))</f>
        <v/>
      </c>
      <c r="J164" s="17" t="inlineStr">
        <is>
          <t>N</t>
        </is>
      </c>
      <c r="K164" s="6" t="n">
        <v>150</v>
      </c>
      <c r="L164" s="9" t="n">
        <v>4</v>
      </c>
      <c r="M164" s="6" t="n">
        <v>4</v>
      </c>
      <c r="N164" s="2" t="n">
        <v>58800</v>
      </c>
      <c r="O164" s="2" t="inlineStr">
        <is>
          <t>Ursea</t>
        </is>
      </c>
      <c r="P164" s="2" t="n"/>
      <c r="Q164" s="2" t="inlineStr">
        <is>
          <t>Euro 6</t>
        </is>
      </c>
      <c r="R164" s="2" t="n">
        <v>1590</v>
      </c>
      <c r="S164" s="2" t="n"/>
      <c r="T164" s="2" t="n">
        <v>140</v>
      </c>
      <c r="U164" s="39">
        <f>IF(I164="N",T164*Supuestos!$B$4,T164*Supuestos!$C$4)*100</f>
        <v/>
      </c>
      <c r="V164" s="20">
        <f>IF(U164&gt;0,100/U164,0)</f>
        <v/>
      </c>
      <c r="W164" s="2">
        <f>T164*M164</f>
        <v/>
      </c>
      <c r="X164" s="2">
        <f>+U164*M164</f>
        <v/>
      </c>
      <c r="Y164" s="44" t="n">
        <v>10762.37466178577</v>
      </c>
      <c r="Z164" s="45" t="n">
        <v>0.2875</v>
      </c>
      <c r="AA164" s="44" t="n">
        <v>37434.34664968964</v>
      </c>
    </row>
    <row r="165">
      <c r="A165" s="6" t="inlineStr">
        <is>
          <t>AUDI</t>
        </is>
      </c>
      <c r="B165" s="6" t="inlineStr">
        <is>
          <t>New A4 SLine Plus 2.0 TFSi 252 HP MHEV Quattro S-Tronic 4p.</t>
        </is>
      </c>
      <c r="C165" s="6" t="inlineStr">
        <is>
          <t>ALTA GAMA, DEPORT. y CONVERT.</t>
        </is>
      </c>
      <c r="D165" s="6" t="inlineStr">
        <is>
          <t>AUTOMOVIL</t>
        </is>
      </c>
      <c r="E165" s="11">
        <f>IF(D165="COMERCIAL","UTILITARIO",IF(C165="SUV Y CROSSOVER","SUV","AUTOMOVIL"))</f>
        <v/>
      </c>
      <c r="F165" s="6" t="inlineStr">
        <is>
          <t>ALE</t>
        </is>
      </c>
      <c r="G165" s="11" t="n">
        <v>2000</v>
      </c>
      <c r="H165" s="6" t="inlineStr">
        <is>
          <t>NAFTA</t>
        </is>
      </c>
      <c r="I165" s="6">
        <f>IF(H165="NAFTA","N",IF(H165="DIESEL","D",IF(H165="ELÉCTRICO","E","")))</f>
        <v/>
      </c>
      <c r="J165" s="17" t="inlineStr">
        <is>
          <t>MHEV</t>
        </is>
      </c>
      <c r="K165" s="6" t="n">
        <v>245</v>
      </c>
      <c r="L165" s="9" t="n">
        <v>4</v>
      </c>
      <c r="M165" s="21" t="n"/>
      <c r="N165" s="2" t="n"/>
      <c r="O165" s="2" t="n"/>
      <c r="P165" s="2" t="n"/>
      <c r="Q165" s="2" t="n"/>
      <c r="R165" s="2" t="n"/>
      <c r="S165" s="2" t="n"/>
      <c r="T165" s="2" t="n"/>
      <c r="U165" s="39">
        <f>IF(I165="N",T165*Supuestos!$B$4,T165*Supuestos!$C$4)*100</f>
        <v/>
      </c>
      <c r="V165" s="20">
        <f>IF(U165&gt;0,100/U165,0)</f>
        <v/>
      </c>
      <c r="W165" s="2">
        <f>T165*M165</f>
        <v/>
      </c>
      <c r="X165" s="2">
        <f>+U165*M165</f>
        <v/>
      </c>
      <c r="Y165" s="44" t="n">
        <v>0</v>
      </c>
      <c r="Z165" s="45" t="n">
        <v>0.14</v>
      </c>
      <c r="AA165" s="44" t="n">
        <v>0</v>
      </c>
    </row>
    <row r="166">
      <c r="A166" s="6" t="inlineStr">
        <is>
          <t>AUDI</t>
        </is>
      </c>
      <c r="B166" s="6" t="inlineStr">
        <is>
          <t>RS E-Tron GT 440 KW Extra Full 4p. Aut.</t>
        </is>
      </c>
      <c r="C166" s="6" t="inlineStr">
        <is>
          <t>ALTA GAMA, DEPORT. y CONVERT.</t>
        </is>
      </c>
      <c r="D166" s="6" t="inlineStr">
        <is>
          <t>AUTOMOVIL</t>
        </is>
      </c>
      <c r="E166" s="11">
        <f>IF(D166="COMERCIAL","UTILITARIO",IF(C166="SUV Y CROSSOVER","SUV","AUTOMOVIL"))</f>
        <v/>
      </c>
      <c r="F166" s="6" t="inlineStr">
        <is>
          <t>ALE</t>
        </is>
      </c>
      <c r="G166" s="11" t="n"/>
      <c r="H166" s="6" t="inlineStr">
        <is>
          <t>ELÉCTRICO</t>
        </is>
      </c>
      <c r="I166" s="6">
        <f>IF(H166="NAFTA","N",IF(H166="DIESEL","D",IF(H166="ELÉCTRICO","E","")))</f>
        <v/>
      </c>
      <c r="J166" s="17" t="inlineStr">
        <is>
          <t>BEV</t>
        </is>
      </c>
      <c r="K166" s="6" t="n">
        <v>590</v>
      </c>
      <c r="L166" s="9" t="n">
        <v>4</v>
      </c>
      <c r="M166" s="21" t="n">
        <v>4</v>
      </c>
      <c r="N166" s="2" t="n">
        <v>206000</v>
      </c>
      <c r="O166" s="2" t="inlineStr">
        <is>
          <t>Chile</t>
        </is>
      </c>
      <c r="P166" s="2" t="inlineStr">
        <is>
          <t>AD8672EL0622M00-1</t>
        </is>
      </c>
      <c r="Q166" s="2" t="n"/>
      <c r="R166" s="2" t="n">
        <v>2860</v>
      </c>
      <c r="S166" s="2" t="n">
        <v>5.2</v>
      </c>
      <c r="T166" s="2" t="n"/>
      <c r="U166" s="39">
        <f>IF(I166="N",T166*Supuestos!$B$4,T166*Supuestos!$C$4)*100</f>
        <v/>
      </c>
      <c r="V166" s="20">
        <f>IF(U166&gt;0,100/U166,0)</f>
        <v/>
      </c>
      <c r="W166" s="2">
        <f>T166*M166</f>
        <v/>
      </c>
      <c r="X166" s="2">
        <f>+U166*M166</f>
        <v/>
      </c>
      <c r="Y166" s="44" t="n">
        <v>0</v>
      </c>
      <c r="Z166" s="45" t="n">
        <v>0</v>
      </c>
      <c r="AA166" s="44" t="n">
        <v>168852.4590163934</v>
      </c>
    </row>
    <row r="167">
      <c r="A167" s="6" t="inlineStr">
        <is>
          <t>TOYOTA</t>
        </is>
      </c>
      <c r="B167" s="6" t="inlineStr">
        <is>
          <t>Nuevo Corolla 2.0 SE-G Extra Full Aut. (BRA)</t>
        </is>
      </c>
      <c r="C167" s="6" t="inlineStr">
        <is>
          <t>GRANDES</t>
        </is>
      </c>
      <c r="D167" s="6" t="inlineStr">
        <is>
          <t>AUTOMOVIL</t>
        </is>
      </c>
      <c r="E167" s="11">
        <f>IF(D167="COMERCIAL","UTILITARIO",IF(C167="SUV Y CROSSOVER","SUV","AUTOMOVIL"))</f>
        <v/>
      </c>
      <c r="F167" s="6" t="inlineStr">
        <is>
          <t>BRA</t>
        </is>
      </c>
      <c r="G167" s="11" t="n">
        <v>2000</v>
      </c>
      <c r="H167" s="6" t="inlineStr">
        <is>
          <t>NAFTA</t>
        </is>
      </c>
      <c r="I167" s="6">
        <f>IF(H167="NAFTA","N",IF(H167="DIESEL","D",IF(H167="ELÉCTRICO","E","")))</f>
        <v/>
      </c>
      <c r="J167" s="17" t="inlineStr">
        <is>
          <t>N</t>
        </is>
      </c>
      <c r="K167" s="6" t="n">
        <v>170</v>
      </c>
      <c r="L167" s="9" t="n">
        <v>5</v>
      </c>
      <c r="M167" s="21" t="n">
        <v>5</v>
      </c>
      <c r="N167" s="2" t="n">
        <v>44990</v>
      </c>
      <c r="O167" s="2" t="inlineStr">
        <is>
          <t>Chile</t>
        </is>
      </c>
      <c r="P167" s="2" t="inlineStr">
        <is>
          <t>TY8962E60223S00-2</t>
        </is>
      </c>
      <c r="Q167" s="2" t="inlineStr">
        <is>
          <t>Euro 6 b</t>
        </is>
      </c>
      <c r="R167" s="2" t="n">
        <v>1825</v>
      </c>
      <c r="S167" s="2" t="n"/>
      <c r="T167" s="2" t="n">
        <v>142</v>
      </c>
      <c r="U167" s="39">
        <f>IF(I167="N",T167*Supuestos!$B$4,T167*Supuestos!$C$4)*100</f>
        <v/>
      </c>
      <c r="V167" s="20">
        <f>IF(U167&gt;0,100/U167,0)</f>
        <v/>
      </c>
      <c r="W167" s="2">
        <f>T167*M167</f>
        <v/>
      </c>
      <c r="X167" s="2">
        <f>+U167*M167</f>
        <v/>
      </c>
      <c r="Y167" s="44" t="n">
        <v>9459.168748857333</v>
      </c>
      <c r="Z167" s="45" t="n">
        <v>0.345</v>
      </c>
      <c r="AA167" s="44" t="n">
        <v>27417.88043147053</v>
      </c>
    </row>
    <row r="168">
      <c r="A168" s="6" t="inlineStr">
        <is>
          <t>BMW</t>
        </is>
      </c>
      <c r="B168" s="6" t="inlineStr">
        <is>
          <t>118i 1.5T Sport Extra Full 5p. Aut. (F40)</t>
        </is>
      </c>
      <c r="C168" s="6" t="inlineStr">
        <is>
          <t>ALTA GAMA, DEPORT. y CONVERT.</t>
        </is>
      </c>
      <c r="D168" s="6" t="inlineStr">
        <is>
          <t>AUTOMOVIL</t>
        </is>
      </c>
      <c r="E168" s="11">
        <f>IF(D168="COMERCIAL","UTILITARIO",IF(C168="SUV Y CROSSOVER","SUV","AUTOMOVIL"))</f>
        <v/>
      </c>
      <c r="F168" s="6" t="inlineStr">
        <is>
          <t>ALE</t>
        </is>
      </c>
      <c r="G168" s="11" t="n">
        <v>1500</v>
      </c>
      <c r="H168" s="6" t="inlineStr">
        <is>
          <t>NAFTA</t>
        </is>
      </c>
      <c r="I168" s="6">
        <f>IF(H168="NAFTA","N",IF(H168="DIESEL","D",IF(H168="ELÉCTRICO","E","")))</f>
        <v/>
      </c>
      <c r="J168" s="17" t="inlineStr">
        <is>
          <t>N</t>
        </is>
      </c>
      <c r="K168" s="6" t="n">
        <v>140</v>
      </c>
      <c r="L168" s="9" t="n">
        <v>4</v>
      </c>
      <c r="M168" s="21" t="n"/>
      <c r="N168" s="2" t="n"/>
      <c r="O168" s="2" t="n"/>
      <c r="P168" s="2" t="n"/>
      <c r="Q168" s="2" t="n"/>
      <c r="R168" s="2" t="n"/>
      <c r="S168" s="2" t="n"/>
      <c r="T168" s="2" t="n"/>
      <c r="U168" s="39">
        <f>IF(I168="N",T168*Supuestos!$B$4,T168*Supuestos!$C$4)*100</f>
        <v/>
      </c>
      <c r="V168" s="20">
        <f>IF(U168&gt;0,100/U168,0)</f>
        <v/>
      </c>
      <c r="W168" s="2">
        <f>T168*M168</f>
        <v/>
      </c>
      <c r="X168" s="2">
        <f>+U168*M168</f>
        <v/>
      </c>
      <c r="Y168" s="44" t="n">
        <v>0</v>
      </c>
      <c r="Z168" s="45" t="n">
        <v>0.2875</v>
      </c>
      <c r="AA168" s="44" t="n">
        <v>0</v>
      </c>
    </row>
    <row r="169">
      <c r="A169" s="6" t="inlineStr">
        <is>
          <t>BMW</t>
        </is>
      </c>
      <c r="B169" s="6" t="inlineStr">
        <is>
          <t>218i 1.5T 140HP GCP Urban Steptronic 4p. (F44)</t>
        </is>
      </c>
      <c r="C169" s="6" t="inlineStr">
        <is>
          <t>ALTA GAMA, DEPORT. y CONVERT.</t>
        </is>
      </c>
      <c r="D169" s="6" t="inlineStr">
        <is>
          <t>AUTOMOVIL</t>
        </is>
      </c>
      <c r="E169" s="11">
        <f>IF(D169="COMERCIAL","UTILITARIO",IF(C169="SUV Y CROSSOVER","SUV","AUTOMOVIL"))</f>
        <v/>
      </c>
      <c r="F169" s="6" t="inlineStr">
        <is>
          <t>ALE</t>
        </is>
      </c>
      <c r="G169" s="11" t="n">
        <v>1500</v>
      </c>
      <c r="H169" s="6" t="inlineStr">
        <is>
          <t>NAFTA</t>
        </is>
      </c>
      <c r="I169" s="6">
        <f>IF(H169="NAFTA","N",IF(H169="DIESEL","D",IF(H169="ELÉCTRICO","E","")))</f>
        <v/>
      </c>
      <c r="J169" s="17" t="inlineStr">
        <is>
          <t>N</t>
        </is>
      </c>
      <c r="K169" s="6" t="n">
        <v>140</v>
      </c>
      <c r="L169" s="9" t="n">
        <v>4</v>
      </c>
      <c r="M169" s="21" t="n"/>
      <c r="N169" s="2" t="n"/>
      <c r="O169" s="2" t="n"/>
      <c r="P169" s="2" t="n"/>
      <c r="Q169" s="2" t="n"/>
      <c r="R169" s="2" t="n"/>
      <c r="S169" s="2" t="n"/>
      <c r="T169" s="2" t="n"/>
      <c r="U169" s="39">
        <f>IF(I169="N",T169*Supuestos!$B$4,T169*Supuestos!$C$4)*100</f>
        <v/>
      </c>
      <c r="V169" s="20">
        <f>IF(U169&gt;0,100/U169,0)</f>
        <v/>
      </c>
      <c r="W169" s="2">
        <f>T169*M169</f>
        <v/>
      </c>
      <c r="X169" s="2">
        <f>+U169*M169</f>
        <v/>
      </c>
      <c r="Y169" s="44" t="n">
        <v>0</v>
      </c>
      <c r="Z169" s="45" t="n">
        <v>0.2875</v>
      </c>
      <c r="AA169" s="44" t="n">
        <v>0</v>
      </c>
    </row>
    <row r="170">
      <c r="A170" s="6" t="inlineStr">
        <is>
          <t>VOLKSWAGEN</t>
        </is>
      </c>
      <c r="B170" s="6" t="inlineStr">
        <is>
          <t>Virtus 1.6 Trendline Full, 4Abag, ABS, c.est. 4p.</t>
        </is>
      </c>
      <c r="C170" s="6" t="inlineStr">
        <is>
          <t>GRANDES</t>
        </is>
      </c>
      <c r="D170" s="6" t="inlineStr">
        <is>
          <t>AUTOMOVIL</t>
        </is>
      </c>
      <c r="E170" s="11">
        <f>IF(D170="COMERCIAL","UTILITARIO",IF(C170="SUV Y CROSSOVER","SUV","AUTOMOVIL"))</f>
        <v/>
      </c>
      <c r="F170" s="6" t="inlineStr">
        <is>
          <t>BRA</t>
        </is>
      </c>
      <c r="G170" s="11" t="n">
        <v>1600</v>
      </c>
      <c r="H170" s="6" t="inlineStr">
        <is>
          <t>NAFTA</t>
        </is>
      </c>
      <c r="I170" s="6">
        <f>IF(H170="NAFTA","N",IF(H170="DIESEL","D",IF(H170="ELÉCTRICO","E","")))</f>
        <v/>
      </c>
      <c r="J170" s="17" t="inlineStr">
        <is>
          <t>N</t>
        </is>
      </c>
      <c r="K170" s="6" t="n">
        <v>110</v>
      </c>
      <c r="L170" s="9" t="n">
        <v>5</v>
      </c>
      <c r="M170" s="21" t="n">
        <v>5</v>
      </c>
      <c r="N170" s="2" t="n">
        <v>23990</v>
      </c>
      <c r="O170" s="2" t="inlineStr">
        <is>
          <t>Chile</t>
        </is>
      </c>
      <c r="P170" s="2" t="inlineStr">
        <is>
          <t>VW7204E50118S00-6</t>
        </is>
      </c>
      <c r="Q170" s="2" t="inlineStr">
        <is>
          <t>Euro 5</t>
        </is>
      </c>
      <c r="R170" s="2" t="n">
        <v>1550</v>
      </c>
      <c r="S170" s="2" t="n"/>
      <c r="T170" s="2" t="n">
        <v>158</v>
      </c>
      <c r="U170" s="39">
        <f>IF(I170="N",T170*Supuestos!$B$4,T170*Supuestos!$C$4)*100</f>
        <v/>
      </c>
      <c r="V170" s="20">
        <f>IF(U170&gt;0,100/U170,0)</f>
        <v/>
      </c>
      <c r="W170" s="2">
        <f>T170*M170</f>
        <v/>
      </c>
      <c r="X170" s="2">
        <f>+U170*M170</f>
        <v/>
      </c>
      <c r="Y170" s="44" t="n">
        <v>5043.908830519836</v>
      </c>
      <c r="Z170" s="45" t="n">
        <v>0.345</v>
      </c>
      <c r="AA170" s="44" t="n">
        <v>14620.02559570967</v>
      </c>
    </row>
    <row r="171">
      <c r="A171" s="6" t="inlineStr">
        <is>
          <t>SEAT</t>
        </is>
      </c>
      <c r="B171" s="6" t="inlineStr">
        <is>
          <t>New Ibiza 1.6 Reference Extra Full 5p. Aut.</t>
        </is>
      </c>
      <c r="C171" s="6" t="inlineStr">
        <is>
          <t>MEDIANOS COMPACTOS</t>
        </is>
      </c>
      <c r="D171" s="6" t="inlineStr">
        <is>
          <t>AUTOMOVIL</t>
        </is>
      </c>
      <c r="E171" s="11">
        <f>IF(D171="COMERCIAL","UTILITARIO",IF(C171="SUV Y CROSSOVER","SUV","AUTOMOVIL"))</f>
        <v/>
      </c>
      <c r="F171" s="6" t="inlineStr">
        <is>
          <t>ESP</t>
        </is>
      </c>
      <c r="G171" s="11" t="n">
        <v>1600</v>
      </c>
      <c r="H171" s="6" t="inlineStr">
        <is>
          <t>NAFTA</t>
        </is>
      </c>
      <c r="I171" s="6">
        <f>IF(H171="NAFTA","N",IF(H171="DIESEL","D",IF(H171="ELÉCTRICO","E","")))</f>
        <v/>
      </c>
      <c r="J171" s="17" t="inlineStr">
        <is>
          <t>N</t>
        </is>
      </c>
      <c r="K171" s="6" t="n">
        <v>0</v>
      </c>
      <c r="L171" s="9" t="n">
        <v>4</v>
      </c>
      <c r="M171" s="21" t="n"/>
      <c r="N171" s="2" t="n"/>
      <c r="O171" s="2" t="n"/>
      <c r="P171" s="2" t="n"/>
      <c r="Q171" s="2" t="n"/>
      <c r="R171" s="2" t="n"/>
      <c r="S171" s="2" t="n"/>
      <c r="T171" s="2" t="n"/>
      <c r="U171" s="39">
        <f>IF(I171="N",T171*Supuestos!$B$4,T171*Supuestos!$C$4)*100</f>
        <v/>
      </c>
      <c r="V171" s="20">
        <f>IF(U171&gt;0,100/U171,0)</f>
        <v/>
      </c>
      <c r="W171" s="2">
        <f>T171*M171</f>
        <v/>
      </c>
      <c r="X171" s="2">
        <f>+U171*M171</f>
        <v/>
      </c>
      <c r="Y171" s="44" t="n">
        <v>0</v>
      </c>
      <c r="Z171" s="45" t="n">
        <v>0.345</v>
      </c>
      <c r="AA171" s="44" t="n">
        <v>0</v>
      </c>
    </row>
    <row r="172">
      <c r="A172" s="6" t="inlineStr">
        <is>
          <t>AUDI</t>
        </is>
      </c>
      <c r="B172" s="6" t="inlineStr">
        <is>
          <t>A3 G4 SE Advanced 1.4 TFSi Extra Full Tiptronic 4p.</t>
        </is>
      </c>
      <c r="C172" s="6" t="inlineStr">
        <is>
          <t>ALTA GAMA, DEPORT. y CONVERT.</t>
        </is>
      </c>
      <c r="D172" s="6" t="inlineStr">
        <is>
          <t>AUTOMOVIL</t>
        </is>
      </c>
      <c r="E172" s="11">
        <f>IF(D172="COMERCIAL","UTILITARIO",IF(C172="SUV Y CROSSOVER","SUV","AUTOMOVIL"))</f>
        <v/>
      </c>
      <c r="F172" s="6" t="inlineStr">
        <is>
          <t>ALE</t>
        </is>
      </c>
      <c r="G172" s="11" t="n">
        <v>1395</v>
      </c>
      <c r="H172" s="6" t="inlineStr">
        <is>
          <t>NAFTA</t>
        </is>
      </c>
      <c r="I172" s="6">
        <f>IF(H172="NAFTA","N",IF(H172="DIESEL","D",IF(H172="ELÉCTRICO","E","")))</f>
        <v/>
      </c>
      <c r="J172" s="17" t="inlineStr">
        <is>
          <t>N</t>
        </is>
      </c>
      <c r="K172" s="6" t="n">
        <v>150</v>
      </c>
      <c r="L172" s="9" t="n">
        <v>3</v>
      </c>
      <c r="M172" s="6" t="n">
        <v>3</v>
      </c>
      <c r="N172" s="2" t="n">
        <v>55600</v>
      </c>
      <c r="O172" s="2" t="inlineStr">
        <is>
          <t>Ursea</t>
        </is>
      </c>
      <c r="P172" s="2" t="n"/>
      <c r="Q172" s="2" t="inlineStr">
        <is>
          <t>Euro 6</t>
        </is>
      </c>
      <c r="R172" s="2" t="n">
        <v>2500</v>
      </c>
      <c r="S172" s="2" t="n"/>
      <c r="T172" s="2" t="n">
        <v>138</v>
      </c>
      <c r="U172" s="39">
        <f>IF(I172="N",T172*Supuestos!$B$4,T172*Supuestos!$C$4)*100</f>
        <v/>
      </c>
      <c r="V172" s="20">
        <f>IF(U172&gt;0,100/U172,0)</f>
        <v/>
      </c>
      <c r="W172" s="2">
        <f>T172*M172</f>
        <v/>
      </c>
      <c r="X172" s="2">
        <f>+U172*M172</f>
        <v/>
      </c>
      <c r="Y172" s="44" t="n">
        <v>10176.66719719879</v>
      </c>
      <c r="Z172" s="45" t="n">
        <v>0.2875</v>
      </c>
      <c r="AA172" s="44" t="n">
        <v>35397.10329460449</v>
      </c>
    </row>
    <row r="173">
      <c r="A173" s="6" t="inlineStr">
        <is>
          <t>BMW</t>
        </is>
      </c>
      <c r="B173" s="6" t="inlineStr">
        <is>
          <t>340i xDrive M 3.0T 374 HP Sport 4p. Aut. (G20)(ALE)(MEX)</t>
        </is>
      </c>
      <c r="C173" s="6" t="inlineStr">
        <is>
          <t>ALTA GAMA, DEPORT. y CONVERT.</t>
        </is>
      </c>
      <c r="D173" s="6" t="inlineStr">
        <is>
          <t>AUTOMOVIL</t>
        </is>
      </c>
      <c r="E173" s="11">
        <f>IF(D173="COMERCIAL","UTILITARIO",IF(C173="SUV Y CROSSOVER","SUV","AUTOMOVIL"))</f>
        <v/>
      </c>
      <c r="F173" s="6" t="inlineStr">
        <is>
          <t>ALE</t>
        </is>
      </c>
      <c r="G173" s="11" t="n">
        <v>3000</v>
      </c>
      <c r="H173" s="6" t="inlineStr">
        <is>
          <t>NAFTA</t>
        </is>
      </c>
      <c r="I173" s="6">
        <f>IF(H173="NAFTA","N",IF(H173="DIESEL","D",IF(H173="ELÉCTRICO","E","")))</f>
        <v/>
      </c>
      <c r="J173" s="17" t="inlineStr">
        <is>
          <t>N</t>
        </is>
      </c>
      <c r="K173" s="6" t="n">
        <v>374</v>
      </c>
      <c r="L173" s="9" t="n">
        <v>3</v>
      </c>
      <c r="M173" s="21" t="n"/>
      <c r="N173" s="2" t="n"/>
      <c r="O173" s="2" t="n"/>
      <c r="P173" s="2" t="n"/>
      <c r="Q173" s="2" t="n"/>
      <c r="R173" s="2" t="n"/>
      <c r="S173" s="2" t="n"/>
      <c r="T173" s="2" t="n"/>
      <c r="U173" s="39">
        <f>IF(I173="N",T173*Supuestos!$B$4,T173*Supuestos!$C$4)*100</f>
        <v/>
      </c>
      <c r="V173" s="20">
        <f>IF(U173&gt;0,100/U173,0)</f>
        <v/>
      </c>
      <c r="W173" s="2">
        <f>T173*M173</f>
        <v/>
      </c>
      <c r="X173" s="2">
        <f>+U173*M173</f>
        <v/>
      </c>
      <c r="Y173" s="44" t="n">
        <v>0</v>
      </c>
      <c r="Z173" s="45" t="n">
        <v>0.4025</v>
      </c>
      <c r="AA173" s="44" t="n">
        <v>0</v>
      </c>
    </row>
    <row r="174">
      <c r="A174" s="6" t="inlineStr">
        <is>
          <t>BMW</t>
        </is>
      </c>
      <c r="B174" s="6" t="inlineStr">
        <is>
          <t>440i xDrive M 3.0T Cabrio Extra Full 2p. Aut. (G23)</t>
        </is>
      </c>
      <c r="C174" s="6" t="inlineStr">
        <is>
          <t>ALTA GAMA, DEPORT. y CONVERT.</t>
        </is>
      </c>
      <c r="D174" s="6" t="inlineStr">
        <is>
          <t>AUTOMOVIL</t>
        </is>
      </c>
      <c r="E174" s="11">
        <f>IF(D174="COMERCIAL","UTILITARIO",IF(C174="SUV Y CROSSOVER","SUV","AUTOMOVIL"))</f>
        <v/>
      </c>
      <c r="F174" s="6" t="inlineStr">
        <is>
          <t>ALE</t>
        </is>
      </c>
      <c r="G174" s="11" t="n">
        <v>3000</v>
      </c>
      <c r="H174" s="6" t="inlineStr">
        <is>
          <t>NAFTA</t>
        </is>
      </c>
      <c r="I174" s="6">
        <f>IF(H174="NAFTA","N",IF(H174="DIESEL","D",IF(H174="ELÉCTRICO","E","")))</f>
        <v/>
      </c>
      <c r="J174" s="17" t="inlineStr">
        <is>
          <t>N</t>
        </is>
      </c>
      <c r="K174" s="6" t="n">
        <v>374</v>
      </c>
      <c r="L174" s="9" t="n">
        <v>3</v>
      </c>
      <c r="M174" s="21" t="n"/>
      <c r="N174" s="2" t="n"/>
      <c r="O174" s="2" t="n"/>
      <c r="P174" s="2" t="n"/>
      <c r="Q174" s="2" t="n"/>
      <c r="R174" s="2" t="n"/>
      <c r="S174" s="2" t="n"/>
      <c r="T174" s="2" t="n"/>
      <c r="U174" s="39">
        <f>IF(I174="N",T174*Supuestos!$B$4,T174*Supuestos!$C$4)*100</f>
        <v/>
      </c>
      <c r="V174" s="20">
        <f>IF(U174&gt;0,100/U174,0)</f>
        <v/>
      </c>
      <c r="W174" s="2">
        <f>T174*M174</f>
        <v/>
      </c>
      <c r="X174" s="2">
        <f>+U174*M174</f>
        <v/>
      </c>
      <c r="Y174" s="44" t="n">
        <v>0</v>
      </c>
      <c r="Z174" s="45" t="n">
        <v>0.4025</v>
      </c>
      <c r="AA174" s="44" t="n">
        <v>0</v>
      </c>
    </row>
    <row r="175">
      <c r="A175" s="6" t="inlineStr">
        <is>
          <t>BMW</t>
        </is>
      </c>
      <c r="B175" s="6" t="inlineStr">
        <is>
          <t>M2 3.0T Coupe 460 HP Extra Full 2p. Aut.(G87)(MEX)</t>
        </is>
      </c>
      <c r="C175" s="6" t="inlineStr">
        <is>
          <t>ALTA GAMA, DEPORT. y CONVERT.</t>
        </is>
      </c>
      <c r="D175" s="6" t="inlineStr">
        <is>
          <t>AUTOMOVIL</t>
        </is>
      </c>
      <c r="E175" s="11">
        <f>IF(D175="COMERCIAL","UTILITARIO",IF(C175="SUV Y CROSSOVER","SUV","AUTOMOVIL"))</f>
        <v/>
      </c>
      <c r="F175" s="6" t="inlineStr">
        <is>
          <t>MEX</t>
        </is>
      </c>
      <c r="G175" s="11" t="n">
        <v>3000</v>
      </c>
      <c r="H175" s="6" t="inlineStr">
        <is>
          <t>NAFTA</t>
        </is>
      </c>
      <c r="I175" s="6">
        <f>IF(H175="NAFTA","N",IF(H175="DIESEL","D",IF(H175="ELÉCTRICO","E","")))</f>
        <v/>
      </c>
      <c r="J175" s="17" t="inlineStr">
        <is>
          <t>N</t>
        </is>
      </c>
      <c r="K175" s="6" t="n">
        <v>460</v>
      </c>
      <c r="L175" s="9" t="n">
        <v>3</v>
      </c>
      <c r="M175" s="21" t="n"/>
      <c r="N175" s="2" t="n"/>
      <c r="O175" s="2" t="n"/>
      <c r="P175" s="2" t="n"/>
      <c r="Q175" s="2" t="n"/>
      <c r="R175" s="2" t="n"/>
      <c r="S175" s="2" t="n"/>
      <c r="T175" s="2" t="n"/>
      <c r="U175" s="39">
        <f>IF(I175="N",T175*Supuestos!$B$4,T175*Supuestos!$C$4)*100</f>
        <v/>
      </c>
      <c r="V175" s="20">
        <f>IF(U175&gt;0,100/U175,0)</f>
        <v/>
      </c>
      <c r="W175" s="2">
        <f>T175*M175</f>
        <v/>
      </c>
      <c r="X175" s="2">
        <f>+U175*M175</f>
        <v/>
      </c>
      <c r="Y175" s="44" t="n">
        <v>0</v>
      </c>
      <c r="Z175" s="45" t="n">
        <v>0.4025</v>
      </c>
      <c r="AA175" s="44" t="n">
        <v>0</v>
      </c>
    </row>
    <row r="176">
      <c r="A176" s="6" t="inlineStr">
        <is>
          <t>BMW</t>
        </is>
      </c>
      <c r="B176" s="6" t="inlineStr">
        <is>
          <t>M3 Competition 3.0T Extra Full 4p. Aut. (G80)</t>
        </is>
      </c>
      <c r="C176" s="6" t="inlineStr">
        <is>
          <t>ALTA GAMA, DEPORT. y CONVERT.</t>
        </is>
      </c>
      <c r="D176" s="6" t="inlineStr">
        <is>
          <t>AUTOMOVIL</t>
        </is>
      </c>
      <c r="E176" s="11">
        <f>IF(D176="COMERCIAL","UTILITARIO",IF(C176="SUV Y CROSSOVER","SUV","AUTOMOVIL"))</f>
        <v/>
      </c>
      <c r="F176" s="6" t="inlineStr">
        <is>
          <t>ALE</t>
        </is>
      </c>
      <c r="G176" s="11" t="n">
        <v>3000</v>
      </c>
      <c r="H176" s="6" t="inlineStr">
        <is>
          <t>NAFTA</t>
        </is>
      </c>
      <c r="I176" s="6">
        <f>IF(H176="NAFTA","N",IF(H176="DIESEL","D",IF(H176="ELÉCTRICO","E","")))</f>
        <v/>
      </c>
      <c r="J176" s="17" t="inlineStr">
        <is>
          <t>N</t>
        </is>
      </c>
      <c r="K176" s="6" t="n">
        <v>510</v>
      </c>
      <c r="L176" s="9" t="n">
        <v>3</v>
      </c>
      <c r="M176" s="21" t="n"/>
      <c r="N176" s="2" t="n"/>
      <c r="O176" s="2" t="n"/>
      <c r="P176" s="2" t="n"/>
      <c r="Q176" s="2" t="n"/>
      <c r="R176" s="2" t="n"/>
      <c r="S176" s="2" t="n"/>
      <c r="T176" s="2" t="n"/>
      <c r="U176" s="39">
        <f>IF(I176="N",T176*Supuestos!$B$4,T176*Supuestos!$C$4)*100</f>
        <v/>
      </c>
      <c r="V176" s="20">
        <f>IF(U176&gt;0,100/U176,0)</f>
        <v/>
      </c>
      <c r="W176" s="2">
        <f>T176*M176</f>
        <v/>
      </c>
      <c r="X176" s="2">
        <f>+U176*M176</f>
        <v/>
      </c>
      <c r="Y176" s="44" t="n">
        <v>0</v>
      </c>
      <c r="Z176" s="45" t="n">
        <v>0.4025</v>
      </c>
      <c r="AA176" s="44" t="n">
        <v>0</v>
      </c>
    </row>
    <row r="177">
      <c r="A177" s="6" t="inlineStr">
        <is>
          <t>CHEVROLET</t>
        </is>
      </c>
      <c r="B177" s="6" t="inlineStr">
        <is>
          <t>Nuevo Joy Plus 1.0 Full, 2Abag, ABS, radio, Btooth 4p.</t>
        </is>
      </c>
      <c r="C177" s="6" t="inlineStr">
        <is>
          <t>MEDIANOS</t>
        </is>
      </c>
      <c r="D177" s="6" t="inlineStr">
        <is>
          <t>AUTOMOVIL</t>
        </is>
      </c>
      <c r="E177" s="11">
        <f>IF(D177="COMERCIAL","UTILITARIO",IF(C177="SUV Y CROSSOVER","SUV","AUTOMOVIL"))</f>
        <v/>
      </c>
      <c r="F177" s="6" t="inlineStr">
        <is>
          <t>BRA</t>
        </is>
      </c>
      <c r="G177" s="11" t="n">
        <v>1000</v>
      </c>
      <c r="H177" s="6" t="inlineStr">
        <is>
          <t>NAFTA</t>
        </is>
      </c>
      <c r="I177" s="6">
        <f>IF(H177="NAFTA","N",IF(H177="DIESEL","D",IF(H177="ELÉCTRICO","E","")))</f>
        <v/>
      </c>
      <c r="J177" s="17" t="inlineStr">
        <is>
          <t>N</t>
        </is>
      </c>
      <c r="K177" s="6" t="n">
        <v>80</v>
      </c>
      <c r="L177" s="9" t="n">
        <v>3</v>
      </c>
      <c r="M177" s="21" t="n">
        <v>3</v>
      </c>
      <c r="N177" s="2" t="n">
        <v>15790</v>
      </c>
      <c r="O177" s="2" t="inlineStr">
        <is>
          <t>Chile</t>
        </is>
      </c>
      <c r="P177" s="2" t="inlineStr">
        <is>
          <t>CH7890E61119S00-K</t>
        </is>
      </c>
      <c r="Q177" s="2" t="inlineStr">
        <is>
          <t>Euro 6 b</t>
        </is>
      </c>
      <c r="R177" s="2" t="n">
        <v>1514</v>
      </c>
      <c r="S177" s="2" t="n"/>
      <c r="T177" s="2" t="n">
        <v>131</v>
      </c>
      <c r="U177" s="39">
        <f>IF(I177="N",T177*Supuestos!$B$4,T177*Supuestos!$C$4)*100</f>
        <v/>
      </c>
      <c r="V177" s="20">
        <f>IF(U177&gt;0,100/U177,0)</f>
        <v/>
      </c>
      <c r="W177" s="2">
        <f>T177*M177</f>
        <v/>
      </c>
      <c r="X177" s="2">
        <f>+U177*M177</f>
        <v/>
      </c>
      <c r="Y177" s="44" t="n">
        <v>2420.165267226443</v>
      </c>
      <c r="Z177" s="45" t="n">
        <v>0.23</v>
      </c>
      <c r="AA177" s="44" t="n">
        <v>10522.45768359323</v>
      </c>
    </row>
    <row r="178">
      <c r="A178" s="6" t="inlineStr">
        <is>
          <t>HYUNDAI</t>
        </is>
      </c>
      <c r="B178" s="6" t="inlineStr">
        <is>
          <t>New HB20 1.0 Comfort Full,4Abag,ABS,CES,CTR 4p. (BRA)</t>
        </is>
      </c>
      <c r="C178" s="6" t="inlineStr">
        <is>
          <t>MEDIANOS</t>
        </is>
      </c>
      <c r="D178" s="6" t="inlineStr">
        <is>
          <t>AUTOMOVIL</t>
        </is>
      </c>
      <c r="E178" s="11">
        <f>IF(D178="COMERCIAL","UTILITARIO",IF(C178="SUV Y CROSSOVER","SUV","AUTOMOVIL"))</f>
        <v/>
      </c>
      <c r="F178" s="6" t="inlineStr">
        <is>
          <t>BRA</t>
        </is>
      </c>
      <c r="G178" s="11" t="n">
        <v>1000</v>
      </c>
      <c r="H178" s="6" t="inlineStr">
        <is>
          <t>NAFTA</t>
        </is>
      </c>
      <c r="I178" s="6">
        <f>IF(H178="NAFTA","N",IF(H178="DIESEL","D",IF(H178="ELÉCTRICO","E","")))</f>
        <v/>
      </c>
      <c r="J178" s="17" t="inlineStr">
        <is>
          <t>N</t>
        </is>
      </c>
      <c r="K178" s="6" t="n">
        <v>80</v>
      </c>
      <c r="L178" s="9" t="n">
        <v>3</v>
      </c>
      <c r="M178" s="9" t="n">
        <v>3</v>
      </c>
      <c r="N178" s="2" t="n">
        <v>16990</v>
      </c>
      <c r="O178" s="2" t="inlineStr">
        <is>
          <t>Ursea</t>
        </is>
      </c>
      <c r="P178" s="2" t="inlineStr">
        <is>
          <t>RV-E00101</t>
        </is>
      </c>
      <c r="Q178" s="2" t="inlineStr">
        <is>
          <t>Euro 5</t>
        </is>
      </c>
      <c r="R178" s="2" t="n">
        <v>1420</v>
      </c>
      <c r="S178" s="2" t="n"/>
      <c r="T178" s="2" t="n">
        <v>132</v>
      </c>
      <c r="U178" s="39">
        <f>IF(I178="N",T178*Supuestos!$B$4,T178*Supuestos!$C$4)*100</f>
        <v/>
      </c>
      <c r="V178" s="20">
        <f>IF(U178&gt;0,100/U178,0)</f>
        <v/>
      </c>
      <c r="W178" s="2">
        <f>T178*M178</f>
        <v/>
      </c>
      <c r="X178" s="2">
        <f>+U178*M178</f>
        <v/>
      </c>
      <c r="Y178" s="44" t="n">
        <v>2604.091696654672</v>
      </c>
      <c r="Z178" s="45" t="n">
        <v>0.23</v>
      </c>
      <c r="AA178" s="44" t="n">
        <v>11322.13781154205</v>
      </c>
    </row>
    <row r="179">
      <c r="A179" s="6" t="inlineStr">
        <is>
          <t>HYUNDAI</t>
        </is>
      </c>
      <c r="B179" s="6" t="inlineStr">
        <is>
          <t>New HB20 1.6 Premium E.Full, 4Abag,CES,CTR,Ay.Est. 4p.(BRA</t>
        </is>
      </c>
      <c r="C179" s="6" t="inlineStr">
        <is>
          <t>MEDIANOS</t>
        </is>
      </c>
      <c r="D179" s="6" t="inlineStr">
        <is>
          <t>AUTOMOVIL</t>
        </is>
      </c>
      <c r="E179" s="11">
        <f>IF(D179="COMERCIAL","UTILITARIO",IF(C179="SUV Y CROSSOVER","SUV","AUTOMOVIL"))</f>
        <v/>
      </c>
      <c r="F179" s="6" t="inlineStr">
        <is>
          <t>BRA</t>
        </is>
      </c>
      <c r="G179" s="11" t="n">
        <v>1600</v>
      </c>
      <c r="H179" s="6" t="inlineStr">
        <is>
          <t>NAFTA</t>
        </is>
      </c>
      <c r="I179" s="6">
        <f>IF(H179="NAFTA","N",IF(H179="DIESEL","D",IF(H179="ELÉCTRICO","E","")))</f>
        <v/>
      </c>
      <c r="J179" s="17" t="inlineStr">
        <is>
          <t>N</t>
        </is>
      </c>
      <c r="K179" s="6" t="n">
        <v>123</v>
      </c>
      <c r="L179" s="9" t="n">
        <v>3</v>
      </c>
      <c r="M179" s="9" t="n">
        <v>3</v>
      </c>
      <c r="N179" s="2" t="n">
        <v>21690</v>
      </c>
      <c r="O179" s="2" t="inlineStr">
        <is>
          <t>Ursea</t>
        </is>
      </c>
      <c r="P179" s="2" t="inlineStr">
        <is>
          <t>RV-E00101</t>
        </is>
      </c>
      <c r="Q179" s="2" t="inlineStr">
        <is>
          <t>Euro 5</t>
        </is>
      </c>
      <c r="R179" s="2" t="n">
        <v>1420</v>
      </c>
      <c r="S179" s="2" t="n"/>
      <c r="T179" s="2" t="n">
        <v>132</v>
      </c>
      <c r="U179" s="39">
        <f>IF(I179="N",T179*Supuestos!$B$4,T179*Supuestos!$C$4)*100</f>
        <v/>
      </c>
      <c r="V179" s="20">
        <f>IF(U179&gt;0,100/U179,0)</f>
        <v/>
      </c>
      <c r="W179" s="2">
        <f>T179*M179</f>
        <v/>
      </c>
      <c r="X179" s="2">
        <f>+U179*M179</f>
        <v/>
      </c>
      <c r="Y179" s="44" t="n">
        <v>4560.33274422573</v>
      </c>
      <c r="Z179" s="45" t="n">
        <v>0.345</v>
      </c>
      <c r="AA179" s="44" t="n">
        <v>13218.35578036443</v>
      </c>
    </row>
    <row r="180">
      <c r="A180" s="6" t="inlineStr">
        <is>
          <t>HYUNDAI</t>
        </is>
      </c>
      <c r="B180" s="6" t="inlineStr">
        <is>
          <t>New HB20 1.6 Unique E.Full,climaut,CES,CTR,cruc.4p.Aut.(BRA)</t>
        </is>
      </c>
      <c r="C180" s="6" t="inlineStr">
        <is>
          <t>MEDIANOS</t>
        </is>
      </c>
      <c r="D180" s="6" t="inlineStr">
        <is>
          <t>AUTOMOVIL</t>
        </is>
      </c>
      <c r="E180" s="11">
        <f>IF(D180="COMERCIAL","UTILITARIO",IF(C180="SUV Y CROSSOVER","SUV","AUTOMOVIL"))</f>
        <v/>
      </c>
      <c r="F180" s="6" t="inlineStr">
        <is>
          <t>BRA</t>
        </is>
      </c>
      <c r="G180" s="11" t="n">
        <v>1600</v>
      </c>
      <c r="H180" s="6" t="inlineStr">
        <is>
          <t>NAFTA</t>
        </is>
      </c>
      <c r="I180" s="6">
        <f>IF(H180="NAFTA","N",IF(H180="DIESEL","D",IF(H180="ELÉCTRICO","E","")))</f>
        <v/>
      </c>
      <c r="J180" s="17" t="inlineStr">
        <is>
          <t>N</t>
        </is>
      </c>
      <c r="K180" s="6" t="n">
        <v>123</v>
      </c>
      <c r="L180" s="9" t="n">
        <v>3</v>
      </c>
      <c r="M180" s="9" t="n">
        <v>3</v>
      </c>
      <c r="N180" s="2" t="n">
        <v>25990</v>
      </c>
      <c r="O180" s="2" t="inlineStr">
        <is>
          <t>Ursea</t>
        </is>
      </c>
      <c r="P180" s="2" t="inlineStr">
        <is>
          <t>RV-E00101</t>
        </is>
      </c>
      <c r="Q180" s="2" t="inlineStr">
        <is>
          <t>Euro 5</t>
        </is>
      </c>
      <c r="R180" s="2" t="n">
        <v>1420</v>
      </c>
      <c r="S180" s="2" t="n"/>
      <c r="T180" s="2" t="n">
        <v>132</v>
      </c>
      <c r="U180" s="39">
        <f>IF(I180="N",T180*Supuestos!$B$4,T180*Supuestos!$C$4)*100</f>
        <v/>
      </c>
      <c r="V180" s="20">
        <f>IF(U180&gt;0,100/U180,0)</f>
        <v/>
      </c>
      <c r="W180" s="2">
        <f>T180*M180</f>
        <v/>
      </c>
      <c r="X180" s="2">
        <f>+U180*M180</f>
        <v/>
      </c>
      <c r="Y180" s="44" t="n">
        <v>5464.409775123408</v>
      </c>
      <c r="Z180" s="45" t="n">
        <v>0.345</v>
      </c>
      <c r="AA180" s="44" t="n">
        <v>15838.86891340118</v>
      </c>
    </row>
    <row r="181">
      <c r="A181" s="6" t="inlineStr">
        <is>
          <t>BAIC</t>
        </is>
      </c>
      <c r="B181" s="6" t="inlineStr">
        <is>
          <t>EU5 120 KW Full, 2Abag, ABS, CES, CTR 4p. Aut.</t>
        </is>
      </c>
      <c r="C181" s="6" t="inlineStr">
        <is>
          <t>GRANDES</t>
        </is>
      </c>
      <c r="D181" s="6" t="inlineStr">
        <is>
          <t>AUTOMOVIL</t>
        </is>
      </c>
      <c r="E181" s="11">
        <f>IF(D181="COMERCIAL","UTILITARIO",IF(C181="SUV Y CROSSOVER","SUV","AUTOMOVIL"))</f>
        <v/>
      </c>
      <c r="F181" s="6" t="inlineStr">
        <is>
          <t>CHI</t>
        </is>
      </c>
      <c r="G181" s="11" t="n"/>
      <c r="H181" s="6" t="inlineStr">
        <is>
          <t>ELÉCTRICO</t>
        </is>
      </c>
      <c r="I181" s="6">
        <f>IF(H181="NAFTA","N",IF(H181="DIESEL","D",IF(H181="ELÉCTRICO","E","")))</f>
        <v/>
      </c>
      <c r="J181" s="17" t="inlineStr">
        <is>
          <t>BEV</t>
        </is>
      </c>
      <c r="K181" s="6" t="n">
        <v>160</v>
      </c>
      <c r="L181" s="9" t="n">
        <v>4</v>
      </c>
      <c r="M181" s="21" t="n">
        <v>4</v>
      </c>
      <c r="N181" s="2" t="n">
        <v>33490</v>
      </c>
      <c r="O181" s="2" t="inlineStr">
        <is>
          <t>Chile</t>
        </is>
      </c>
      <c r="P181" s="2" t="inlineStr">
        <is>
          <t>BC8655EL0622S00-0</t>
        </is>
      </c>
      <c r="Q181" s="2" t="n"/>
      <c r="R181" s="2" t="n">
        <v>1955</v>
      </c>
      <c r="S181" s="2" t="n">
        <v>4.6</v>
      </c>
      <c r="T181" s="2" t="n"/>
      <c r="U181" s="39">
        <f>IF(I181="N",T181*Supuestos!$B$4,T181*Supuestos!$C$4)*100</f>
        <v/>
      </c>
      <c r="V181" s="20">
        <f>IF(U181&gt;0,100/U181,0)</f>
        <v/>
      </c>
      <c r="W181" s="2">
        <f>T181*M181</f>
        <v/>
      </c>
      <c r="X181" s="2">
        <f>+U181*M181</f>
        <v/>
      </c>
      <c r="Y181" s="44" t="n">
        <v>0</v>
      </c>
      <c r="Z181" s="45" t="n">
        <v>0</v>
      </c>
      <c r="AA181" s="44" t="n">
        <v>27450.81967213115</v>
      </c>
    </row>
    <row r="182">
      <c r="A182" s="6" t="inlineStr">
        <is>
          <t>MAZDA</t>
        </is>
      </c>
      <c r="B182" s="6" t="inlineStr">
        <is>
          <t>MX-5 Miata iSport 2.0 Roadster Extra Full 2p.</t>
        </is>
      </c>
      <c r="C182" s="6" t="inlineStr">
        <is>
          <t>ALTA GAMA, DEPORT. y CONVERT.</t>
        </is>
      </c>
      <c r="D182" s="6" t="inlineStr">
        <is>
          <t>AUTOMOVIL</t>
        </is>
      </c>
      <c r="E182" s="11">
        <f>IF(D182="COMERCIAL","UTILITARIO",IF(C182="SUV Y CROSSOVER","SUV","AUTOMOVIL"))</f>
        <v/>
      </c>
      <c r="F182" s="6" t="inlineStr">
        <is>
          <t>JAP</t>
        </is>
      </c>
      <c r="G182" s="11" t="n">
        <v>2000</v>
      </c>
      <c r="H182" s="6" t="inlineStr">
        <is>
          <t>NAFTA</t>
        </is>
      </c>
      <c r="I182" s="6">
        <f>IF(H182="NAFTA","N",IF(H182="DIESEL","D",IF(H182="ELÉCTRICO","E","")))</f>
        <v/>
      </c>
      <c r="J182" s="17" t="inlineStr">
        <is>
          <t>N</t>
        </is>
      </c>
      <c r="K182" s="6" t="n">
        <v>184</v>
      </c>
      <c r="L182" s="9" t="n">
        <v>3</v>
      </c>
      <c r="M182" s="21" t="n"/>
      <c r="N182" s="2" t="n"/>
      <c r="O182" s="2" t="n"/>
      <c r="P182" s="2" t="n"/>
      <c r="Q182" s="2" t="n"/>
      <c r="R182" s="2" t="n"/>
      <c r="S182" s="2" t="n"/>
      <c r="T182" s="2" t="n"/>
      <c r="U182" s="39">
        <f>IF(I182="N",T182*Supuestos!$B$4,T182*Supuestos!$C$4)*100</f>
        <v/>
      </c>
      <c r="V182" s="20">
        <f>IF(U182&gt;0,100/U182,0)</f>
        <v/>
      </c>
      <c r="W182" s="2">
        <f>T182*M182</f>
        <v/>
      </c>
      <c r="X182" s="2">
        <f>+U182*M182</f>
        <v/>
      </c>
      <c r="Y182" s="44" t="n">
        <v>0</v>
      </c>
      <c r="Z182" s="45" t="n">
        <v>0.345</v>
      </c>
      <c r="AA182" s="44" t="n">
        <v>0</v>
      </c>
    </row>
    <row r="183">
      <c r="A183" s="6" t="inlineStr">
        <is>
          <t>MINI</t>
        </is>
      </c>
      <c r="B183" s="6" t="inlineStr">
        <is>
          <t>Nuevo Cooper 1.5T Classic Plus 3p. Aut. (F56)</t>
        </is>
      </c>
      <c r="C183" s="6" t="inlineStr">
        <is>
          <t>ALTA GAMA, DEPORT. y CONVERT.</t>
        </is>
      </c>
      <c r="D183" s="6" t="inlineStr">
        <is>
          <t>AUTOMOVIL</t>
        </is>
      </c>
      <c r="E183" s="11">
        <f>IF(D183="COMERCIAL","UTILITARIO",IF(C183="SUV Y CROSSOVER","SUV","AUTOMOVIL"))</f>
        <v/>
      </c>
      <c r="F183" s="6" t="inlineStr">
        <is>
          <t>GB</t>
        </is>
      </c>
      <c r="G183" s="11" t="n">
        <v>1500</v>
      </c>
      <c r="H183" s="6" t="inlineStr">
        <is>
          <t>NAFTA</t>
        </is>
      </c>
      <c r="I183" s="6">
        <f>IF(H183="NAFTA","N",IF(H183="DIESEL","D",IF(H183="ELÉCTRICO","E","")))</f>
        <v/>
      </c>
      <c r="J183" s="17" t="inlineStr">
        <is>
          <t>N</t>
        </is>
      </c>
      <c r="K183" s="6" t="n">
        <v>136</v>
      </c>
      <c r="L183" s="9" t="n">
        <v>3</v>
      </c>
      <c r="M183" s="21" t="n"/>
      <c r="N183" s="2" t="n"/>
      <c r="O183" s="2" t="n"/>
      <c r="P183" s="2" t="n"/>
      <c r="Q183" s="2" t="n"/>
      <c r="R183" s="2" t="n"/>
      <c r="S183" s="2" t="n"/>
      <c r="T183" s="2" t="n"/>
      <c r="U183" s="39">
        <f>IF(I183="N",T183*Supuestos!$B$4,T183*Supuestos!$C$4)*100</f>
        <v/>
      </c>
      <c r="V183" s="20">
        <f>IF(U183&gt;0,100/U183,0)</f>
        <v/>
      </c>
      <c r="W183" s="2">
        <f>T183*M183</f>
        <v/>
      </c>
      <c r="X183" s="2">
        <f>+U183*M183</f>
        <v/>
      </c>
      <c r="Y183" s="44" t="n">
        <v>0</v>
      </c>
      <c r="Z183" s="45" t="n">
        <v>0.2875</v>
      </c>
      <c r="AA183" s="44" t="n">
        <v>0</v>
      </c>
    </row>
    <row r="184">
      <c r="A184" s="6" t="inlineStr">
        <is>
          <t>MINI</t>
        </is>
      </c>
      <c r="B184" s="6" t="inlineStr">
        <is>
          <t>Nuevo Cooper 1.5T Essential Full 3p. Aut. (F56)</t>
        </is>
      </c>
      <c r="C184" s="6" t="inlineStr">
        <is>
          <t>ALTA GAMA, DEPORT. y CONVERT.</t>
        </is>
      </c>
      <c r="D184" s="6" t="inlineStr">
        <is>
          <t>AUTOMOVIL</t>
        </is>
      </c>
      <c r="E184" s="11">
        <f>IF(D184="COMERCIAL","UTILITARIO",IF(C184="SUV Y CROSSOVER","SUV","AUTOMOVIL"))</f>
        <v/>
      </c>
      <c r="F184" s="6" t="inlineStr">
        <is>
          <t>GB</t>
        </is>
      </c>
      <c r="G184" s="11" t="n">
        <v>1500</v>
      </c>
      <c r="H184" s="6" t="inlineStr">
        <is>
          <t>NAFTA</t>
        </is>
      </c>
      <c r="I184" s="6">
        <f>IF(H184="NAFTA","N",IF(H184="DIESEL","D",IF(H184="ELÉCTRICO","E","")))</f>
        <v/>
      </c>
      <c r="J184" s="17" t="inlineStr">
        <is>
          <t>N</t>
        </is>
      </c>
      <c r="K184" s="6" t="n">
        <v>136</v>
      </c>
      <c r="L184" s="9" t="n">
        <v>3</v>
      </c>
      <c r="M184" s="21" t="n"/>
      <c r="N184" s="2" t="n"/>
      <c r="O184" s="2" t="n"/>
      <c r="P184" s="2" t="n"/>
      <c r="Q184" s="2" t="n"/>
      <c r="R184" s="2" t="n"/>
      <c r="S184" s="2" t="n"/>
      <c r="T184" s="2" t="n"/>
      <c r="U184" s="39">
        <f>IF(I184="N",T184*Supuestos!$B$4,T184*Supuestos!$C$4)*100</f>
        <v/>
      </c>
      <c r="V184" s="20">
        <f>IF(U184&gt;0,100/U184,0)</f>
        <v/>
      </c>
      <c r="W184" s="2">
        <f>T184*M184</f>
        <v/>
      </c>
      <c r="X184" s="2">
        <f>+U184*M184</f>
        <v/>
      </c>
      <c r="Y184" s="44" t="n">
        <v>0</v>
      </c>
      <c r="Z184" s="45" t="n">
        <v>0.2875</v>
      </c>
      <c r="AA184" s="44" t="n">
        <v>0</v>
      </c>
    </row>
    <row r="185">
      <c r="A185" s="6" t="inlineStr">
        <is>
          <t>MOBILITY</t>
        </is>
      </c>
      <c r="B185" s="6" t="inlineStr">
        <is>
          <t>CityQuad 3KW vid, bloq, Ay. Estac. 2p. Aut.</t>
        </is>
      </c>
      <c r="C185" s="6" t="inlineStr">
        <is>
          <t>CHICOS</t>
        </is>
      </c>
      <c r="D185" s="6" t="inlineStr">
        <is>
          <t>AUTOMOVIL</t>
        </is>
      </c>
      <c r="E185" s="11">
        <f>IF(D185="COMERCIAL","UTILITARIO",IF(C185="SUV Y CROSSOVER","SUV","AUTOMOVIL"))</f>
        <v/>
      </c>
      <c r="F185" s="6" t="inlineStr">
        <is>
          <t>CHI</t>
        </is>
      </c>
      <c r="G185" s="11" t="n"/>
      <c r="H185" s="6" t="inlineStr">
        <is>
          <t>ELÉCTRICO</t>
        </is>
      </c>
      <c r="I185" s="6">
        <f>IF(H185="NAFTA","N",IF(H185="DIESEL","D",IF(H185="ELÉCTRICO","E","")))</f>
        <v/>
      </c>
      <c r="J185" s="17" t="inlineStr">
        <is>
          <t>BEV</t>
        </is>
      </c>
      <c r="K185" s="6" t="n">
        <v>4</v>
      </c>
      <c r="L185" s="9" t="n">
        <v>3</v>
      </c>
      <c r="M185" s="21" t="n">
        <v>3</v>
      </c>
      <c r="N185" s="2" t="n">
        <v>10650</v>
      </c>
      <c r="O185" s="2" t="inlineStr">
        <is>
          <t>Estimado</t>
        </is>
      </c>
      <c r="P185" s="2" t="n"/>
      <c r="Q185" s="2" t="n"/>
      <c r="R185" s="2" t="n"/>
      <c r="S185" s="2" t="n">
        <v>8.4</v>
      </c>
      <c r="T185" s="2" t="n"/>
      <c r="U185" s="39">
        <f>IF(I185="N",T185*Supuestos!$B$4,T185*Supuestos!$C$4)*100</f>
        <v/>
      </c>
      <c r="V185" s="20">
        <f>IF(U185&gt;0,100/U185,0)</f>
        <v/>
      </c>
      <c r="W185" s="2">
        <f>T185*M185</f>
        <v/>
      </c>
      <c r="X185" s="2">
        <f>+U185*M185</f>
        <v/>
      </c>
      <c r="Y185" s="44" t="n">
        <v>0</v>
      </c>
      <c r="Z185" s="45" t="n">
        <v>0</v>
      </c>
      <c r="AA185" s="44" t="n">
        <v>8729.508196721312</v>
      </c>
    </row>
    <row r="186">
      <c r="A186" s="6" t="inlineStr">
        <is>
          <t>TESLA</t>
        </is>
      </c>
      <c r="B186" s="6" t="inlineStr">
        <is>
          <t>3 Extra Full 4p. Aut. (CHI)</t>
        </is>
      </c>
      <c r="C186" s="6" t="inlineStr">
        <is>
          <t>ALTA GAMA, DEPORT. y CONVERT.</t>
        </is>
      </c>
      <c r="D186" s="6" t="inlineStr">
        <is>
          <t>AUTOMOVIL</t>
        </is>
      </c>
      <c r="E186" s="11">
        <f>IF(D186="COMERCIAL","UTILITARIO",IF(C186="SUV Y CROSSOVER","SUV","AUTOMOVIL"))</f>
        <v/>
      </c>
      <c r="F186" s="6" t="n"/>
      <c r="G186" s="11" t="n"/>
      <c r="H186" s="6" t="inlineStr">
        <is>
          <t>ELÉCTRICO</t>
        </is>
      </c>
      <c r="I186" s="6">
        <f>IF(H186="NAFTA","N",IF(H186="DIESEL","D",IF(H186="ELÉCTRICO","E","")))</f>
        <v/>
      </c>
      <c r="J186" s="17" t="inlineStr">
        <is>
          <t>BEV</t>
        </is>
      </c>
      <c r="K186" s="6" t="n">
        <v>0</v>
      </c>
      <c r="L186" s="9" t="n">
        <v>3</v>
      </c>
      <c r="M186" s="21" t="n">
        <v>3</v>
      </c>
      <c r="N186" s="2" t="n">
        <v>58900</v>
      </c>
      <c r="O186" s="2" t="inlineStr">
        <is>
          <t>Chile</t>
        </is>
      </c>
      <c r="P186" s="2" t="inlineStr">
        <is>
          <t>TS9432EL0224S00-1</t>
        </is>
      </c>
      <c r="Q186" s="2" t="n"/>
      <c r="R186" s="2" t="n">
        <v>2200</v>
      </c>
      <c r="S186" s="2" t="n">
        <v>8.5</v>
      </c>
      <c r="T186" s="2" t="n"/>
      <c r="U186" s="39">
        <f>IF(I186="N",T186*Supuestos!$B$4,T186*Supuestos!$C$4)*100</f>
        <v/>
      </c>
      <c r="V186" s="20">
        <f>IF(U186&gt;0,100/U186,0)</f>
        <v/>
      </c>
      <c r="W186" s="2">
        <f>T186*M186</f>
        <v/>
      </c>
      <c r="X186" s="2">
        <f>+U186*M186</f>
        <v/>
      </c>
      <c r="Y186" s="44" t="n">
        <v>0</v>
      </c>
      <c r="Z186" s="45" t="n">
        <v>0</v>
      </c>
      <c r="AA186" s="44" t="n">
        <v>48278.68852459016</v>
      </c>
    </row>
    <row r="187">
      <c r="A187" s="6" t="inlineStr">
        <is>
          <t>TODAY SUNSHINE</t>
        </is>
      </c>
      <c r="B187" s="6" t="inlineStr">
        <is>
          <t>M2 7,5 KW Full Litio Ay. Est. 3p.</t>
        </is>
      </c>
      <c r="C187" s="6" t="inlineStr">
        <is>
          <t>CHICOS</t>
        </is>
      </c>
      <c r="D187" s="6" t="inlineStr">
        <is>
          <t>AUTOMOVIL</t>
        </is>
      </c>
      <c r="E187" s="11">
        <f>IF(D187="COMERCIAL","UTILITARIO",IF(C187="SUV Y CROSSOVER","SUV","AUTOMOVIL"))</f>
        <v/>
      </c>
      <c r="F187" s="6" t="inlineStr">
        <is>
          <t>CHI</t>
        </is>
      </c>
      <c r="G187" s="11" t="n"/>
      <c r="H187" s="6" t="inlineStr">
        <is>
          <t>ELÉCTRICO</t>
        </is>
      </c>
      <c r="I187" s="6">
        <f>IF(H187="NAFTA","N",IF(H187="DIESEL","D",IF(H187="ELÉCTRICO","E","")))</f>
        <v/>
      </c>
      <c r="J187" s="17" t="inlineStr">
        <is>
          <t>BEV</t>
        </is>
      </c>
      <c r="K187" s="6" t="n">
        <v>0</v>
      </c>
      <c r="L187" s="9" t="n">
        <v>3</v>
      </c>
      <c r="M187" s="21" t="n">
        <v>3</v>
      </c>
      <c r="N187" s="2" t="n">
        <v>14980</v>
      </c>
      <c r="O187" s="2" t="inlineStr">
        <is>
          <t>Estimado</t>
        </is>
      </c>
      <c r="P187" s="2" t="n"/>
      <c r="Q187" s="2" t="n"/>
      <c r="R187" s="2" t="n"/>
      <c r="S187" s="2" t="n">
        <v>8.4</v>
      </c>
      <c r="T187" s="2" t="n"/>
      <c r="U187" s="39">
        <f>IF(I187="N",T187*Supuestos!$B$4,T187*Supuestos!$C$4)*100</f>
        <v/>
      </c>
      <c r="V187" s="20">
        <f>IF(U187&gt;0,100/U187,0)</f>
        <v/>
      </c>
      <c r="W187" s="2">
        <f>T187*M187</f>
        <v/>
      </c>
      <c r="X187" s="2">
        <f>+U187*M187</f>
        <v/>
      </c>
      <c r="Y187" s="44" t="n">
        <v>0</v>
      </c>
      <c r="Z187" s="45" t="n">
        <v>0</v>
      </c>
      <c r="AA187" s="44" t="n">
        <v>12278.68852459016</v>
      </c>
    </row>
    <row r="188">
      <c r="A188" s="6" t="inlineStr">
        <is>
          <t>BYD</t>
        </is>
      </c>
      <c r="B188" s="6" t="inlineStr">
        <is>
          <t>Han GS 700 180KW Ex.Full,7Abag,techo,cuero,ADAS 4p. Aut.</t>
        </is>
      </c>
      <c r="C188" s="6" t="inlineStr">
        <is>
          <t>GRANDES</t>
        </is>
      </c>
      <c r="D188" s="6" t="inlineStr">
        <is>
          <t>AUTOMOVIL</t>
        </is>
      </c>
      <c r="E188" s="11">
        <f>IF(D188="COMERCIAL","UTILITARIO",IF(C188="SUV Y CROSSOVER","SUV","AUTOMOVIL"))</f>
        <v/>
      </c>
      <c r="F188" s="6" t="inlineStr">
        <is>
          <t>CHI</t>
        </is>
      </c>
      <c r="G188" s="11" t="n"/>
      <c r="H188" s="6" t="inlineStr">
        <is>
          <t>ELÉCTRICO</t>
        </is>
      </c>
      <c r="I188" s="6">
        <f>IF(H188="NAFTA","N",IF(H188="DIESEL","D",IF(H188="ELÉCTRICO","E","")))</f>
        <v/>
      </c>
      <c r="J188" s="17" t="inlineStr">
        <is>
          <t>BEV</t>
        </is>
      </c>
      <c r="K188" s="6" t="n">
        <v>241</v>
      </c>
      <c r="L188" s="9" t="n">
        <v>4</v>
      </c>
      <c r="M188" s="21" t="n">
        <v>4</v>
      </c>
      <c r="N188" s="2" t="n">
        <v>76990</v>
      </c>
      <c r="O188" s="2" t="inlineStr">
        <is>
          <t>Chile</t>
        </is>
      </c>
      <c r="P188" s="2" t="inlineStr">
        <is>
          <t>BY9005EL0323S00-6</t>
        </is>
      </c>
      <c r="Q188" s="2" t="n"/>
      <c r="R188" s="2" t="n">
        <v>2660</v>
      </c>
      <c r="S188" s="2" t="n">
        <v>5</v>
      </c>
      <c r="T188" s="2" t="n"/>
      <c r="U188" s="39">
        <f>IF(I188="N",T188*Supuestos!$B$4,T188*Supuestos!$C$4)*100</f>
        <v/>
      </c>
      <c r="V188" s="20">
        <f>IF(U188&gt;0,100/U188,0)</f>
        <v/>
      </c>
      <c r="W188" s="2">
        <f>T188*M188</f>
        <v/>
      </c>
      <c r="X188" s="2">
        <f>+U188*M188</f>
        <v/>
      </c>
      <c r="Y188" s="44" t="n">
        <v>0</v>
      </c>
      <c r="Z188" s="45" t="n">
        <v>0</v>
      </c>
      <c r="AA188" s="44" t="n">
        <v>63106.55737704918</v>
      </c>
    </row>
    <row r="189">
      <c r="A189" s="6" t="inlineStr">
        <is>
          <t>VOLKSWAGEN</t>
        </is>
      </c>
      <c r="B189" s="6" t="inlineStr">
        <is>
          <t>Polo VI 1.6 Highline Extra Full 5p. Aut.</t>
        </is>
      </c>
      <c r="C189" s="6" t="inlineStr">
        <is>
          <t>MEDIANOS COMPACTOS</t>
        </is>
      </c>
      <c r="D189" s="6" t="inlineStr">
        <is>
          <t>AUTOMOVIL</t>
        </is>
      </c>
      <c r="E189" s="11">
        <f>IF(D189="COMERCIAL","UTILITARIO",IF(C189="SUV Y CROSSOVER","SUV","AUTOMOVIL"))</f>
        <v/>
      </c>
      <c r="F189" s="6" t="inlineStr">
        <is>
          <t>BRA</t>
        </is>
      </c>
      <c r="G189" s="11" t="n">
        <v>1600</v>
      </c>
      <c r="H189" s="6" t="inlineStr">
        <is>
          <t>NAFTA</t>
        </is>
      </c>
      <c r="I189" s="6">
        <f>IF(H189="NAFTA","N",IF(H189="DIESEL","D",IF(H189="ELÉCTRICO","E","")))</f>
        <v/>
      </c>
      <c r="J189" s="17" t="inlineStr">
        <is>
          <t>N</t>
        </is>
      </c>
      <c r="K189" s="6" t="n">
        <v>110</v>
      </c>
      <c r="L189" s="9" t="n">
        <v>3</v>
      </c>
      <c r="M189" s="21" t="n">
        <v>3</v>
      </c>
      <c r="N189" s="2" t="n">
        <v>29490</v>
      </c>
      <c r="O189" s="2" t="inlineStr">
        <is>
          <t>Ursea</t>
        </is>
      </c>
      <c r="P189" s="2" t="inlineStr">
        <is>
          <t>RV-E00084</t>
        </is>
      </c>
      <c r="Q189" s="2" t="inlineStr">
        <is>
          <t>Euro 6</t>
        </is>
      </c>
      <c r="R189" s="2" t="n">
        <v>1510</v>
      </c>
      <c r="S189" s="2" t="n"/>
      <c r="T189" s="2" t="n">
        <v>156</v>
      </c>
      <c r="U189" s="39">
        <f>IF(I189="N",T189*Supuestos!$B$4,T189*Supuestos!$C$4)*100</f>
        <v/>
      </c>
      <c r="V189" s="20">
        <f>IF(U189&gt;0,100/U189,0)</f>
        <v/>
      </c>
      <c r="W189" s="2">
        <f>T189*M189</f>
        <v/>
      </c>
      <c r="X189" s="2">
        <f>+U189*M189</f>
        <v/>
      </c>
      <c r="Y189" s="44" t="n">
        <v>6200.286428179656</v>
      </c>
      <c r="Z189" s="45" t="n">
        <v>0.345</v>
      </c>
      <c r="AA189" s="44" t="n">
        <v>17971.84471936132</v>
      </c>
    </row>
    <row r="190">
      <c r="A190" s="6" t="inlineStr">
        <is>
          <t>AUDI</t>
        </is>
      </c>
      <c r="B190" s="6" t="inlineStr">
        <is>
          <t>A3 G4 SB SLine Plus 1.4 TFSi Extra Full Tiptronic 5p.</t>
        </is>
      </c>
      <c r="C190" s="6" t="inlineStr">
        <is>
          <t>ALTA GAMA, DEPORT. y CONVERT.</t>
        </is>
      </c>
      <c r="D190" s="6" t="inlineStr">
        <is>
          <t>AUTOMOVIL</t>
        </is>
      </c>
      <c r="E190" s="11">
        <f>IF(D190="COMERCIAL","UTILITARIO",IF(C190="SUV Y CROSSOVER","SUV","AUTOMOVIL"))</f>
        <v/>
      </c>
      <c r="F190" s="6" t="inlineStr">
        <is>
          <t>ALE</t>
        </is>
      </c>
      <c r="G190" s="11" t="n">
        <v>1395</v>
      </c>
      <c r="H190" s="6" t="inlineStr">
        <is>
          <t>NAFTA</t>
        </is>
      </c>
      <c r="I190" s="6">
        <f>IF(H190="NAFTA","N",IF(H190="DIESEL","D",IF(H190="ELÉCTRICO","E","")))</f>
        <v/>
      </c>
      <c r="J190" s="17" t="inlineStr">
        <is>
          <t>N</t>
        </is>
      </c>
      <c r="K190" s="6" t="n">
        <v>150</v>
      </c>
      <c r="L190" s="9" t="n">
        <v>2</v>
      </c>
      <c r="M190" s="6" t="n">
        <v>2</v>
      </c>
      <c r="N190" s="2" t="n"/>
      <c r="O190" s="2" t="inlineStr">
        <is>
          <t>Ursea</t>
        </is>
      </c>
      <c r="P190" s="2" t="n"/>
      <c r="Q190" s="2" t="inlineStr">
        <is>
          <t>Euro 6</t>
        </is>
      </c>
      <c r="R190" s="2" t="n">
        <v>1590</v>
      </c>
      <c r="S190" s="2" t="n"/>
      <c r="T190" s="2" t="n">
        <v>140</v>
      </c>
      <c r="U190" s="39">
        <f>IF(I190="N",T190*Supuestos!$B$4,T190*Supuestos!$C$4)*100</f>
        <v/>
      </c>
      <c r="V190" s="20">
        <f>IF(U190&gt;0,100/U190,0)</f>
        <v/>
      </c>
      <c r="W190" s="2">
        <f>T190*M190</f>
        <v/>
      </c>
      <c r="X190" s="2">
        <f>+U190*M190</f>
        <v/>
      </c>
      <c r="Y190" s="44" t="n">
        <v>0</v>
      </c>
      <c r="Z190" s="45" t="n">
        <v>0.2875</v>
      </c>
      <c r="AA190" s="44" t="n">
        <v>0</v>
      </c>
    </row>
    <row r="191">
      <c r="A191" s="6" t="inlineStr">
        <is>
          <t>BMW</t>
        </is>
      </c>
      <c r="B191" s="6" t="inlineStr">
        <is>
          <t>118i 1.5T City Extra Full 5p. Aut. (F40)</t>
        </is>
      </c>
      <c r="C191" s="6" t="inlineStr">
        <is>
          <t>ALTA GAMA, DEPORT. y CONVERT.</t>
        </is>
      </c>
      <c r="D191" s="6" t="inlineStr">
        <is>
          <t>AUTOMOVIL</t>
        </is>
      </c>
      <c r="E191" s="11">
        <f>IF(D191="COMERCIAL","UTILITARIO",IF(C191="SUV Y CROSSOVER","SUV","AUTOMOVIL"))</f>
        <v/>
      </c>
      <c r="F191" s="6" t="inlineStr">
        <is>
          <t>ALE</t>
        </is>
      </c>
      <c r="G191" s="11" t="n">
        <v>1500</v>
      </c>
      <c r="H191" s="6" t="inlineStr">
        <is>
          <t>NAFTA</t>
        </is>
      </c>
      <c r="I191" s="6">
        <f>IF(H191="NAFTA","N",IF(H191="DIESEL","D",IF(H191="ELÉCTRICO","E","")))</f>
        <v/>
      </c>
      <c r="J191" s="17" t="inlineStr">
        <is>
          <t>N</t>
        </is>
      </c>
      <c r="K191" s="6" t="n">
        <v>140</v>
      </c>
      <c r="L191" s="9" t="n">
        <v>2</v>
      </c>
      <c r="M191" s="21" t="n"/>
      <c r="N191" s="2" t="n"/>
      <c r="O191" s="2" t="n"/>
      <c r="P191" s="2" t="n"/>
      <c r="Q191" s="2" t="n"/>
      <c r="R191" s="2" t="n"/>
      <c r="S191" s="2" t="n"/>
      <c r="T191" s="2" t="n"/>
      <c r="U191" s="39">
        <f>IF(I191="N",T191*Supuestos!$B$4,T191*Supuestos!$C$4)*100</f>
        <v/>
      </c>
      <c r="V191" s="20">
        <f>IF(U191&gt;0,100/U191,0)</f>
        <v/>
      </c>
      <c r="W191" s="2">
        <f>T191*M191</f>
        <v/>
      </c>
      <c r="X191" s="2">
        <f>+U191*M191</f>
        <v/>
      </c>
      <c r="Y191" s="44" t="n">
        <v>0</v>
      </c>
      <c r="Z191" s="45" t="n">
        <v>0.2875</v>
      </c>
      <c r="AA191" s="44" t="n">
        <v>0</v>
      </c>
    </row>
    <row r="192">
      <c r="A192" s="6" t="inlineStr">
        <is>
          <t>BMW</t>
        </is>
      </c>
      <c r="B192" s="6" t="inlineStr">
        <is>
          <t>135i xDrive M 2.0T Extra Full 5p. Aut. (F40)</t>
        </is>
      </c>
      <c r="C192" s="6" t="inlineStr">
        <is>
          <t>ALTA GAMA, DEPORT. y CONVERT.</t>
        </is>
      </c>
      <c r="D192" s="6" t="inlineStr">
        <is>
          <t>AUTOMOVIL</t>
        </is>
      </c>
      <c r="E192" s="11">
        <f>IF(D192="COMERCIAL","UTILITARIO",IF(C192="SUV Y CROSSOVER","SUV","AUTOMOVIL"))</f>
        <v/>
      </c>
      <c r="F192" s="6" t="inlineStr">
        <is>
          <t>ALE</t>
        </is>
      </c>
      <c r="G192" s="11" t="n">
        <v>2000</v>
      </c>
      <c r="H192" s="6" t="inlineStr">
        <is>
          <t>NAFTA</t>
        </is>
      </c>
      <c r="I192" s="6">
        <f>IF(H192="NAFTA","N",IF(H192="DIESEL","D",IF(H192="ELÉCTRICO","E","")))</f>
        <v/>
      </c>
      <c r="J192" s="17" t="inlineStr">
        <is>
          <t>N</t>
        </is>
      </c>
      <c r="K192" s="6" t="n">
        <v>306</v>
      </c>
      <c r="L192" s="9" t="n">
        <v>2</v>
      </c>
      <c r="M192" s="21" t="n"/>
      <c r="N192" s="2" t="n"/>
      <c r="O192" s="2" t="n"/>
      <c r="P192" s="2" t="n"/>
      <c r="Q192" s="2" t="n"/>
      <c r="R192" s="2" t="n"/>
      <c r="S192" s="2" t="n"/>
      <c r="T192" s="2" t="n"/>
      <c r="U192" s="39">
        <f>IF(I192="N",T192*Supuestos!$B$4,T192*Supuestos!$C$4)*100</f>
        <v/>
      </c>
      <c r="V192" s="20">
        <f>IF(U192&gt;0,100/U192,0)</f>
        <v/>
      </c>
      <c r="W192" s="2">
        <f>T192*M192</f>
        <v/>
      </c>
      <c r="X192" s="2">
        <f>+U192*M192</f>
        <v/>
      </c>
      <c r="Y192" s="44" t="n">
        <v>0</v>
      </c>
      <c r="Z192" s="45" t="n">
        <v>0.345</v>
      </c>
      <c r="AA192" s="44" t="n">
        <v>0</v>
      </c>
    </row>
    <row r="193">
      <c r="A193" s="6" t="inlineStr">
        <is>
          <t>BMW</t>
        </is>
      </c>
      <c r="B193" s="6" t="inlineStr">
        <is>
          <t>220i GCP M Sport 2.0T Extra Full 4p. Aut. (F44)</t>
        </is>
      </c>
      <c r="C193" s="6" t="inlineStr">
        <is>
          <t>ALTA GAMA, DEPORT. y CONVERT.</t>
        </is>
      </c>
      <c r="D193" s="6" t="inlineStr">
        <is>
          <t>AUTOMOVIL</t>
        </is>
      </c>
      <c r="E193" s="11">
        <f>IF(D193="COMERCIAL","UTILITARIO",IF(C193="SUV Y CROSSOVER","SUV","AUTOMOVIL"))</f>
        <v/>
      </c>
      <c r="F193" s="6" t="inlineStr">
        <is>
          <t>ALE</t>
        </is>
      </c>
      <c r="G193" s="11" t="n">
        <v>2000</v>
      </c>
      <c r="H193" s="6" t="inlineStr">
        <is>
          <t>NAFTA</t>
        </is>
      </c>
      <c r="I193" s="6">
        <f>IF(H193="NAFTA","N",IF(H193="DIESEL","D",IF(H193="ELÉCTRICO","E","")))</f>
        <v/>
      </c>
      <c r="J193" s="17" t="inlineStr">
        <is>
          <t>N</t>
        </is>
      </c>
      <c r="K193" s="6" t="n">
        <v>192</v>
      </c>
      <c r="L193" s="9" t="n">
        <v>2</v>
      </c>
      <c r="M193" s="21" t="n"/>
      <c r="N193" s="2" t="n"/>
      <c r="O193" s="2" t="n"/>
      <c r="P193" s="2" t="n"/>
      <c r="Q193" s="2" t="n"/>
      <c r="R193" s="2" t="n"/>
      <c r="S193" s="2" t="n"/>
      <c r="T193" s="2" t="n"/>
      <c r="U193" s="39">
        <f>IF(I193="N",T193*Supuestos!$B$4,T193*Supuestos!$C$4)*100</f>
        <v/>
      </c>
      <c r="V193" s="20">
        <f>IF(U193&gt;0,100/U193,0)</f>
        <v/>
      </c>
      <c r="W193" s="2">
        <f>T193*M193</f>
        <v/>
      </c>
      <c r="X193" s="2">
        <f>+U193*M193</f>
        <v/>
      </c>
      <c r="Y193" s="44" t="n">
        <v>0</v>
      </c>
      <c r="Z193" s="45" t="n">
        <v>0.345</v>
      </c>
      <c r="AA193" s="44" t="n">
        <v>0</v>
      </c>
    </row>
    <row r="194">
      <c r="A194" s="6" t="inlineStr">
        <is>
          <t>BMW</t>
        </is>
      </c>
      <c r="B194" s="6" t="inlineStr">
        <is>
          <t>330i 2.0T Sport M 258 HP Ex. Full 4p. Aut. (G20)(MEX)(ALE)</t>
        </is>
      </c>
      <c r="C194" s="6" t="inlineStr">
        <is>
          <t>ALTA GAMA, DEPORT. y CONVERT.</t>
        </is>
      </c>
      <c r="D194" s="6" t="inlineStr">
        <is>
          <t>AUTOMOVIL</t>
        </is>
      </c>
      <c r="E194" s="11">
        <f>IF(D194="COMERCIAL","UTILITARIO",IF(C194="SUV Y CROSSOVER","SUV","AUTOMOVIL"))</f>
        <v/>
      </c>
      <c r="F194" s="6" t="inlineStr">
        <is>
          <t>ALE</t>
        </is>
      </c>
      <c r="G194" s="11" t="n">
        <v>2000</v>
      </c>
      <c r="H194" s="6" t="inlineStr">
        <is>
          <t>NAFTA</t>
        </is>
      </c>
      <c r="I194" s="6">
        <f>IF(H194="NAFTA","N",IF(H194="DIESEL","D",IF(H194="ELÉCTRICO","E","")))</f>
        <v/>
      </c>
      <c r="J194" s="17" t="inlineStr">
        <is>
          <t>N</t>
        </is>
      </c>
      <c r="K194" s="6" t="n">
        <v>258</v>
      </c>
      <c r="L194" s="9" t="n">
        <v>2</v>
      </c>
      <c r="M194" s="21" t="n"/>
      <c r="N194" s="2" t="n"/>
      <c r="O194" s="2" t="n"/>
      <c r="P194" s="2" t="n"/>
      <c r="Q194" s="2" t="n"/>
      <c r="R194" s="2" t="n"/>
      <c r="S194" s="2" t="n"/>
      <c r="T194" s="2" t="n"/>
      <c r="U194" s="39">
        <f>IF(I194="N",T194*Supuestos!$B$4,T194*Supuestos!$C$4)*100</f>
        <v/>
      </c>
      <c r="V194" s="20">
        <f>IF(U194&gt;0,100/U194,0)</f>
        <v/>
      </c>
      <c r="W194" s="2">
        <f>T194*M194</f>
        <v/>
      </c>
      <c r="X194" s="2">
        <f>+U194*M194</f>
        <v/>
      </c>
      <c r="Y194" s="44" t="n">
        <v>0</v>
      </c>
      <c r="Z194" s="45" t="n">
        <v>0.345</v>
      </c>
      <c r="AA194" s="44" t="n">
        <v>0</v>
      </c>
    </row>
    <row r="195">
      <c r="A195" s="6" t="inlineStr">
        <is>
          <t>BMW</t>
        </is>
      </c>
      <c r="B195" s="6" t="inlineStr">
        <is>
          <t>Z4 40i M 3.0T Roadster Extra Full Aut. (G29)</t>
        </is>
      </c>
      <c r="C195" s="6" t="inlineStr">
        <is>
          <t>ALTA GAMA, DEPORT. y CONVERT.</t>
        </is>
      </c>
      <c r="D195" s="6" t="inlineStr">
        <is>
          <t>AUTOMOVIL</t>
        </is>
      </c>
      <c r="E195" s="11">
        <f>IF(D195="COMERCIAL","UTILITARIO",IF(C195="SUV Y CROSSOVER","SUV","AUTOMOVIL"))</f>
        <v/>
      </c>
      <c r="F195" s="6" t="inlineStr">
        <is>
          <t>ALE</t>
        </is>
      </c>
      <c r="G195" s="11" t="n">
        <v>3000</v>
      </c>
      <c r="H195" s="6" t="inlineStr">
        <is>
          <t>NAFTA</t>
        </is>
      </c>
      <c r="I195" s="6">
        <f>IF(H195="NAFTA","N",IF(H195="DIESEL","D",IF(H195="ELÉCTRICO","E","")))</f>
        <v/>
      </c>
      <c r="J195" s="17" t="inlineStr">
        <is>
          <t>N</t>
        </is>
      </c>
      <c r="K195" s="6" t="n">
        <v>382</v>
      </c>
      <c r="L195" s="9" t="n">
        <v>2</v>
      </c>
      <c r="M195" s="21" t="n"/>
      <c r="N195" s="2" t="n"/>
      <c r="O195" s="2" t="n"/>
      <c r="P195" s="2" t="n"/>
      <c r="Q195" s="2" t="n"/>
      <c r="R195" s="2" t="n"/>
      <c r="S195" s="2" t="n"/>
      <c r="T195" s="2" t="n"/>
      <c r="U195" s="39">
        <f>IF(I195="N",T195*Supuestos!$B$4,T195*Supuestos!$C$4)*100</f>
        <v/>
      </c>
      <c r="V195" s="20">
        <f>IF(U195&gt;0,100/U195,0)</f>
        <v/>
      </c>
      <c r="W195" s="2">
        <f>T195*M195</f>
        <v/>
      </c>
      <c r="X195" s="2">
        <f>+U195*M195</f>
        <v/>
      </c>
      <c r="Y195" s="44" t="n">
        <v>0</v>
      </c>
      <c r="Z195" s="45" t="n">
        <v>0.4025</v>
      </c>
      <c r="AA195" s="44" t="n">
        <v>0</v>
      </c>
    </row>
    <row r="196">
      <c r="A196" s="6" t="inlineStr">
        <is>
          <t>FURINKA</t>
        </is>
      </c>
      <c r="B196" s="6" t="inlineStr">
        <is>
          <t>Kong 2 KW 3pax 2p. Aut.</t>
        </is>
      </c>
      <c r="C196" s="6" t="inlineStr">
        <is>
          <t>CHICOS</t>
        </is>
      </c>
      <c r="D196" s="6" t="inlineStr">
        <is>
          <t>AUTOMOVIL</t>
        </is>
      </c>
      <c r="E196" s="11">
        <f>IF(D196="COMERCIAL","UTILITARIO",IF(C196="SUV Y CROSSOVER","SUV","AUTOMOVIL"))</f>
        <v/>
      </c>
      <c r="F196" s="6" t="inlineStr">
        <is>
          <t>CHI</t>
        </is>
      </c>
      <c r="G196" s="11" t="n"/>
      <c r="H196" s="6" t="inlineStr">
        <is>
          <t>ELÉCTRICO</t>
        </is>
      </c>
      <c r="I196" s="6">
        <f>IF(H196="NAFTA","N",IF(H196="DIESEL","D",IF(H196="ELÉCTRICO","E","")))</f>
        <v/>
      </c>
      <c r="J196" s="17" t="inlineStr">
        <is>
          <t>BEV</t>
        </is>
      </c>
      <c r="K196" s="6" t="n">
        <v>2.7</v>
      </c>
      <c r="L196" s="9" t="n">
        <v>2</v>
      </c>
      <c r="M196" s="21" t="n">
        <v>2</v>
      </c>
      <c r="N196" s="2" t="n">
        <v>8990</v>
      </c>
      <c r="O196" s="2" t="inlineStr">
        <is>
          <t>Estimado</t>
        </is>
      </c>
      <c r="P196" s="2" t="n"/>
      <c r="Q196" s="2" t="n"/>
      <c r="R196" s="2" t="n"/>
      <c r="S196" s="2" t="n">
        <v>8.4</v>
      </c>
      <c r="T196" s="2" t="n"/>
      <c r="U196" s="39">
        <f>IF(I196="N",T196*Supuestos!$B$4,T196*Supuestos!$C$4)*100</f>
        <v/>
      </c>
      <c r="V196" s="20">
        <f>IF(U196&gt;0,100/U196,0)</f>
        <v/>
      </c>
      <c r="W196" s="2">
        <f>T196*M196</f>
        <v/>
      </c>
      <c r="X196" s="2">
        <f>+U196*M196</f>
        <v/>
      </c>
      <c r="Y196" s="44" t="n">
        <v>0</v>
      </c>
      <c r="Z196" s="45" t="n">
        <v>0</v>
      </c>
      <c r="AA196" s="44" t="n">
        <v>7368.852459016393</v>
      </c>
    </row>
    <row r="197">
      <c r="A197" s="6" t="inlineStr">
        <is>
          <t>MAPLE</t>
        </is>
      </c>
      <c r="B197" s="6" t="inlineStr">
        <is>
          <t>60s 100 KW Extra Full, 2Abag, cuero 4p. Aut.</t>
        </is>
      </c>
      <c r="C197" s="6" t="inlineStr">
        <is>
          <t>GRANDES</t>
        </is>
      </c>
      <c r="D197" s="6" t="inlineStr">
        <is>
          <t>AUTOMOVIL</t>
        </is>
      </c>
      <c r="E197" s="11">
        <f>IF(D197="COMERCIAL","UTILITARIO",IF(C197="SUV Y CROSSOVER","SUV","AUTOMOVIL"))</f>
        <v/>
      </c>
      <c r="F197" s="6" t="inlineStr">
        <is>
          <t>CHI</t>
        </is>
      </c>
      <c r="G197" s="11" t="n"/>
      <c r="H197" s="6" t="inlineStr">
        <is>
          <t>ELÉCTRICO</t>
        </is>
      </c>
      <c r="I197" s="6">
        <f>IF(H197="NAFTA","N",IF(H197="DIESEL","D",IF(H197="ELÉCTRICO","E","")))</f>
        <v/>
      </c>
      <c r="J197" s="17" t="inlineStr">
        <is>
          <t>BEV</t>
        </is>
      </c>
      <c r="K197" s="6" t="n">
        <v>134</v>
      </c>
      <c r="L197" s="9" t="n">
        <v>3</v>
      </c>
      <c r="M197" s="21" t="n">
        <v>3</v>
      </c>
      <c r="N197" s="2" t="n">
        <v>45128</v>
      </c>
      <c r="O197" s="2" t="inlineStr">
        <is>
          <t>Chile</t>
        </is>
      </c>
      <c r="P197" s="2" t="inlineStr">
        <is>
          <t>MP8757EL0922S00-7</t>
        </is>
      </c>
      <c r="Q197" s="2" t="n"/>
      <c r="R197" s="2" t="n">
        <v>1910</v>
      </c>
      <c r="S197" s="2" t="n">
        <v>6.4</v>
      </c>
      <c r="T197" s="2" t="n"/>
      <c r="U197" s="39">
        <f>IF(I197="N",T197*Supuestos!$B$4,T197*Supuestos!$C$4)*100</f>
        <v/>
      </c>
      <c r="V197" s="20">
        <f>IF(U197&gt;0,100/U197,0)</f>
        <v/>
      </c>
      <c r="W197" s="2">
        <f>T197*M197</f>
        <v/>
      </c>
      <c r="X197" s="2">
        <f>+U197*M197</f>
        <v/>
      </c>
      <c r="Y197" s="44" t="n">
        <v>0</v>
      </c>
      <c r="Z197" s="45" t="n">
        <v>0</v>
      </c>
      <c r="AA197" s="44" t="n">
        <v>36990.16393442623</v>
      </c>
    </row>
    <row r="198">
      <c r="A198" s="6" t="inlineStr">
        <is>
          <t>HYUNDAI</t>
        </is>
      </c>
      <c r="B198" s="6" t="inlineStr">
        <is>
          <t>New HB20 1.6 Premium E.Full,4Abag,CES,CTR,Ay.Est.4p.Aut.(BRA</t>
        </is>
      </c>
      <c r="C198" s="6" t="inlineStr">
        <is>
          <t>MEDIANOS</t>
        </is>
      </c>
      <c r="D198" s="6" t="inlineStr">
        <is>
          <t>AUTOMOVIL</t>
        </is>
      </c>
      <c r="E198" s="11">
        <f>IF(D198="COMERCIAL","UTILITARIO",IF(C198="SUV Y CROSSOVER","SUV","AUTOMOVIL"))</f>
        <v/>
      </c>
      <c r="F198" s="6" t="inlineStr">
        <is>
          <t>BRA</t>
        </is>
      </c>
      <c r="G198" s="11" t="n">
        <v>1600</v>
      </c>
      <c r="H198" s="6" t="inlineStr">
        <is>
          <t>NAFTA</t>
        </is>
      </c>
      <c r="I198" s="6">
        <f>IF(H198="NAFTA","N",IF(H198="DIESEL","D",IF(H198="ELÉCTRICO","E","")))</f>
        <v/>
      </c>
      <c r="J198" s="17" t="inlineStr">
        <is>
          <t>N</t>
        </is>
      </c>
      <c r="K198" s="6" t="n">
        <v>123</v>
      </c>
      <c r="L198" s="9" t="n">
        <v>2</v>
      </c>
      <c r="M198" s="9" t="n">
        <v>2</v>
      </c>
      <c r="N198" s="2" t="n">
        <v>23690</v>
      </c>
      <c r="O198" s="2" t="inlineStr">
        <is>
          <t>Ursea</t>
        </is>
      </c>
      <c r="P198" s="2" t="inlineStr">
        <is>
          <t>RV-E00101</t>
        </is>
      </c>
      <c r="Q198" s="2" t="inlineStr">
        <is>
          <t>Euro 5</t>
        </is>
      </c>
      <c r="R198" s="2" t="n">
        <v>1420</v>
      </c>
      <c r="S198" s="2" t="n"/>
      <c r="T198" s="2" t="n">
        <v>132</v>
      </c>
      <c r="U198" s="39">
        <f>IF(I198="N",T198*Supuestos!$B$4,T198*Supuestos!$C$4)*100</f>
        <v/>
      </c>
      <c r="V198" s="20">
        <f>IF(U198&gt;0,100/U198,0)</f>
        <v/>
      </c>
      <c r="W198" s="2">
        <f>T198*M198</f>
        <v/>
      </c>
      <c r="X198" s="2">
        <f>+U198*M198</f>
        <v/>
      </c>
      <c r="Y198" s="44" t="n">
        <v>4980.833688829301</v>
      </c>
      <c r="Z198" s="45" t="n">
        <v>0.345</v>
      </c>
      <c r="AA198" s="44" t="n">
        <v>14437.19909805594</v>
      </c>
    </row>
    <row r="199">
      <c r="A199" s="6" t="inlineStr">
        <is>
          <t>TOYOTA</t>
        </is>
      </c>
      <c r="B199" s="6" t="inlineStr">
        <is>
          <t>Nuevo Corolla GR-S 2.0 Extra Full Aut. (BRA)</t>
        </is>
      </c>
      <c r="C199" s="6" t="inlineStr">
        <is>
          <t>GRANDES</t>
        </is>
      </c>
      <c r="D199" s="6" t="inlineStr">
        <is>
          <t>AUTOMOVIL</t>
        </is>
      </c>
      <c r="E199" s="11">
        <f>IF(D199="COMERCIAL","UTILITARIO",IF(C199="SUV Y CROSSOVER","SUV","AUTOMOVIL"))</f>
        <v/>
      </c>
      <c r="F199" s="6" t="inlineStr">
        <is>
          <t>BRA</t>
        </is>
      </c>
      <c r="G199" s="11" t="n">
        <v>2000</v>
      </c>
      <c r="H199" s="6" t="inlineStr">
        <is>
          <t>NAFTA</t>
        </is>
      </c>
      <c r="I199" s="6">
        <f>IF(H199="NAFTA","N",IF(H199="DIESEL","D",IF(H199="ELÉCTRICO","E","")))</f>
        <v/>
      </c>
      <c r="J199" s="17" t="inlineStr">
        <is>
          <t>N</t>
        </is>
      </c>
      <c r="K199" s="6" t="n">
        <v>170</v>
      </c>
      <c r="L199" s="9" t="n">
        <v>3</v>
      </c>
      <c r="M199" s="21" t="n">
        <v>3</v>
      </c>
      <c r="N199" s="2" t="n">
        <v>45990</v>
      </c>
      <c r="O199" s="2" t="inlineStr">
        <is>
          <t>Chile</t>
        </is>
      </c>
      <c r="P199" s="2" t="inlineStr">
        <is>
          <t>TY8962E60223S00-2</t>
        </is>
      </c>
      <c r="Q199" s="2" t="inlineStr">
        <is>
          <t>Euro 6 b</t>
        </is>
      </c>
      <c r="R199" s="2" t="n">
        <v>1825</v>
      </c>
      <c r="S199" s="2" t="n"/>
      <c r="T199" s="2" t="n">
        <v>142</v>
      </c>
      <c r="U199" s="39">
        <f>IF(I199="N",T199*Supuestos!$B$4,T199*Supuestos!$C$4)*100</f>
        <v/>
      </c>
      <c r="V199" s="20">
        <f>IF(U199&gt;0,100/U199,0)</f>
        <v/>
      </c>
      <c r="W199" s="2">
        <f>T199*M199</f>
        <v/>
      </c>
      <c r="X199" s="2">
        <f>+U199*M199</f>
        <v/>
      </c>
      <c r="Y199" s="44" t="n">
        <v>9669.41922115912</v>
      </c>
      <c r="Z199" s="45" t="n">
        <v>0.345</v>
      </c>
      <c r="AA199" s="44" t="n">
        <v>28027.30209031629</v>
      </c>
    </row>
    <row r="200">
      <c r="A200" s="6" t="inlineStr">
        <is>
          <t>LETIN</t>
        </is>
      </c>
      <c r="B200" s="6" t="inlineStr">
        <is>
          <t>Mengo 35 KW Full, ABS, 2Abag, Ay. Est. 5p. Aut.</t>
        </is>
      </c>
      <c r="C200" s="6" t="inlineStr">
        <is>
          <t>CHICOS</t>
        </is>
      </c>
      <c r="D200" s="6" t="inlineStr">
        <is>
          <t>AUTOMOVIL</t>
        </is>
      </c>
      <c r="E200" s="11">
        <f>IF(D200="COMERCIAL","UTILITARIO",IF(C200="SUV Y CROSSOVER","SUV","AUTOMOVIL"))</f>
        <v/>
      </c>
      <c r="F200" s="6" t="inlineStr">
        <is>
          <t>CHI</t>
        </is>
      </c>
      <c r="G200" s="11" t="n"/>
      <c r="H200" s="6" t="inlineStr">
        <is>
          <t>ELÉCTRICO</t>
        </is>
      </c>
      <c r="I200" s="6">
        <f>IF(H200="NAFTA","N",IF(H200="DIESEL","D",IF(H200="ELÉCTRICO","E","")))</f>
        <v/>
      </c>
      <c r="J200" s="17" t="inlineStr">
        <is>
          <t>BEV</t>
        </is>
      </c>
      <c r="K200" s="6" t="n">
        <v>47</v>
      </c>
      <c r="L200" s="9" t="n">
        <v>2</v>
      </c>
      <c r="M200" s="21" t="n">
        <v>2</v>
      </c>
      <c r="N200" s="2" t="n">
        <v>24590</v>
      </c>
      <c r="O200" s="2" t="inlineStr">
        <is>
          <t>Estimado</t>
        </is>
      </c>
      <c r="P200" s="2" t="n"/>
      <c r="Q200" s="2" t="n"/>
      <c r="R200" s="2" t="n"/>
      <c r="S200" s="2" t="n">
        <v>8.4</v>
      </c>
      <c r="T200" s="2" t="n"/>
      <c r="U200" s="39">
        <f>IF(I200="N",T200*Supuestos!$B$4,T200*Supuestos!$C$4)*100</f>
        <v/>
      </c>
      <c r="V200" s="20">
        <f>IF(U200&gt;0,100/U200,0)</f>
        <v/>
      </c>
      <c r="W200" s="2">
        <f>T200*M200</f>
        <v/>
      </c>
      <c r="X200" s="2">
        <f>+U200*M200</f>
        <v/>
      </c>
      <c r="Y200" s="44" t="n">
        <v>0</v>
      </c>
      <c r="Z200" s="45" t="n">
        <v>0</v>
      </c>
      <c r="AA200" s="44" t="n">
        <v>20155.73770491803</v>
      </c>
    </row>
    <row r="201">
      <c r="A201" s="6" t="inlineStr">
        <is>
          <t>MINI</t>
        </is>
      </c>
      <c r="B201" s="6" t="inlineStr">
        <is>
          <t>Nuevo John Cooper Works Cabrio 2.0T Spitfire Aut. (F57)(HOL)</t>
        </is>
      </c>
      <c r="C201" s="6" t="inlineStr">
        <is>
          <t>ALTA GAMA, DEPORT. y CONVERT.</t>
        </is>
      </c>
      <c r="D201" s="6" t="inlineStr">
        <is>
          <t>AUTOMOVIL</t>
        </is>
      </c>
      <c r="E201" s="11">
        <f>IF(D201="COMERCIAL","UTILITARIO",IF(C201="SUV Y CROSSOVER","SUV","AUTOMOVIL"))</f>
        <v/>
      </c>
      <c r="F201" s="6" t="inlineStr">
        <is>
          <t>HOL</t>
        </is>
      </c>
      <c r="G201" s="11" t="n">
        <v>2000</v>
      </c>
      <c r="H201" s="6" t="inlineStr">
        <is>
          <t>NAFTA</t>
        </is>
      </c>
      <c r="I201" s="6">
        <f>IF(H201="NAFTA","N",IF(H201="DIESEL","D",IF(H201="ELÉCTRICO","E","")))</f>
        <v/>
      </c>
      <c r="J201" s="17" t="inlineStr">
        <is>
          <t>N</t>
        </is>
      </c>
      <c r="K201" s="6" t="n">
        <v>231</v>
      </c>
      <c r="L201" s="9" t="n">
        <v>2</v>
      </c>
      <c r="M201" s="21" t="n"/>
      <c r="N201" s="2" t="n"/>
      <c r="O201" s="2" t="n"/>
      <c r="P201" s="2" t="n"/>
      <c r="Q201" s="2" t="n"/>
      <c r="R201" s="2" t="n"/>
      <c r="S201" s="2" t="n"/>
      <c r="T201" s="2" t="n"/>
      <c r="U201" s="39">
        <f>IF(I201="N",T201*Supuestos!$B$4,T201*Supuestos!$C$4)*100</f>
        <v/>
      </c>
      <c r="V201" s="20">
        <f>IF(U201&gt;0,100/U201,0)</f>
        <v/>
      </c>
      <c r="W201" s="2">
        <f>T201*M201</f>
        <v/>
      </c>
      <c r="X201" s="2">
        <f>+U201*M201</f>
        <v/>
      </c>
      <c r="Y201" s="44" t="n">
        <v>0</v>
      </c>
      <c r="Z201" s="45" t="n">
        <v>0.345</v>
      </c>
      <c r="AA201" s="44" t="n">
        <v>0</v>
      </c>
    </row>
    <row r="202">
      <c r="A202" s="6" t="inlineStr">
        <is>
          <t>HYUNDAI</t>
        </is>
      </c>
      <c r="B202" s="6" t="inlineStr">
        <is>
          <t>Ioniq 5 160KW Extra Full,techo pan.,cue.cam360 5p. Aut.</t>
        </is>
      </c>
      <c r="C202" s="6" t="inlineStr">
        <is>
          <t>GRANDES</t>
        </is>
      </c>
      <c r="D202" s="6" t="inlineStr">
        <is>
          <t>AUTOMOVIL</t>
        </is>
      </c>
      <c r="E202" s="11">
        <f>IF(D202="COMERCIAL","UTILITARIO",IF(C202="SUV Y CROSSOVER","SUV","AUTOMOVIL"))</f>
        <v/>
      </c>
      <c r="F202" s="6" t="n"/>
      <c r="G202" s="11" t="n"/>
      <c r="H202" s="6" t="inlineStr">
        <is>
          <t>ELÉCTRICO</t>
        </is>
      </c>
      <c r="I202" s="6">
        <f>IF(H202="NAFTA","N",IF(H202="DIESEL","D",IF(H202="ELÉCTRICO","E","")))</f>
        <v/>
      </c>
      <c r="J202" s="17" t="inlineStr">
        <is>
          <t>BEV</t>
        </is>
      </c>
      <c r="K202" s="6" t="n">
        <v>215</v>
      </c>
      <c r="L202" s="9" t="n">
        <v>2</v>
      </c>
      <c r="M202" s="21" t="n">
        <v>2</v>
      </c>
      <c r="N202" s="2" t="n">
        <v>75990</v>
      </c>
      <c r="O202" s="2" t="inlineStr">
        <is>
          <t>Chile</t>
        </is>
      </c>
      <c r="P202" s="2" t="inlineStr">
        <is>
          <t>HY9010EL0724S03-2</t>
        </is>
      </c>
      <c r="Q202" s="2" t="n"/>
      <c r="R202" s="2" t="n">
        <v>2660</v>
      </c>
      <c r="S202" s="2" t="n">
        <v>5</v>
      </c>
      <c r="T202" s="2" t="n"/>
      <c r="U202" s="39">
        <f>IF(I202="N",T202*Supuestos!$B$4,T202*Supuestos!$C$4)*100</f>
        <v/>
      </c>
      <c r="V202" s="20">
        <f>IF(U202&gt;0,100/U202,0)</f>
        <v/>
      </c>
      <c r="W202" s="2">
        <f>T202*M202</f>
        <v/>
      </c>
      <c r="X202" s="2">
        <f>+U202*M202</f>
        <v/>
      </c>
      <c r="Y202" s="44" t="n">
        <v>0</v>
      </c>
      <c r="Z202" s="45" t="n">
        <v>0</v>
      </c>
      <c r="AA202" s="44" t="n">
        <v>62286.88524590164</v>
      </c>
    </row>
    <row r="203">
      <c r="A203" s="6" t="inlineStr">
        <is>
          <t>HYUNDAI</t>
        </is>
      </c>
      <c r="B203" s="6" t="inlineStr">
        <is>
          <t>New Ioniq 1.6 HEV GLS Extra Full, 7Abags 5p. Aut.</t>
        </is>
      </c>
      <c r="C203" s="6" t="inlineStr">
        <is>
          <t>GRANDES</t>
        </is>
      </c>
      <c r="D203" s="6" t="inlineStr">
        <is>
          <t>AUTOMOVIL</t>
        </is>
      </c>
      <c r="E203" s="11">
        <f>IF(D203="COMERCIAL","UTILITARIO",IF(C203="SUV Y CROSSOVER","SUV","AUTOMOVIL"))</f>
        <v/>
      </c>
      <c r="F203" s="6" t="inlineStr">
        <is>
          <t>COR</t>
        </is>
      </c>
      <c r="G203" s="11" t="n">
        <v>1600</v>
      </c>
      <c r="H203" s="6" t="inlineStr">
        <is>
          <t>NAFTA</t>
        </is>
      </c>
      <c r="I203" s="6">
        <f>IF(H203="NAFTA","N",IF(H203="DIESEL","D",IF(H203="ELÉCTRICO","E","")))</f>
        <v/>
      </c>
      <c r="J203" s="17" t="inlineStr">
        <is>
          <t>HEV</t>
        </is>
      </c>
      <c r="K203" s="6" t="n">
        <v>141</v>
      </c>
      <c r="L203" s="9" t="n">
        <v>2</v>
      </c>
      <c r="M203" s="21" t="n"/>
      <c r="N203" s="2" t="n"/>
      <c r="O203" s="2" t="n"/>
      <c r="P203" s="2" t="n"/>
      <c r="Q203" s="2" t="n"/>
      <c r="R203" s="2" t="n"/>
      <c r="S203" s="2" t="n"/>
      <c r="T203" s="2" t="n"/>
      <c r="U203" s="39">
        <f>IF(I203="N",T203*Supuestos!$B$4,T203*Supuestos!$C$4)*100</f>
        <v/>
      </c>
      <c r="V203" s="20">
        <f>IF(U203&gt;0,100/U203,0)</f>
        <v/>
      </c>
      <c r="W203" s="2">
        <f>T203*M203</f>
        <v/>
      </c>
      <c r="X203" s="2">
        <f>+U203*M203</f>
        <v/>
      </c>
      <c r="Y203" s="44" t="n">
        <v>0</v>
      </c>
      <c r="Z203" s="45" t="n">
        <v>0.0345</v>
      </c>
      <c r="AA203" s="44" t="n">
        <v>0</v>
      </c>
    </row>
    <row r="204">
      <c r="A204" s="6" t="inlineStr">
        <is>
          <t>NISSAN</t>
        </is>
      </c>
      <c r="B204" s="6" t="inlineStr">
        <is>
          <t>Leaf Tekna 110 KW Extra Full, cuero, Ay.Estac. 5p. Aut. (UK)</t>
        </is>
      </c>
      <c r="C204" s="6" t="inlineStr">
        <is>
          <t>GRANDES</t>
        </is>
      </c>
      <c r="D204" s="6" t="inlineStr">
        <is>
          <t>AUTOMOVIL</t>
        </is>
      </c>
      <c r="E204" s="11">
        <f>IF(D204="COMERCIAL","UTILITARIO",IF(C204="SUV Y CROSSOVER","SUV","AUTOMOVIL"))</f>
        <v/>
      </c>
      <c r="F204" s="6" t="inlineStr">
        <is>
          <t>UK</t>
        </is>
      </c>
      <c r="G204" s="11" t="n"/>
      <c r="H204" s="6" t="inlineStr">
        <is>
          <t>ELÉCTRICO</t>
        </is>
      </c>
      <c r="I204" s="6">
        <f>IF(H204="NAFTA","N",IF(H204="DIESEL","D",IF(H204="ELÉCTRICO","E","")))</f>
        <v/>
      </c>
      <c r="J204" s="17" t="inlineStr">
        <is>
          <t>BEV</t>
        </is>
      </c>
      <c r="K204" s="6" t="n">
        <v>147</v>
      </c>
      <c r="L204" s="9" t="n">
        <v>2</v>
      </c>
      <c r="M204" s="21" t="n">
        <v>2</v>
      </c>
      <c r="N204" s="2" t="n">
        <v>47990</v>
      </c>
      <c r="O204" s="2" t="inlineStr">
        <is>
          <t>Chile</t>
        </is>
      </c>
      <c r="P204" s="2" t="inlineStr">
        <is>
          <t>NS7686EL0319S00-0</t>
        </is>
      </c>
      <c r="Q204" s="2" t="n"/>
      <c r="R204" s="2" t="n">
        <v>1988</v>
      </c>
      <c r="S204" s="2" t="n">
        <v>5.3</v>
      </c>
      <c r="T204" s="2" t="n"/>
      <c r="U204" s="39">
        <f>IF(I204="N",T204*Supuestos!$B$4,T204*Supuestos!$C$4)*100</f>
        <v/>
      </c>
      <c r="V204" s="20">
        <f>IF(U204&gt;0,100/U204,0)</f>
        <v/>
      </c>
      <c r="W204" s="2">
        <f>T204*M204</f>
        <v/>
      </c>
      <c r="X204" s="2">
        <f>+U204*M204</f>
        <v/>
      </c>
      <c r="Y204" s="44" t="n">
        <v>0</v>
      </c>
      <c r="Z204" s="45" t="n">
        <v>0</v>
      </c>
      <c r="AA204" s="44" t="n">
        <v>39336.06557377049</v>
      </c>
    </row>
    <row r="205">
      <c r="A205" s="6" t="inlineStr">
        <is>
          <t>NISSAN</t>
        </is>
      </c>
      <c r="B205" s="6" t="inlineStr">
        <is>
          <t>Versa Drive 1.6 Full, 6Abag, ABS, CES 4p.</t>
        </is>
      </c>
      <c r="C205" s="6" t="inlineStr">
        <is>
          <t>GRANDES</t>
        </is>
      </c>
      <c r="D205" s="6" t="inlineStr">
        <is>
          <t>AUTOMOVIL</t>
        </is>
      </c>
      <c r="E205" s="11">
        <f>IF(D205="COMERCIAL","UTILITARIO",IF(C205="SUV Y CROSSOVER","SUV","AUTOMOVIL"))</f>
        <v/>
      </c>
      <c r="F205" s="6" t="inlineStr">
        <is>
          <t>MEX</t>
        </is>
      </c>
      <c r="G205" s="11" t="n">
        <v>1600</v>
      </c>
      <c r="H205" s="6" t="inlineStr">
        <is>
          <t>NAFTA</t>
        </is>
      </c>
      <c r="I205" s="6">
        <f>IF(H205="NAFTA","N",IF(H205="DIESEL","D",IF(H205="ELÉCTRICO","E","")))</f>
        <v/>
      </c>
      <c r="J205" s="17" t="inlineStr">
        <is>
          <t>N</t>
        </is>
      </c>
      <c r="K205" s="6" t="n">
        <v>106</v>
      </c>
      <c r="L205" s="9" t="n">
        <v>2</v>
      </c>
      <c r="M205" s="21" t="n">
        <v>2</v>
      </c>
      <c r="N205" s="2" t="n">
        <v>19990</v>
      </c>
      <c r="O205" s="2" t="inlineStr">
        <is>
          <t>Ursea</t>
        </is>
      </c>
      <c r="P205" s="2" t="inlineStr">
        <is>
          <t>RV-E00137</t>
        </is>
      </c>
      <c r="Q205" s="2" t="inlineStr">
        <is>
          <t>Euro 5</t>
        </is>
      </c>
      <c r="R205" s="2" t="n">
        <v>1532</v>
      </c>
      <c r="S205" s="2" t="n"/>
      <c r="T205" s="2" t="n">
        <v>137</v>
      </c>
      <c r="U205" s="39">
        <f>IF(I205="N",T205*Supuestos!$B$4,T205*Supuestos!$C$4)*100</f>
        <v/>
      </c>
      <c r="V205" s="20">
        <f>IF(U205&gt;0,100/U205,0)</f>
        <v/>
      </c>
      <c r="W205" s="2">
        <f>T205*M205</f>
        <v/>
      </c>
      <c r="X205" s="2">
        <f>+U205*M205</f>
        <v/>
      </c>
      <c r="Y205" s="44" t="n">
        <v>4202.906941312694</v>
      </c>
      <c r="Z205" s="45" t="n">
        <v>0.345</v>
      </c>
      <c r="AA205" s="44" t="n">
        <v>12182.33896032665</v>
      </c>
    </row>
    <row r="206">
      <c r="A206" s="6" t="inlineStr">
        <is>
          <t>TESLA</t>
        </is>
      </c>
      <c r="B206" s="6" t="inlineStr">
        <is>
          <t>S Plaid AWD Extra Full 5p. Aut</t>
        </is>
      </c>
      <c r="C206" s="6" t="inlineStr">
        <is>
          <t>ALTA GAMA, DEPORT. y CONVERT.</t>
        </is>
      </c>
      <c r="D206" s="6" t="inlineStr">
        <is>
          <t>AUTOMOVIL</t>
        </is>
      </c>
      <c r="E206" s="11">
        <f>IF(D206="COMERCIAL","UTILITARIO",IF(C206="SUV Y CROSSOVER","SUV","AUTOMOVIL"))</f>
        <v/>
      </c>
      <c r="F206" s="6" t="inlineStr">
        <is>
          <t>USA</t>
        </is>
      </c>
      <c r="G206" s="11" t="n"/>
      <c r="H206" s="6" t="inlineStr">
        <is>
          <t>ELÉCTRICO</t>
        </is>
      </c>
      <c r="I206" s="6">
        <f>IF(H206="NAFTA","N",IF(H206="DIESEL","D",IF(H206="ELÉCTRICO","E","")))</f>
        <v/>
      </c>
      <c r="J206" s="17" t="inlineStr">
        <is>
          <t>BEV</t>
        </is>
      </c>
      <c r="K206" s="6" t="n">
        <v>0</v>
      </c>
      <c r="L206" s="9" t="n">
        <v>2</v>
      </c>
      <c r="M206" s="21" t="n">
        <v>2</v>
      </c>
      <c r="N206" s="2" t="n">
        <v>203600</v>
      </c>
      <c r="O206" s="2" t="inlineStr">
        <is>
          <t>Estimado</t>
        </is>
      </c>
      <c r="P206" s="2" t="n"/>
      <c r="Q206" s="2" t="n"/>
      <c r="R206" s="2" t="n"/>
      <c r="S206" s="2" t="n">
        <v>8.5</v>
      </c>
      <c r="T206" s="2" t="n"/>
      <c r="U206" s="39">
        <f>IF(I206="N",T206*Supuestos!$B$4,T206*Supuestos!$C$4)*100</f>
        <v/>
      </c>
      <c r="V206" s="20">
        <f>IF(U206&gt;0,100/U206,0)</f>
        <v/>
      </c>
      <c r="W206" s="2">
        <f>T206*M206</f>
        <v/>
      </c>
      <c r="X206" s="2">
        <f>+U206*M206</f>
        <v/>
      </c>
      <c r="Y206" s="44" t="n">
        <v>0</v>
      </c>
      <c r="Z206" s="45" t="n">
        <v>0</v>
      </c>
      <c r="AA206" s="44" t="n">
        <v>166885.2459016393</v>
      </c>
    </row>
    <row r="207">
      <c r="A207" s="6" t="inlineStr">
        <is>
          <t>VOLKSWAGEN</t>
        </is>
      </c>
      <c r="B207" s="6" t="inlineStr">
        <is>
          <t>Gol VIII 1.6 Highline Full,2Abag,ABS,dock stat. Ay.Est. 5p.</t>
        </is>
      </c>
      <c r="C207" s="6" t="inlineStr">
        <is>
          <t>MEDIANOS COMPACTOS</t>
        </is>
      </c>
      <c r="D207" s="6" t="inlineStr">
        <is>
          <t>AUTOMOVIL</t>
        </is>
      </c>
      <c r="E207" s="11">
        <f>IF(D207="COMERCIAL","UTILITARIO",IF(C207="SUV Y CROSSOVER","SUV","AUTOMOVIL"))</f>
        <v/>
      </c>
      <c r="F207" s="6" t="inlineStr">
        <is>
          <t>BRA</t>
        </is>
      </c>
      <c r="G207" s="11" t="n">
        <v>1600</v>
      </c>
      <c r="H207" s="6" t="inlineStr">
        <is>
          <t>NAFTA</t>
        </is>
      </c>
      <c r="I207" s="6">
        <f>IF(H207="NAFTA","N",IF(H207="DIESEL","D",IF(H207="ELÉCTRICO","E","")))</f>
        <v/>
      </c>
      <c r="J207" s="17" t="inlineStr">
        <is>
          <t>N</t>
        </is>
      </c>
      <c r="K207" s="6" t="n">
        <v>101</v>
      </c>
      <c r="L207" s="9" t="n">
        <v>2</v>
      </c>
      <c r="M207" s="21" t="n">
        <v>2</v>
      </c>
      <c r="N207" s="2" t="n">
        <v>18990</v>
      </c>
      <c r="O207" s="2" t="inlineStr">
        <is>
          <t>Chile</t>
        </is>
      </c>
      <c r="P207" s="2" t="inlineStr">
        <is>
          <t>VW6097E50115S00-0</t>
        </is>
      </c>
      <c r="Q207" s="2" t="inlineStr">
        <is>
          <t>Euro 5</t>
        </is>
      </c>
      <c r="R207" s="2" t="n">
        <v>1450</v>
      </c>
      <c r="S207" s="2" t="n"/>
      <c r="T207" s="2" t="n">
        <v>164</v>
      </c>
      <c r="U207" s="39">
        <f>IF(I207="N",T207*Supuestos!$B$4,T207*Supuestos!$C$4)*100</f>
        <v/>
      </c>
      <c r="V207" s="20">
        <f>IF(U207&gt;0,100/U207,0)</f>
        <v/>
      </c>
      <c r="W207" s="2">
        <f>T207*M207</f>
        <v/>
      </c>
      <c r="X207" s="2">
        <f>+U207*M207</f>
        <v/>
      </c>
      <c r="Y207" s="44" t="n">
        <v>3992.656469010908</v>
      </c>
      <c r="Z207" s="45" t="n">
        <v>0.345</v>
      </c>
      <c r="AA207" s="44" t="n">
        <v>11572.91730148089</v>
      </c>
    </row>
    <row r="208">
      <c r="A208" s="6" t="inlineStr">
        <is>
          <t>PEUGEOT</t>
        </is>
      </c>
      <c r="B208" s="6" t="inlineStr">
        <is>
          <t>Traveller 2.0 HDi Extra Full 8 Pax</t>
        </is>
      </c>
      <c r="C208" s="6" t="inlineStr">
        <is>
          <t>GRANDES</t>
        </is>
      </c>
      <c r="D208" s="6" t="inlineStr">
        <is>
          <t>AUTOMOVIL</t>
        </is>
      </c>
      <c r="E208" s="11">
        <f>IF(D208="COMERCIAL","UTILITARIO",IF(C208="SUV Y CROSSOVER","SUV","AUTOMOVIL"))</f>
        <v/>
      </c>
      <c r="F208" s="6" t="n"/>
      <c r="G208" s="11" t="n">
        <v>2000</v>
      </c>
      <c r="H208" s="6" t="inlineStr">
        <is>
          <t>NAFTA</t>
        </is>
      </c>
      <c r="I208" s="6">
        <f>IF(H208="NAFTA","N",IF(H208="DIESEL","D",IF(H208="ELÉCTRICO","E","")))</f>
        <v/>
      </c>
      <c r="J208" s="17" t="inlineStr">
        <is>
          <t>D</t>
        </is>
      </c>
      <c r="K208" s="6" t="n">
        <v>0</v>
      </c>
      <c r="L208" s="9" t="n">
        <v>2</v>
      </c>
      <c r="M208" s="21" t="n"/>
      <c r="N208" s="2" t="n"/>
      <c r="O208" s="2" t="n"/>
      <c r="P208" s="2" t="n"/>
      <c r="Q208" s="2" t="n"/>
      <c r="R208" s="2" t="n"/>
      <c r="S208" s="2" t="n"/>
      <c r="T208" s="2" t="n"/>
      <c r="U208" s="39">
        <f>IF(I208="N",T208*Supuestos!$B$4,T208*Supuestos!$C$4)*100</f>
        <v/>
      </c>
      <c r="V208" s="20">
        <f>IF(U208&gt;0,100/U208,0)</f>
        <v/>
      </c>
      <c r="W208" s="2">
        <f>T208*M208</f>
        <v/>
      </c>
      <c r="X208" s="2">
        <f>+U208*M208</f>
        <v/>
      </c>
      <c r="Y208" s="44" t="n">
        <v>0</v>
      </c>
      <c r="Z208" s="45" t="n">
        <v>0</v>
      </c>
      <c r="AA208" s="44" t="n">
        <v>0</v>
      </c>
    </row>
    <row r="209">
      <c r="A209" s="6" t="inlineStr">
        <is>
          <t>ALFA ROMEO</t>
        </is>
      </c>
      <c r="B209" s="6" t="inlineStr">
        <is>
          <t>Giulia 2.0T Extra Full, cuero, techo pan. 4p. Aut.</t>
        </is>
      </c>
      <c r="C209" s="6" t="inlineStr">
        <is>
          <t>ALTA GAMA, DEPORT. y CONVERT.</t>
        </is>
      </c>
      <c r="D209" s="6" t="inlineStr">
        <is>
          <t>AUTOMOVIL</t>
        </is>
      </c>
      <c r="E209" s="11">
        <f>IF(D209="COMERCIAL","UTILITARIO",IF(C209="SUV Y CROSSOVER","SUV","AUTOMOVIL"))</f>
        <v/>
      </c>
      <c r="F209" s="6" t="inlineStr">
        <is>
          <t>ITA</t>
        </is>
      </c>
      <c r="G209" s="11" t="n">
        <v>2000</v>
      </c>
      <c r="H209" s="6" t="inlineStr">
        <is>
          <t>NAFTA</t>
        </is>
      </c>
      <c r="I209" s="6">
        <f>IF(H209="NAFTA","N",IF(H209="DIESEL","D",IF(H209="ELÉCTRICO","E","")))</f>
        <v/>
      </c>
      <c r="J209" s="17" t="inlineStr">
        <is>
          <t>N</t>
        </is>
      </c>
      <c r="K209" s="6" t="n">
        <v>200</v>
      </c>
      <c r="L209" s="9" t="n">
        <v>1</v>
      </c>
      <c r="M209" s="21" t="n"/>
      <c r="N209" s="2" t="n"/>
      <c r="O209" s="2" t="n"/>
      <c r="P209" s="2" t="n"/>
      <c r="Q209" s="2" t="n"/>
      <c r="R209" s="2" t="n"/>
      <c r="S209" s="2" t="n"/>
      <c r="T209" s="2" t="n"/>
      <c r="U209" s="39">
        <f>IF(I209="N",T209*Supuestos!$B$4,T209*Supuestos!$C$4)*100</f>
        <v/>
      </c>
      <c r="V209" s="20">
        <f>IF(U209&gt;0,100/U209,0)</f>
        <v/>
      </c>
      <c r="W209" s="2">
        <f>T209*M209</f>
        <v/>
      </c>
      <c r="X209" s="2">
        <f>+U209*M209</f>
        <v/>
      </c>
      <c r="Y209" s="44" t="n">
        <v>0</v>
      </c>
      <c r="Z209" s="45" t="n">
        <v>0.345</v>
      </c>
      <c r="AA209" s="44" t="n">
        <v>0</v>
      </c>
    </row>
    <row r="210">
      <c r="A210" s="6" t="inlineStr">
        <is>
          <t>AUDI</t>
        </is>
      </c>
      <c r="B210" s="6" t="inlineStr">
        <is>
          <t>A3 G4 SE 1.4 TFSi Extra Full Tiptronic 4p.</t>
        </is>
      </c>
      <c r="C210" s="6" t="inlineStr">
        <is>
          <t>ALTA GAMA, DEPORT. y CONVERT.</t>
        </is>
      </c>
      <c r="D210" s="6" t="inlineStr">
        <is>
          <t>AUTOMOVIL</t>
        </is>
      </c>
      <c r="E210" s="11">
        <f>IF(D210="COMERCIAL","UTILITARIO",IF(C210="SUV Y CROSSOVER","SUV","AUTOMOVIL"))</f>
        <v/>
      </c>
      <c r="F210" s="6" t="inlineStr">
        <is>
          <t>ALE</t>
        </is>
      </c>
      <c r="G210" s="11" t="n">
        <v>1395</v>
      </c>
      <c r="H210" s="6" t="inlineStr">
        <is>
          <t>NAFTA</t>
        </is>
      </c>
      <c r="I210" s="6">
        <f>IF(H210="NAFTA","N",IF(H210="DIESEL","D",IF(H210="ELÉCTRICO","E","")))</f>
        <v/>
      </c>
      <c r="J210" s="17" t="inlineStr">
        <is>
          <t>N</t>
        </is>
      </c>
      <c r="K210" s="6" t="n">
        <v>150</v>
      </c>
      <c r="L210" s="9" t="n">
        <v>1</v>
      </c>
      <c r="M210" s="6" t="n">
        <v>1</v>
      </c>
      <c r="N210" s="2" t="n"/>
      <c r="O210" s="2" t="inlineStr">
        <is>
          <t>Ursea</t>
        </is>
      </c>
      <c r="P210" s="2" t="n"/>
      <c r="Q210" s="2" t="inlineStr">
        <is>
          <t>Euro 6</t>
        </is>
      </c>
      <c r="R210" s="2" t="n">
        <v>2500</v>
      </c>
      <c r="S210" s="2" t="n"/>
      <c r="T210" s="2" t="n">
        <v>138</v>
      </c>
      <c r="U210" s="39">
        <f>IF(I210="N",T210*Supuestos!$B$4,T210*Supuestos!$C$4)*100</f>
        <v/>
      </c>
      <c r="V210" s="20">
        <f>IF(U210&gt;0,100/U210,0)</f>
        <v/>
      </c>
      <c r="W210" s="2">
        <f>T210*M210</f>
        <v/>
      </c>
      <c r="X210" s="2">
        <f>+U210*M210</f>
        <v/>
      </c>
      <c r="Y210" s="44" t="n">
        <v>0</v>
      </c>
      <c r="Z210" s="45" t="n">
        <v>0.2875</v>
      </c>
      <c r="AA210" s="44" t="n">
        <v>0</v>
      </c>
    </row>
    <row r="211">
      <c r="A211" s="6" t="inlineStr">
        <is>
          <t>AUDI</t>
        </is>
      </c>
      <c r="B211" s="6" t="inlineStr">
        <is>
          <t>A3 G4 SE SLine 1.4 TFSi Extra Full Tiptronic 4p.</t>
        </is>
      </c>
      <c r="C211" s="6" t="inlineStr">
        <is>
          <t>ALTA GAMA, DEPORT. y CONVERT.</t>
        </is>
      </c>
      <c r="D211" s="6" t="inlineStr">
        <is>
          <t>AUTOMOVIL</t>
        </is>
      </c>
      <c r="E211" s="11">
        <f>IF(D211="COMERCIAL","UTILITARIO",IF(C211="SUV Y CROSSOVER","SUV","AUTOMOVIL"))</f>
        <v/>
      </c>
      <c r="F211" s="6" t="inlineStr">
        <is>
          <t>ALE</t>
        </is>
      </c>
      <c r="G211" s="11" t="n">
        <v>1395</v>
      </c>
      <c r="H211" s="6" t="inlineStr">
        <is>
          <t>NAFTA</t>
        </is>
      </c>
      <c r="I211" s="6">
        <f>IF(H211="NAFTA","N",IF(H211="DIESEL","D",IF(H211="ELÉCTRICO","E","")))</f>
        <v/>
      </c>
      <c r="J211" s="17" t="inlineStr">
        <is>
          <t>N</t>
        </is>
      </c>
      <c r="K211" s="6" t="n">
        <v>150</v>
      </c>
      <c r="L211" s="9" t="n">
        <v>1</v>
      </c>
      <c r="M211" s="6" t="n">
        <v>1</v>
      </c>
      <c r="N211" s="2" t="n"/>
      <c r="O211" s="2" t="inlineStr">
        <is>
          <t>Ursea</t>
        </is>
      </c>
      <c r="P211" s="2" t="n"/>
      <c r="Q211" s="2" t="inlineStr">
        <is>
          <t>Euro 6</t>
        </is>
      </c>
      <c r="R211" s="2" t="n">
        <v>2500</v>
      </c>
      <c r="S211" s="2" t="n"/>
      <c r="T211" s="2" t="n">
        <v>138</v>
      </c>
      <c r="U211" s="39">
        <f>IF(I211="N",T211*Supuestos!$B$4,T211*Supuestos!$C$4)*100</f>
        <v/>
      </c>
      <c r="V211" s="20">
        <f>IF(U211&gt;0,100/U211,0)</f>
        <v/>
      </c>
      <c r="W211" s="2">
        <f>T211*M211</f>
        <v/>
      </c>
      <c r="X211" s="2">
        <f>+U211*M211</f>
        <v/>
      </c>
      <c r="Y211" s="44" t="n">
        <v>0</v>
      </c>
      <c r="Z211" s="45" t="n">
        <v>0.2875</v>
      </c>
      <c r="AA211" s="44" t="n">
        <v>0</v>
      </c>
    </row>
    <row r="212">
      <c r="A212" s="6" t="inlineStr">
        <is>
          <t>AUDI</t>
        </is>
      </c>
      <c r="B212" s="6" t="inlineStr">
        <is>
          <t>New A6 2.0 TFSi 190 HP MHEV Extra Full S-Tronic 4p.</t>
        </is>
      </c>
      <c r="C212" s="6" t="inlineStr">
        <is>
          <t>ALTA GAMA, DEPORT. y CONVERT.</t>
        </is>
      </c>
      <c r="D212" s="6" t="inlineStr">
        <is>
          <t>AUTOMOVIL</t>
        </is>
      </c>
      <c r="E212" s="11">
        <f>IF(D212="COMERCIAL","UTILITARIO",IF(C212="SUV Y CROSSOVER","SUV","AUTOMOVIL"))</f>
        <v/>
      </c>
      <c r="F212" s="6" t="inlineStr">
        <is>
          <t>ALE</t>
        </is>
      </c>
      <c r="G212" s="11" t="n">
        <v>2000</v>
      </c>
      <c r="H212" s="6" t="inlineStr">
        <is>
          <t>NAFTA</t>
        </is>
      </c>
      <c r="I212" s="6">
        <f>IF(H212="NAFTA","N",IF(H212="DIESEL","D",IF(H212="ELÉCTRICO","E","")))</f>
        <v/>
      </c>
      <c r="J212" s="17" t="inlineStr">
        <is>
          <t>MHEV</t>
        </is>
      </c>
      <c r="K212" s="6" t="n">
        <v>190</v>
      </c>
      <c r="L212" s="9" t="n">
        <v>1</v>
      </c>
      <c r="M212" s="21" t="n"/>
      <c r="N212" s="2" t="n"/>
      <c r="O212" s="2" t="n"/>
      <c r="P212" s="2" t="n"/>
      <c r="Q212" s="2" t="n"/>
      <c r="R212" s="2" t="n"/>
      <c r="S212" s="2" t="n"/>
      <c r="T212" s="2" t="n"/>
      <c r="U212" s="39">
        <f>IF(I212="N",T212*Supuestos!$B$4,T212*Supuestos!$C$4)*100</f>
        <v/>
      </c>
      <c r="V212" s="20">
        <f>IF(U212&gt;0,100/U212,0)</f>
        <v/>
      </c>
      <c r="W212" s="2">
        <f>T212*M212</f>
        <v/>
      </c>
      <c r="X212" s="2">
        <f>+U212*M212</f>
        <v/>
      </c>
      <c r="Y212" s="44" t="n">
        <v>0</v>
      </c>
      <c r="Z212" s="45" t="n">
        <v>0.14</v>
      </c>
      <c r="AA212" s="44" t="n">
        <v>0</v>
      </c>
    </row>
    <row r="213">
      <c r="A213" s="6" t="inlineStr">
        <is>
          <t>AUDI</t>
        </is>
      </c>
      <c r="B213" s="6" t="inlineStr">
        <is>
          <t>RS3 G4 SE 2.5 TFSi Extra Full Quattro S-Tronic 4p.</t>
        </is>
      </c>
      <c r="C213" s="6" t="inlineStr">
        <is>
          <t>ALTA GAMA, DEPORT. y CONVERT.</t>
        </is>
      </c>
      <c r="D213" s="6" t="inlineStr">
        <is>
          <t>AUTOMOVIL</t>
        </is>
      </c>
      <c r="E213" s="11">
        <f>IF(D213="COMERCIAL","UTILITARIO",IF(C213="SUV Y CROSSOVER","SUV","AUTOMOVIL"))</f>
        <v/>
      </c>
      <c r="F213" s="6" t="inlineStr">
        <is>
          <t>HUN</t>
        </is>
      </c>
      <c r="G213" s="11" t="n">
        <v>2500</v>
      </c>
      <c r="H213" s="6" t="inlineStr">
        <is>
          <t>NAFTA</t>
        </is>
      </c>
      <c r="I213" s="6">
        <f>IF(H213="NAFTA","N",IF(H213="DIESEL","D",IF(H213="ELÉCTRICO","E","")))</f>
        <v/>
      </c>
      <c r="J213" s="17" t="inlineStr">
        <is>
          <t>N</t>
        </is>
      </c>
      <c r="K213" s="6" t="n">
        <v>400</v>
      </c>
      <c r="L213" s="9" t="n">
        <v>1</v>
      </c>
      <c r="M213" s="21" t="n"/>
      <c r="N213" s="2" t="n"/>
      <c r="O213" s="2" t="n"/>
      <c r="P213" s="2" t="n"/>
      <c r="Q213" s="2" t="n"/>
      <c r="R213" s="2" t="n"/>
      <c r="S213" s="2" t="n"/>
      <c r="T213" s="2" t="n"/>
      <c r="U213" s="39">
        <f>IF(I213="N",T213*Supuestos!$B$4,T213*Supuestos!$C$4)*100</f>
        <v/>
      </c>
      <c r="V213" s="20">
        <f>IF(U213&gt;0,100/U213,0)</f>
        <v/>
      </c>
      <c r="W213" s="2">
        <f>T213*M213</f>
        <v/>
      </c>
      <c r="X213" s="2">
        <f>+U213*M213</f>
        <v/>
      </c>
      <c r="Y213" s="44" t="n">
        <v>0</v>
      </c>
      <c r="Z213" s="45" t="n">
        <v>0.4025</v>
      </c>
      <c r="AA213" s="44" t="n">
        <v>0</v>
      </c>
    </row>
    <row r="214">
      <c r="A214" s="6" t="inlineStr">
        <is>
          <t>AUDI</t>
        </is>
      </c>
      <c r="B214" s="6" t="inlineStr">
        <is>
          <t>S3 G4 SE 2.0 TFSi Extra Full Quattro S-Tronic 4p. (HUN)</t>
        </is>
      </c>
      <c r="C214" s="6" t="inlineStr">
        <is>
          <t>ALTA GAMA, DEPORT. y CONVERT.</t>
        </is>
      </c>
      <c r="D214" s="6" t="inlineStr">
        <is>
          <t>AUTOMOVIL</t>
        </is>
      </c>
      <c r="E214" s="11">
        <f>IF(D214="COMERCIAL","UTILITARIO",IF(C214="SUV Y CROSSOVER","SUV","AUTOMOVIL"))</f>
        <v/>
      </c>
      <c r="F214" s="6" t="inlineStr">
        <is>
          <t>HUN</t>
        </is>
      </c>
      <c r="G214" s="11" t="n">
        <v>2000</v>
      </c>
      <c r="H214" s="6" t="inlineStr">
        <is>
          <t>NAFTA</t>
        </is>
      </c>
      <c r="I214" s="6">
        <f>IF(H214="NAFTA","N",IF(H214="DIESEL","D",IF(H214="ELÉCTRICO","E","")))</f>
        <v/>
      </c>
      <c r="J214" s="17" t="inlineStr">
        <is>
          <t>N</t>
        </is>
      </c>
      <c r="K214" s="6" t="n">
        <v>290</v>
      </c>
      <c r="L214" s="9" t="n">
        <v>1</v>
      </c>
      <c r="M214" s="21" t="n"/>
      <c r="N214" s="2" t="n"/>
      <c r="O214" s="2" t="n"/>
      <c r="P214" s="2" t="n"/>
      <c r="Q214" s="2" t="n"/>
      <c r="R214" s="2" t="n"/>
      <c r="S214" s="2" t="n"/>
      <c r="T214" s="2" t="n"/>
      <c r="U214" s="39">
        <f>IF(I214="N",T214*Supuestos!$B$4,T214*Supuestos!$C$4)*100</f>
        <v/>
      </c>
      <c r="V214" s="20">
        <f>IF(U214&gt;0,100/U214,0)</f>
        <v/>
      </c>
      <c r="W214" s="2">
        <f>T214*M214</f>
        <v/>
      </c>
      <c r="X214" s="2">
        <f>+U214*M214</f>
        <v/>
      </c>
      <c r="Y214" s="44" t="n">
        <v>0</v>
      </c>
      <c r="Z214" s="45" t="n">
        <v>0.345</v>
      </c>
      <c r="AA214" s="44" t="n">
        <v>0</v>
      </c>
    </row>
    <row r="215">
      <c r="A215" s="6" t="inlineStr">
        <is>
          <t>RENAULT</t>
        </is>
      </c>
      <c r="B215" s="6" t="inlineStr">
        <is>
          <t>Kangoo Maxi ZE 44KW Rural Full, 2Abag, ABS, Pta. Lat. (FRA)</t>
        </is>
      </c>
      <c r="C215" s="6" t="inlineStr">
        <is>
          <t>GRANDES</t>
        </is>
      </c>
      <c r="D215" s="6" t="inlineStr">
        <is>
          <t>AUTOMOVIL</t>
        </is>
      </c>
      <c r="E215" s="11">
        <f>IF(D215="COMERCIAL","UTILITARIO",IF(C215="SUV Y CROSSOVER","SUV","AUTOMOVIL"))</f>
        <v/>
      </c>
      <c r="F215" s="6" t="inlineStr">
        <is>
          <t>FRA</t>
        </is>
      </c>
      <c r="G215" s="11" t="n"/>
      <c r="H215" s="6" t="inlineStr">
        <is>
          <t>ELÉCTRICO</t>
        </is>
      </c>
      <c r="I215" s="6">
        <f>IF(H215="NAFTA","N",IF(H215="DIESEL","D",IF(H215="ELÉCTRICO","E","")))</f>
        <v/>
      </c>
      <c r="J215" s="17" t="inlineStr">
        <is>
          <t>BEV</t>
        </is>
      </c>
      <c r="K215" s="6" t="n">
        <v>60</v>
      </c>
      <c r="L215" s="9" t="n">
        <v>2</v>
      </c>
      <c r="M215" s="21" t="n">
        <v>2</v>
      </c>
      <c r="N215" s="2" t="n">
        <v>46490</v>
      </c>
      <c r="O215" s="2" t="inlineStr">
        <is>
          <t>Chile</t>
        </is>
      </c>
      <c r="P215" s="2" t="inlineStr">
        <is>
          <t>RN9167EL0623S01-9</t>
        </is>
      </c>
      <c r="Q215" s="2" t="n"/>
      <c r="R215" s="2" t="n">
        <v>2300</v>
      </c>
      <c r="S215" s="2" t="n">
        <v>3.8</v>
      </c>
      <c r="T215" s="2" t="n"/>
      <c r="U215" s="39">
        <f>IF(I215="N",T215*Supuestos!$B$4,T215*Supuestos!$C$4)*100</f>
        <v/>
      </c>
      <c r="V215" s="20">
        <f>IF(U215&gt;0,100/U215,0)</f>
        <v/>
      </c>
      <c r="W215" s="2">
        <f>T215*M215</f>
        <v/>
      </c>
      <c r="X215" s="2">
        <f>+U215*M215</f>
        <v/>
      </c>
      <c r="Y215" s="44" t="n">
        <v>0</v>
      </c>
      <c r="Z215" s="45" t="n">
        <v>0</v>
      </c>
      <c r="AA215" s="44" t="n">
        <v>38106.55737704918</v>
      </c>
    </row>
    <row r="216">
      <c r="A216" s="6" t="inlineStr">
        <is>
          <t>BMW</t>
        </is>
      </c>
      <c r="B216" s="6" t="inlineStr">
        <is>
          <t>118i 1.5T M Sport Ex. Full 5p. Aut. (F40)</t>
        </is>
      </c>
      <c r="C216" s="6" t="inlineStr">
        <is>
          <t>ALTA GAMA, DEPORT. y CONVERT.</t>
        </is>
      </c>
      <c r="D216" s="6" t="inlineStr">
        <is>
          <t>AUTOMOVIL</t>
        </is>
      </c>
      <c r="E216" s="11">
        <f>IF(D216="COMERCIAL","UTILITARIO",IF(C216="SUV Y CROSSOVER","SUV","AUTOMOVIL"))</f>
        <v/>
      </c>
      <c r="F216" s="6" t="n"/>
      <c r="G216" s="11" t="n">
        <v>1500</v>
      </c>
      <c r="H216" s="6" t="inlineStr">
        <is>
          <t>NAFTA</t>
        </is>
      </c>
      <c r="I216" s="6">
        <f>IF(H216="NAFTA","N",IF(H216="DIESEL","D",IF(H216="ELÉCTRICO","E","")))</f>
        <v/>
      </c>
      <c r="J216" s="17" t="inlineStr">
        <is>
          <t>N</t>
        </is>
      </c>
      <c r="K216" s="6" t="n"/>
      <c r="L216" s="9" t="n">
        <v>1</v>
      </c>
      <c r="M216" s="21" t="n"/>
      <c r="N216" s="2" t="n"/>
      <c r="O216" s="2" t="n"/>
      <c r="P216" s="2" t="n"/>
      <c r="Q216" s="2" t="n"/>
      <c r="R216" s="2" t="n"/>
      <c r="S216" s="2" t="n"/>
      <c r="T216" s="2" t="n"/>
      <c r="U216" s="39">
        <f>IF(I216="N",T216*Supuestos!$B$4,T216*Supuestos!$C$4)*100</f>
        <v/>
      </c>
      <c r="V216" s="20">
        <f>IF(U216&gt;0,100/U216,0)</f>
        <v/>
      </c>
      <c r="W216" s="2">
        <f>T216*M216</f>
        <v/>
      </c>
      <c r="X216" s="2">
        <f>+U216*M216</f>
        <v/>
      </c>
      <c r="Y216" s="44" t="n">
        <v>0</v>
      </c>
      <c r="Z216" s="45" t="n">
        <v>0.2875</v>
      </c>
      <c r="AA216" s="44" t="n">
        <v>0</v>
      </c>
    </row>
    <row r="217">
      <c r="A217" s="6" t="inlineStr">
        <is>
          <t>BMW</t>
        </is>
      </c>
      <c r="B217" s="6" t="inlineStr">
        <is>
          <t>118i 1.5T Street Extra Full 5p. (F40)</t>
        </is>
      </c>
      <c r="C217" s="6" t="inlineStr">
        <is>
          <t>ALTA GAMA, DEPORT. y CONVERT.</t>
        </is>
      </c>
      <c r="D217" s="6" t="inlineStr">
        <is>
          <t>AUTOMOVIL</t>
        </is>
      </c>
      <c r="E217" s="11">
        <f>IF(D217="COMERCIAL","UTILITARIO",IF(C217="SUV Y CROSSOVER","SUV","AUTOMOVIL"))</f>
        <v/>
      </c>
      <c r="F217" s="6" t="inlineStr">
        <is>
          <t>ALE</t>
        </is>
      </c>
      <c r="G217" s="11" t="n">
        <v>1500</v>
      </c>
      <c r="H217" s="6" t="inlineStr">
        <is>
          <t>NAFTA</t>
        </is>
      </c>
      <c r="I217" s="6">
        <f>IF(H217="NAFTA","N",IF(H217="DIESEL","D",IF(H217="ELÉCTRICO","E","")))</f>
        <v/>
      </c>
      <c r="J217" s="17" t="inlineStr">
        <is>
          <t>N</t>
        </is>
      </c>
      <c r="K217" s="6" t="n">
        <v>140</v>
      </c>
      <c r="L217" s="9" t="n">
        <v>1</v>
      </c>
      <c r="M217" s="21" t="n"/>
      <c r="N217" s="2" t="n"/>
      <c r="O217" s="2" t="n"/>
      <c r="P217" s="2" t="n"/>
      <c r="Q217" s="2" t="n"/>
      <c r="R217" s="2" t="n"/>
      <c r="S217" s="2" t="n"/>
      <c r="T217" s="2" t="n"/>
      <c r="U217" s="39">
        <f>IF(I217="N",T217*Supuestos!$B$4,T217*Supuestos!$C$4)*100</f>
        <v/>
      </c>
      <c r="V217" s="20">
        <f>IF(U217&gt;0,100/U217,0)</f>
        <v/>
      </c>
      <c r="W217" s="2">
        <f>T217*M217</f>
        <v/>
      </c>
      <c r="X217" s="2">
        <f>+U217*M217</f>
        <v/>
      </c>
      <c r="Y217" s="44" t="n">
        <v>0</v>
      </c>
      <c r="Z217" s="45" t="n">
        <v>0.2875</v>
      </c>
      <c r="AA217" s="44" t="n">
        <v>0</v>
      </c>
    </row>
    <row r="218">
      <c r="A218" s="6" t="inlineStr">
        <is>
          <t>BMW</t>
        </is>
      </c>
      <c r="B218" s="6" t="inlineStr">
        <is>
          <t>330e 2.0T City PHEV Extra Full 4p. Aut. (G20)(MEX)(ALE)</t>
        </is>
      </c>
      <c r="C218" s="6" t="inlineStr">
        <is>
          <t>ALTA GAMA, DEPORT. y CONVERT.</t>
        </is>
      </c>
      <c r="D218" s="6" t="inlineStr">
        <is>
          <t>AUTOMOVIL</t>
        </is>
      </c>
      <c r="E218" s="11">
        <f>IF(D218="COMERCIAL","UTILITARIO",IF(C218="SUV Y CROSSOVER","SUV","AUTOMOVIL"))</f>
        <v/>
      </c>
      <c r="F218" s="6" t="inlineStr">
        <is>
          <t>ALE</t>
        </is>
      </c>
      <c r="G218" s="11" t="n">
        <v>2000</v>
      </c>
      <c r="H218" s="6" t="inlineStr">
        <is>
          <t>NAFTA</t>
        </is>
      </c>
      <c r="I218" s="6">
        <f>IF(H218="NAFTA","N",IF(H218="DIESEL","D",IF(H218="ELÉCTRICO","E","")))</f>
        <v/>
      </c>
      <c r="J218" s="17" t="inlineStr">
        <is>
          <t>PHEV</t>
        </is>
      </c>
      <c r="K218" s="6" t="n">
        <v>292</v>
      </c>
      <c r="L218" s="9" t="n">
        <v>1</v>
      </c>
      <c r="M218" s="21" t="n"/>
      <c r="N218" s="2" t="n"/>
      <c r="O218" s="2" t="n"/>
      <c r="P218" s="2" t="n"/>
      <c r="Q218" s="2" t="n"/>
      <c r="R218" s="2" t="n"/>
      <c r="S218" s="2" t="n"/>
      <c r="T218" s="2" t="n"/>
      <c r="U218" s="39">
        <f>IF(I218="N",T218*Supuestos!$B$4,T218*Supuestos!$C$4)*100</f>
        <v/>
      </c>
      <c r="V218" s="20">
        <f>IF(U218&gt;0,100/U218,0)</f>
        <v/>
      </c>
      <c r="W218" s="2">
        <f>T218*M218</f>
        <v/>
      </c>
      <c r="X218" s="2">
        <f>+U218*M218</f>
        <v/>
      </c>
      <c r="Y218" s="44" t="n">
        <v>0</v>
      </c>
      <c r="Z218" s="45" t="n">
        <v>0.02</v>
      </c>
      <c r="AA218" s="44" t="n">
        <v>0</v>
      </c>
    </row>
    <row r="219">
      <c r="A219" s="6" t="inlineStr">
        <is>
          <t>BMW</t>
        </is>
      </c>
      <c r="B219" s="6" t="inlineStr">
        <is>
          <t>425i GCP 2.0T Extra Full 4p. Aut. (G26)</t>
        </is>
      </c>
      <c r="C219" s="6" t="inlineStr">
        <is>
          <t>ALTA GAMA, DEPORT. y CONVERT.</t>
        </is>
      </c>
      <c r="D219" s="6" t="inlineStr">
        <is>
          <t>AUTOMOVIL</t>
        </is>
      </c>
      <c r="E219" s="11">
        <f>IF(D219="COMERCIAL","UTILITARIO",IF(C219="SUV Y CROSSOVER","SUV","AUTOMOVIL"))</f>
        <v/>
      </c>
      <c r="F219" s="6" t="inlineStr">
        <is>
          <t>ALE</t>
        </is>
      </c>
      <c r="G219" s="11" t="n">
        <v>2000</v>
      </c>
      <c r="H219" s="6" t="inlineStr">
        <is>
          <t>NAFTA</t>
        </is>
      </c>
      <c r="I219" s="6">
        <f>IF(H219="NAFTA","N",IF(H219="DIESEL","D",IF(H219="ELÉCTRICO","E","")))</f>
        <v/>
      </c>
      <c r="J219" s="17" t="inlineStr">
        <is>
          <t>N</t>
        </is>
      </c>
      <c r="K219" s="6" t="n">
        <v>184</v>
      </c>
      <c r="L219" s="9" t="n">
        <v>1</v>
      </c>
      <c r="M219" s="21" t="n"/>
      <c r="N219" s="2" t="n"/>
      <c r="O219" s="2" t="n"/>
      <c r="P219" s="2" t="n"/>
      <c r="Q219" s="2" t="n"/>
      <c r="R219" s="2" t="n"/>
      <c r="S219" s="2" t="n"/>
      <c r="T219" s="2" t="n"/>
      <c r="U219" s="39">
        <f>IF(I219="N",T219*Supuestos!$B$4,T219*Supuestos!$C$4)*100</f>
        <v/>
      </c>
      <c r="V219" s="20">
        <f>IF(U219&gt;0,100/U219,0)</f>
        <v/>
      </c>
      <c r="W219" s="2">
        <f>T219*M219</f>
        <v/>
      </c>
      <c r="X219" s="2">
        <f>+U219*M219</f>
        <v/>
      </c>
      <c r="Y219" s="44" t="n">
        <v>0</v>
      </c>
      <c r="Z219" s="45" t="n">
        <v>0.345</v>
      </c>
      <c r="AA219" s="44" t="n">
        <v>0</v>
      </c>
    </row>
    <row r="220">
      <c r="A220" s="6" t="inlineStr">
        <is>
          <t>BMW</t>
        </is>
      </c>
      <c r="B220" s="6" t="inlineStr">
        <is>
          <t>430i 2.0T Sport Cabrio Extra Full 2p. Aut. (G23)</t>
        </is>
      </c>
      <c r="C220" s="6" t="inlineStr">
        <is>
          <t>ALTA GAMA, DEPORT. y CONVERT.</t>
        </is>
      </c>
      <c r="D220" s="6" t="inlineStr">
        <is>
          <t>AUTOMOVIL</t>
        </is>
      </c>
      <c r="E220" s="11">
        <f>IF(D220="COMERCIAL","UTILITARIO",IF(C220="SUV Y CROSSOVER","SUV","AUTOMOVIL"))</f>
        <v/>
      </c>
      <c r="F220" s="6" t="inlineStr">
        <is>
          <t>ALE</t>
        </is>
      </c>
      <c r="G220" s="11" t="n">
        <v>2000</v>
      </c>
      <c r="H220" s="6" t="inlineStr">
        <is>
          <t>NAFTA</t>
        </is>
      </c>
      <c r="I220" s="6">
        <f>IF(H220="NAFTA","N",IF(H220="DIESEL","D",IF(H220="ELÉCTRICO","E","")))</f>
        <v/>
      </c>
      <c r="J220" s="17" t="inlineStr">
        <is>
          <t>N</t>
        </is>
      </c>
      <c r="K220" s="6" t="n">
        <v>258</v>
      </c>
      <c r="L220" s="9" t="n">
        <v>1</v>
      </c>
      <c r="M220" s="21" t="n"/>
      <c r="N220" s="2" t="n"/>
      <c r="O220" s="2" t="n"/>
      <c r="P220" s="2" t="n"/>
      <c r="Q220" s="2" t="n"/>
      <c r="R220" s="2" t="n"/>
      <c r="S220" s="2" t="n"/>
      <c r="T220" s="2" t="n"/>
      <c r="U220" s="39">
        <f>IF(I220="N",T220*Supuestos!$B$4,T220*Supuestos!$C$4)*100</f>
        <v/>
      </c>
      <c r="V220" s="20">
        <f>IF(U220&gt;0,100/U220,0)</f>
        <v/>
      </c>
      <c r="W220" s="2">
        <f>T220*M220</f>
        <v/>
      </c>
      <c r="X220" s="2">
        <f>+U220*M220</f>
        <v/>
      </c>
      <c r="Y220" s="44" t="n">
        <v>0</v>
      </c>
      <c r="Z220" s="45" t="n">
        <v>0.345</v>
      </c>
      <c r="AA220" s="44" t="n">
        <v>0</v>
      </c>
    </row>
    <row r="221">
      <c r="A221" s="6" t="inlineStr">
        <is>
          <t>BMW</t>
        </is>
      </c>
      <c r="B221" s="6" t="inlineStr">
        <is>
          <t>520i 2.0T Executive Extra Full 4p. Aut. (G30)</t>
        </is>
      </c>
      <c r="C221" s="6" t="inlineStr">
        <is>
          <t>ALTA GAMA, DEPORT. y CONVERT.</t>
        </is>
      </c>
      <c r="D221" s="6" t="inlineStr">
        <is>
          <t>AUTOMOVIL</t>
        </is>
      </c>
      <c r="E221" s="11">
        <f>IF(D221="COMERCIAL","UTILITARIO",IF(C221="SUV Y CROSSOVER","SUV","AUTOMOVIL"))</f>
        <v/>
      </c>
      <c r="F221" s="6" t="inlineStr">
        <is>
          <t>ALE</t>
        </is>
      </c>
      <c r="G221" s="11" t="n">
        <v>2000</v>
      </c>
      <c r="H221" s="6" t="inlineStr">
        <is>
          <t>NAFTA</t>
        </is>
      </c>
      <c r="I221" s="6">
        <f>IF(H221="NAFTA","N",IF(H221="DIESEL","D",IF(H221="ELÉCTRICO","E","")))</f>
        <v/>
      </c>
      <c r="J221" s="17" t="inlineStr">
        <is>
          <t>N</t>
        </is>
      </c>
      <c r="K221" s="6" t="n">
        <v>0</v>
      </c>
      <c r="L221" s="9" t="n">
        <v>1</v>
      </c>
      <c r="M221" s="21" t="n"/>
      <c r="N221" s="2" t="n"/>
      <c r="O221" s="2" t="n"/>
      <c r="P221" s="2" t="n"/>
      <c r="Q221" s="2" t="n"/>
      <c r="R221" s="2" t="n"/>
      <c r="S221" s="2" t="n"/>
      <c r="T221" s="2" t="n"/>
      <c r="U221" s="39">
        <f>IF(I221="N",T221*Supuestos!$B$4,T221*Supuestos!$C$4)*100</f>
        <v/>
      </c>
      <c r="V221" s="20">
        <f>IF(U221&gt;0,100/U221,0)</f>
        <v/>
      </c>
      <c r="W221" s="2">
        <f>T221*M221</f>
        <v/>
      </c>
      <c r="X221" s="2">
        <f>+U221*M221</f>
        <v/>
      </c>
      <c r="Y221" s="44" t="n">
        <v>0</v>
      </c>
      <c r="Z221" s="45" t="n">
        <v>0.345</v>
      </c>
      <c r="AA221" s="44" t="n">
        <v>0</v>
      </c>
    </row>
    <row r="222">
      <c r="A222" s="6" t="inlineStr">
        <is>
          <t>BMW</t>
        </is>
      </c>
      <c r="B222" s="6" t="inlineStr">
        <is>
          <t>530i 2.0T Executive Extra Full 4p. Aut. (G30)</t>
        </is>
      </c>
      <c r="C222" s="6" t="inlineStr">
        <is>
          <t>ALTA GAMA, DEPORT. y CONVERT.</t>
        </is>
      </c>
      <c r="D222" s="6" t="inlineStr">
        <is>
          <t>AUTOMOVIL</t>
        </is>
      </c>
      <c r="E222" s="11">
        <f>IF(D222="COMERCIAL","UTILITARIO",IF(C222="SUV Y CROSSOVER","SUV","AUTOMOVIL"))</f>
        <v/>
      </c>
      <c r="F222" s="6" t="inlineStr">
        <is>
          <t>ALE</t>
        </is>
      </c>
      <c r="G222" s="11" t="n">
        <v>2000</v>
      </c>
      <c r="H222" s="6" t="inlineStr">
        <is>
          <t>NAFTA</t>
        </is>
      </c>
      <c r="I222" s="6">
        <f>IF(H222="NAFTA","N",IF(H222="DIESEL","D",IF(H222="ELÉCTRICO","E","")))</f>
        <v/>
      </c>
      <c r="J222" s="17" t="inlineStr">
        <is>
          <t>N</t>
        </is>
      </c>
      <c r="K222" s="6" t="n">
        <v>252</v>
      </c>
      <c r="L222" s="9" t="n">
        <v>1</v>
      </c>
      <c r="M222" s="21" t="n"/>
      <c r="N222" s="2" t="n"/>
      <c r="O222" s="2" t="n"/>
      <c r="P222" s="2" t="n"/>
      <c r="Q222" s="2" t="n"/>
      <c r="R222" s="2" t="n"/>
      <c r="S222" s="2" t="n"/>
      <c r="T222" s="2" t="n"/>
      <c r="U222" s="39">
        <f>IF(I222="N",T222*Supuestos!$B$4,T222*Supuestos!$C$4)*100</f>
        <v/>
      </c>
      <c r="V222" s="20">
        <f>IF(U222&gt;0,100/U222,0)</f>
        <v/>
      </c>
      <c r="W222" s="2">
        <f>T222*M222</f>
        <v/>
      </c>
      <c r="X222" s="2">
        <f>+U222*M222</f>
        <v/>
      </c>
      <c r="Y222" s="44" t="n">
        <v>0</v>
      </c>
      <c r="Z222" s="45" t="n">
        <v>0.345</v>
      </c>
      <c r="AA222" s="44" t="n">
        <v>0</v>
      </c>
    </row>
    <row r="223">
      <c r="A223" s="6" t="inlineStr">
        <is>
          <t>BMW</t>
        </is>
      </c>
      <c r="B223" s="6" t="inlineStr">
        <is>
          <t>i7 M70 xDrive 485 KW Extra Full 4p. Aut. (G70)</t>
        </is>
      </c>
      <c r="C223" s="6" t="inlineStr">
        <is>
          <t>ALTA GAMA, DEPORT. y CONVERT.</t>
        </is>
      </c>
      <c r="D223" s="6" t="inlineStr">
        <is>
          <t>AUTOMOVIL</t>
        </is>
      </c>
      <c r="E223" s="11">
        <f>IF(D223="COMERCIAL","UTILITARIO",IF(C223="SUV Y CROSSOVER","SUV","AUTOMOVIL"))</f>
        <v/>
      </c>
      <c r="F223" s="6" t="inlineStr">
        <is>
          <t>ALE</t>
        </is>
      </c>
      <c r="G223" s="11" t="n"/>
      <c r="H223" s="6" t="inlineStr">
        <is>
          <t>ELÉCTRICO</t>
        </is>
      </c>
      <c r="I223" s="6">
        <f>IF(H223="NAFTA","N",IF(H223="DIESEL","D",IF(H223="ELÉCTRICO","E","")))</f>
        <v/>
      </c>
      <c r="J223" s="17" t="inlineStr">
        <is>
          <t>BEV</t>
        </is>
      </c>
      <c r="K223" s="6" t="n">
        <v>0</v>
      </c>
      <c r="L223" s="9" t="n">
        <v>1</v>
      </c>
      <c r="M223" s="21" t="n"/>
      <c r="N223" s="2" t="n"/>
      <c r="O223" s="2" t="n"/>
      <c r="P223" s="2" t="n"/>
      <c r="Q223" s="2" t="n"/>
      <c r="R223" s="2" t="n"/>
      <c r="S223" s="2" t="n"/>
      <c r="T223" s="2" t="n"/>
      <c r="U223" s="39">
        <f>IF(I223="N",T223*Supuestos!$B$4,T223*Supuestos!$C$4)*100</f>
        <v/>
      </c>
      <c r="V223" s="20">
        <f>IF(U223&gt;0,100/U223,0)</f>
        <v/>
      </c>
      <c r="W223" s="2">
        <f>T223*M223</f>
        <v/>
      </c>
      <c r="X223" s="2">
        <f>+U223*M223</f>
        <v/>
      </c>
      <c r="Y223" s="44" t="n">
        <v>0</v>
      </c>
      <c r="Z223" s="45" t="n">
        <v>0</v>
      </c>
      <c r="AA223" s="44" t="n">
        <v>0</v>
      </c>
    </row>
    <row r="224">
      <c r="A224" s="6" t="inlineStr">
        <is>
          <t>BMW</t>
        </is>
      </c>
      <c r="B224" s="6" t="inlineStr">
        <is>
          <t>M4 Competition 3.0T Coupe Extra Full Aut. (G82)</t>
        </is>
      </c>
      <c r="C224" s="6" t="inlineStr">
        <is>
          <t>ALTA GAMA, DEPORT. y CONVERT.</t>
        </is>
      </c>
      <c r="D224" s="6" t="inlineStr">
        <is>
          <t>AUTOMOVIL</t>
        </is>
      </c>
      <c r="E224" s="11">
        <f>IF(D224="COMERCIAL","UTILITARIO",IF(C224="SUV Y CROSSOVER","SUV","AUTOMOVIL"))</f>
        <v/>
      </c>
      <c r="F224" s="6" t="inlineStr">
        <is>
          <t>ALE</t>
        </is>
      </c>
      <c r="G224" s="11" t="n">
        <v>3000</v>
      </c>
      <c r="H224" s="6" t="inlineStr">
        <is>
          <t>NAFTA</t>
        </is>
      </c>
      <c r="I224" s="6">
        <f>IF(H224="NAFTA","N",IF(H224="DIESEL","D",IF(H224="ELÉCTRICO","E","")))</f>
        <v/>
      </c>
      <c r="J224" s="17" t="inlineStr">
        <is>
          <t>N</t>
        </is>
      </c>
      <c r="K224" s="6" t="n">
        <v>510</v>
      </c>
      <c r="L224" s="9" t="n">
        <v>1</v>
      </c>
      <c r="M224" s="21" t="n"/>
      <c r="N224" s="2" t="n"/>
      <c r="O224" s="2" t="n"/>
      <c r="P224" s="2" t="n"/>
      <c r="Q224" s="2" t="n"/>
      <c r="R224" s="2" t="n"/>
      <c r="S224" s="2" t="n"/>
      <c r="T224" s="2" t="n"/>
      <c r="U224" s="39">
        <f>IF(I224="N",T224*Supuestos!$B$4,T224*Supuestos!$C$4)*100</f>
        <v/>
      </c>
      <c r="V224" s="20">
        <f>IF(U224&gt;0,100/U224,0)</f>
        <v/>
      </c>
      <c r="W224" s="2">
        <f>T224*M224</f>
        <v/>
      </c>
      <c r="X224" s="2">
        <f>+U224*M224</f>
        <v/>
      </c>
      <c r="Y224" s="44" t="n">
        <v>0</v>
      </c>
      <c r="Z224" s="45" t="n">
        <v>0.4025</v>
      </c>
      <c r="AA224" s="44" t="n">
        <v>0</v>
      </c>
    </row>
    <row r="225">
      <c r="A225" s="6" t="inlineStr">
        <is>
          <t>BMW</t>
        </is>
      </c>
      <c r="B225" s="6" t="inlineStr">
        <is>
          <t>Z4 sDrive 20i 2.0T Sport Roadster Extra Full Aut. (G29)</t>
        </is>
      </c>
      <c r="C225" s="6" t="inlineStr">
        <is>
          <t>ALTA GAMA, DEPORT. y CONVERT.</t>
        </is>
      </c>
      <c r="D225" s="6" t="inlineStr">
        <is>
          <t>AUTOMOVIL</t>
        </is>
      </c>
      <c r="E225" s="11">
        <f>IF(D225="COMERCIAL","UTILITARIO",IF(C225="SUV Y CROSSOVER","SUV","AUTOMOVIL"))</f>
        <v/>
      </c>
      <c r="F225" s="6" t="inlineStr">
        <is>
          <t>ALE</t>
        </is>
      </c>
      <c r="G225" s="11" t="n">
        <v>2000</v>
      </c>
      <c r="H225" s="6" t="inlineStr">
        <is>
          <t>NAFTA</t>
        </is>
      </c>
      <c r="I225" s="6">
        <f>IF(H225="NAFTA","N",IF(H225="DIESEL","D",IF(H225="ELÉCTRICO","E","")))</f>
        <v/>
      </c>
      <c r="J225" s="17" t="inlineStr">
        <is>
          <t>N</t>
        </is>
      </c>
      <c r="K225" s="6" t="n">
        <v>197</v>
      </c>
      <c r="L225" s="9" t="n">
        <v>1</v>
      </c>
      <c r="M225" s="21" t="n"/>
      <c r="N225" s="2" t="n"/>
      <c r="O225" s="2" t="n"/>
      <c r="P225" s="2" t="n"/>
      <c r="Q225" s="2" t="n"/>
      <c r="R225" s="2" t="n"/>
      <c r="S225" s="2" t="n"/>
      <c r="T225" s="2" t="n"/>
      <c r="U225" s="39">
        <f>IF(I225="N",T225*Supuestos!$B$4,T225*Supuestos!$C$4)*100</f>
        <v/>
      </c>
      <c r="V225" s="20">
        <f>IF(U225&gt;0,100/U225,0)</f>
        <v/>
      </c>
      <c r="W225" s="2">
        <f>T225*M225</f>
        <v/>
      </c>
      <c r="X225" s="2">
        <f>+U225*M225</f>
        <v/>
      </c>
      <c r="Y225" s="44" t="n">
        <v>0</v>
      </c>
      <c r="Z225" s="45" t="n">
        <v>0.345</v>
      </c>
      <c r="AA225" s="44" t="n">
        <v>0</v>
      </c>
    </row>
    <row r="226">
      <c r="A226" s="6" t="inlineStr">
        <is>
          <t>VOLKSWAGEN</t>
        </is>
      </c>
      <c r="B226" s="6" t="inlineStr">
        <is>
          <t>Virtus 1.6 Highline Extra Full 4p. Aut.</t>
        </is>
      </c>
      <c r="C226" s="6" t="inlineStr">
        <is>
          <t>GRANDES</t>
        </is>
      </c>
      <c r="D226" s="6" t="inlineStr">
        <is>
          <t>AUTOMOVIL</t>
        </is>
      </c>
      <c r="E226" s="11">
        <f>IF(D226="COMERCIAL","UTILITARIO",IF(C226="SUV Y CROSSOVER","SUV","AUTOMOVIL"))</f>
        <v/>
      </c>
      <c r="F226" s="6" t="inlineStr">
        <is>
          <t>BRA</t>
        </is>
      </c>
      <c r="G226" s="11" t="n">
        <v>1600</v>
      </c>
      <c r="H226" s="6" t="inlineStr">
        <is>
          <t>NAFTA</t>
        </is>
      </c>
      <c r="I226" s="6">
        <f>IF(H226="NAFTA","N",IF(H226="DIESEL","D",IF(H226="ELÉCTRICO","E","")))</f>
        <v/>
      </c>
      <c r="J226" s="17" t="inlineStr">
        <is>
          <t>N</t>
        </is>
      </c>
      <c r="K226" s="6" t="n">
        <v>110</v>
      </c>
      <c r="L226" s="9" t="n">
        <v>2</v>
      </c>
      <c r="M226" s="21" t="n">
        <v>2</v>
      </c>
      <c r="N226" s="2" t="n">
        <v>30990</v>
      </c>
      <c r="O226" s="2" t="inlineStr">
        <is>
          <t>Chile</t>
        </is>
      </c>
      <c r="P226" s="2" t="inlineStr">
        <is>
          <t>VW7205E50118S00-1</t>
        </is>
      </c>
      <c r="Q226" s="2" t="inlineStr">
        <is>
          <t>Euro 5</t>
        </is>
      </c>
      <c r="R226" s="2" t="n">
        <v>1580</v>
      </c>
      <c r="S226" s="2" t="n"/>
      <c r="T226" s="2" t="n">
        <v>170</v>
      </c>
      <c r="U226" s="39">
        <f>IF(I226="N",T226*Supuestos!$B$4,T226*Supuestos!$C$4)*100</f>
        <v/>
      </c>
      <c r="V226" s="20">
        <f>IF(U226&gt;0,100/U226,0)</f>
        <v/>
      </c>
      <c r="W226" s="2">
        <f>T226*M226</f>
        <v/>
      </c>
      <c r="X226" s="2">
        <f>+U226*M226</f>
        <v/>
      </c>
      <c r="Y226" s="44" t="n">
        <v>6515.662136632335</v>
      </c>
      <c r="Z226" s="45" t="n">
        <v>0.345</v>
      </c>
      <c r="AA226" s="44" t="n">
        <v>18885.97720762996</v>
      </c>
    </row>
    <row r="227">
      <c r="A227" s="6" t="inlineStr">
        <is>
          <t>BAIC</t>
        </is>
      </c>
      <c r="B227" s="6" t="inlineStr">
        <is>
          <t>EU5 120 KW Extra Full, techo, Ay. Est.  4p. Aut.</t>
        </is>
      </c>
      <c r="C227" s="6" t="inlineStr">
        <is>
          <t>GRANDES</t>
        </is>
      </c>
      <c r="D227" s="6" t="inlineStr">
        <is>
          <t>AUTOMOVIL</t>
        </is>
      </c>
      <c r="E227" s="11">
        <f>IF(D227="COMERCIAL","UTILITARIO",IF(C227="SUV Y CROSSOVER","SUV","AUTOMOVIL"))</f>
        <v/>
      </c>
      <c r="F227" s="6" t="n"/>
      <c r="G227" s="11" t="n"/>
      <c r="H227" s="6" t="inlineStr">
        <is>
          <t>ELÉCTRICO</t>
        </is>
      </c>
      <c r="I227" s="6">
        <f>IF(H227="NAFTA","N",IF(H227="DIESEL","D",IF(H227="ELÉCTRICO","E","")))</f>
        <v/>
      </c>
      <c r="J227" s="17" t="inlineStr">
        <is>
          <t>BEV</t>
        </is>
      </c>
      <c r="K227" s="6" t="n"/>
      <c r="L227" s="9" t="n">
        <v>1</v>
      </c>
      <c r="M227" s="21" t="n"/>
      <c r="N227" s="2" t="n"/>
      <c r="O227" s="2" t="n"/>
      <c r="P227" s="2" t="n"/>
      <c r="Q227" s="2" t="n"/>
      <c r="R227" s="2" t="n"/>
      <c r="S227" s="2" t="n"/>
      <c r="T227" s="2" t="n"/>
      <c r="U227" s="39">
        <f>IF(I227="N",T227*Supuestos!$B$4,T227*Supuestos!$C$4)*100</f>
        <v/>
      </c>
      <c r="V227" s="20">
        <f>IF(U227&gt;0,100/U227,0)</f>
        <v/>
      </c>
      <c r="W227" s="2">
        <f>T227*M227</f>
        <v/>
      </c>
      <c r="X227" s="2">
        <f>+U227*M227</f>
        <v/>
      </c>
      <c r="Y227" s="44" t="n">
        <v>0</v>
      </c>
      <c r="Z227" s="45" t="n">
        <v>0</v>
      </c>
      <c r="AA227" s="44" t="n">
        <v>0</v>
      </c>
    </row>
    <row r="228">
      <c r="A228" s="6" t="inlineStr">
        <is>
          <t>BYD</t>
        </is>
      </c>
      <c r="B228" s="6" t="inlineStr">
        <is>
          <t>E5 160 Kw Extra Full 4p. Aut.</t>
        </is>
      </c>
      <c r="C228" s="6" t="inlineStr">
        <is>
          <t>GRANDES</t>
        </is>
      </c>
      <c r="D228" s="6" t="inlineStr">
        <is>
          <t>AUTOMOVIL</t>
        </is>
      </c>
      <c r="E228" s="11">
        <f>IF(D228="COMERCIAL","UTILITARIO",IF(C228="SUV Y CROSSOVER","SUV","AUTOMOVIL"))</f>
        <v/>
      </c>
      <c r="F228" s="6" t="inlineStr">
        <is>
          <t>CHI</t>
        </is>
      </c>
      <c r="G228" s="11" t="n"/>
      <c r="H228" s="6" t="inlineStr">
        <is>
          <t>ELÉCTRICO</t>
        </is>
      </c>
      <c r="I228" s="6">
        <f>IF(H228="NAFTA","N",IF(H228="DIESEL","D",IF(H228="ELÉCTRICO","E","")))</f>
        <v/>
      </c>
      <c r="J228" s="17" t="inlineStr">
        <is>
          <t>BEV</t>
        </is>
      </c>
      <c r="K228" s="6" t="n">
        <v>215</v>
      </c>
      <c r="L228" s="9" t="n">
        <v>1</v>
      </c>
      <c r="M228" s="21" t="n"/>
      <c r="N228" s="2" t="n"/>
      <c r="O228" s="2" t="n"/>
      <c r="P228" s="2" t="n"/>
      <c r="Q228" s="2" t="n"/>
      <c r="R228" s="2" t="n"/>
      <c r="S228" s="2" t="n"/>
      <c r="T228" s="2" t="n"/>
      <c r="U228" s="39">
        <f>IF(I228="N",T228*Supuestos!$B$4,T228*Supuestos!$C$4)*100</f>
        <v/>
      </c>
      <c r="V228" s="20">
        <f>IF(U228&gt;0,100/U228,0)</f>
        <v/>
      </c>
      <c r="W228" s="2">
        <f>T228*M228</f>
        <v/>
      </c>
      <c r="X228" s="2">
        <f>+U228*M228</f>
        <v/>
      </c>
      <c r="Y228" s="44" t="n">
        <v>0</v>
      </c>
      <c r="Z228" s="45" t="n">
        <v>0</v>
      </c>
      <c r="AA228" s="44" t="n">
        <v>0</v>
      </c>
    </row>
    <row r="229">
      <c r="A229" s="6" t="inlineStr">
        <is>
          <t>CHEVROLET</t>
        </is>
      </c>
      <c r="B229" s="6" t="inlineStr">
        <is>
          <t>New Spin Activ 1.8 LTZ Rural Extra Full 5p</t>
        </is>
      </c>
      <c r="C229" s="6" t="inlineStr">
        <is>
          <t>MONOVOLUMEN</t>
        </is>
      </c>
      <c r="D229" s="6" t="inlineStr">
        <is>
          <t>AUTOMOVIL</t>
        </is>
      </c>
      <c r="E229" s="11">
        <f>IF(D229="COMERCIAL","UTILITARIO",IF(C229="SUV Y CROSSOVER","SUV","AUTOMOVIL"))</f>
        <v/>
      </c>
      <c r="F229" s="6" t="inlineStr">
        <is>
          <t>BRA</t>
        </is>
      </c>
      <c r="G229" s="11" t="n">
        <v>1800</v>
      </c>
      <c r="H229" s="6" t="inlineStr">
        <is>
          <t>NAFTA</t>
        </is>
      </c>
      <c r="I229" s="6">
        <f>IF(H229="NAFTA","N",IF(H229="DIESEL","D",IF(H229="ELÉCTRICO","E","")))</f>
        <v/>
      </c>
      <c r="J229" s="17" t="inlineStr">
        <is>
          <t>N</t>
        </is>
      </c>
      <c r="K229" s="6" t="n">
        <v>105</v>
      </c>
      <c r="L229" s="9" t="n">
        <v>1</v>
      </c>
      <c r="M229" s="21" t="n"/>
      <c r="N229" s="2" t="n"/>
      <c r="O229" s="2" t="n"/>
      <c r="P229" s="2" t="n"/>
      <c r="Q229" s="2" t="n"/>
      <c r="R229" s="2" t="n"/>
      <c r="S229" s="2" t="n"/>
      <c r="T229" s="2" t="n"/>
      <c r="U229" s="39">
        <f>IF(I229="N",T229*Supuestos!$B$4,T229*Supuestos!$C$4)*100</f>
        <v/>
      </c>
      <c r="V229" s="20">
        <f>IF(U229&gt;0,100/U229,0)</f>
        <v/>
      </c>
      <c r="W229" s="2">
        <f>T229*M229</f>
        <v/>
      </c>
      <c r="X229" s="2">
        <f>+U229*M229</f>
        <v/>
      </c>
      <c r="Y229" s="44" t="n">
        <v>0</v>
      </c>
      <c r="Z229" s="45" t="n">
        <v>0.345</v>
      </c>
      <c r="AA229" s="44" t="n">
        <v>0</v>
      </c>
    </row>
    <row r="230">
      <c r="A230" s="6" t="inlineStr">
        <is>
          <t>CHEVROLET</t>
        </is>
      </c>
      <c r="B230" s="6" t="inlineStr">
        <is>
          <t>New Spin Activ 1.8 LTZ Rural Extra Full 5p Aut.</t>
        </is>
      </c>
      <c r="C230" s="6" t="inlineStr">
        <is>
          <t>MONOVOLUMEN</t>
        </is>
      </c>
      <c r="D230" s="6" t="inlineStr">
        <is>
          <t>AUTOMOVIL</t>
        </is>
      </c>
      <c r="E230" s="11">
        <f>IF(D230="COMERCIAL","UTILITARIO",IF(C230="SUV Y CROSSOVER","SUV","AUTOMOVIL"))</f>
        <v/>
      </c>
      <c r="F230" s="6" t="inlineStr">
        <is>
          <t>BRA</t>
        </is>
      </c>
      <c r="G230" s="11" t="n">
        <v>1800</v>
      </c>
      <c r="H230" s="6" t="inlineStr">
        <is>
          <t>NAFTA</t>
        </is>
      </c>
      <c r="I230" s="6">
        <f>IF(H230="NAFTA","N",IF(H230="DIESEL","D",IF(H230="ELÉCTRICO","E","")))</f>
        <v/>
      </c>
      <c r="J230" s="17" t="inlineStr">
        <is>
          <t>N</t>
        </is>
      </c>
      <c r="K230" s="6" t="n">
        <v>105</v>
      </c>
      <c r="L230" s="9" t="n">
        <v>1</v>
      </c>
      <c r="M230" s="21" t="n"/>
      <c r="N230" s="2" t="n"/>
      <c r="O230" s="2" t="n"/>
      <c r="P230" s="2" t="n"/>
      <c r="Q230" s="2" t="n"/>
      <c r="R230" s="2" t="n"/>
      <c r="S230" s="2" t="n"/>
      <c r="T230" s="2" t="n"/>
      <c r="U230" s="39">
        <f>IF(I230="N",T230*Supuestos!$B$4,T230*Supuestos!$C$4)*100</f>
        <v/>
      </c>
      <c r="V230" s="20">
        <f>IF(U230&gt;0,100/U230,0)</f>
        <v/>
      </c>
      <c r="W230" s="2">
        <f>T230*M230</f>
        <v/>
      </c>
      <c r="X230" s="2">
        <f>+U230*M230</f>
        <v/>
      </c>
      <c r="Y230" s="44" t="n">
        <v>0</v>
      </c>
      <c r="Z230" s="45" t="n">
        <v>0.345</v>
      </c>
      <c r="AA230" s="44" t="n">
        <v>0</v>
      </c>
    </row>
    <row r="231">
      <c r="A231" s="6" t="inlineStr">
        <is>
          <t>BYD</t>
        </is>
      </c>
      <c r="B231" s="6" t="inlineStr">
        <is>
          <t>E5 300 160 Kw Extra Full 4p. Aut.</t>
        </is>
      </c>
      <c r="C231" s="6" t="inlineStr">
        <is>
          <t>GRANDES</t>
        </is>
      </c>
      <c r="D231" s="6" t="inlineStr">
        <is>
          <t>AUTOMOVIL</t>
        </is>
      </c>
      <c r="E231" s="11">
        <f>IF(D231="COMERCIAL","UTILITARIO",IF(C231="SUV Y CROSSOVER","SUV","AUTOMOVIL"))</f>
        <v/>
      </c>
      <c r="F231" s="6" t="n"/>
      <c r="G231" s="11" t="n"/>
      <c r="H231" s="6" t="inlineStr">
        <is>
          <t>ELÉCTRICO</t>
        </is>
      </c>
      <c r="I231" s="6">
        <f>IF(H231="NAFTA","N",IF(H231="DIESEL","D",IF(H231="ELÉCTRICO","E","")))</f>
        <v/>
      </c>
      <c r="J231" s="17" t="inlineStr">
        <is>
          <t>BEV</t>
        </is>
      </c>
      <c r="K231" s="6" t="n"/>
      <c r="L231" s="9" t="n">
        <v>1</v>
      </c>
      <c r="M231" s="21" t="n"/>
      <c r="N231" s="2" t="n"/>
      <c r="O231" s="2" t="n"/>
      <c r="P231" s="2" t="n"/>
      <c r="Q231" s="2" t="n"/>
      <c r="R231" s="2" t="n"/>
      <c r="S231" s="2" t="n"/>
      <c r="T231" s="2" t="n"/>
      <c r="U231" s="39">
        <f>IF(I231="N",T231*Supuestos!$B$4,T231*Supuestos!$C$4)*100</f>
        <v/>
      </c>
      <c r="V231" s="20">
        <f>IF(U231&gt;0,100/U231,0)</f>
        <v/>
      </c>
      <c r="W231" s="2">
        <f>T231*M231</f>
        <v/>
      </c>
      <c r="X231" s="2">
        <f>+U231*M231</f>
        <v/>
      </c>
      <c r="Y231" s="44" t="n">
        <v>0</v>
      </c>
      <c r="Z231" s="45" t="n">
        <v>0</v>
      </c>
      <c r="AA231" s="44" t="n">
        <v>0</v>
      </c>
    </row>
    <row r="232">
      <c r="A232" s="6" t="inlineStr">
        <is>
          <t>HYUNDAI</t>
        </is>
      </c>
      <c r="B232" s="6" t="inlineStr">
        <is>
          <t>New HB20 1.0 Premium Ex.Full, alarma, Ay. Est. 5p. (BRA)</t>
        </is>
      </c>
      <c r="C232" s="6" t="inlineStr">
        <is>
          <t>MEDIANOS COMPACTOS</t>
        </is>
      </c>
      <c r="D232" s="6" t="inlineStr">
        <is>
          <t>AUTOMOVIL</t>
        </is>
      </c>
      <c r="E232" s="11">
        <f>IF(D232="COMERCIAL","UTILITARIO",IF(C232="SUV Y CROSSOVER","SUV","AUTOMOVIL"))</f>
        <v/>
      </c>
      <c r="F232" s="6" t="inlineStr">
        <is>
          <t>BRA</t>
        </is>
      </c>
      <c r="G232" s="11" t="n">
        <v>1000</v>
      </c>
      <c r="H232" s="6" t="inlineStr">
        <is>
          <t>NAFTA</t>
        </is>
      </c>
      <c r="I232" s="6">
        <f>IF(H232="NAFTA","N",IF(H232="DIESEL","D",IF(H232="ELÉCTRICO","E","")))</f>
        <v/>
      </c>
      <c r="J232" s="17" t="inlineStr">
        <is>
          <t>N</t>
        </is>
      </c>
      <c r="K232" s="6" t="n">
        <v>80</v>
      </c>
      <c r="L232" s="9" t="n">
        <v>1</v>
      </c>
      <c r="M232" s="9" t="n">
        <v>1</v>
      </c>
      <c r="N232" s="2" t="n">
        <v>17990</v>
      </c>
      <c r="O232" s="2" t="inlineStr">
        <is>
          <t>Ursea</t>
        </is>
      </c>
      <c r="P232" s="2" t="inlineStr">
        <is>
          <t>RV-E00101</t>
        </is>
      </c>
      <c r="Q232" s="2" t="inlineStr">
        <is>
          <t>Euro 5</t>
        </is>
      </c>
      <c r="R232" s="2" t="n">
        <v>1420</v>
      </c>
      <c r="S232" s="2" t="n"/>
      <c r="T232" s="2" t="n">
        <v>132</v>
      </c>
      <c r="U232" s="39">
        <f>IF(I232="N",T232*Supuestos!$B$4,T232*Supuestos!$C$4)*100</f>
        <v/>
      </c>
      <c r="V232" s="20">
        <f>IF(U232&gt;0,100/U232,0)</f>
        <v/>
      </c>
      <c r="W232" s="2">
        <f>T232*M232</f>
        <v/>
      </c>
      <c r="X232" s="2">
        <f>+U232*M232</f>
        <v/>
      </c>
      <c r="Y232" s="44" t="n">
        <v>2757.363721178196</v>
      </c>
      <c r="Z232" s="45" t="n">
        <v>0.23</v>
      </c>
      <c r="AA232" s="44" t="n">
        <v>11988.53791816607</v>
      </c>
    </row>
    <row r="233">
      <c r="A233" s="6" t="inlineStr">
        <is>
          <t>HYUNDAI</t>
        </is>
      </c>
      <c r="B233" s="6" t="inlineStr">
        <is>
          <t>New HB20 1.6 Premium E.Full,4Abag,CES,CTR,cruc. 5p.Aut.(BRA)</t>
        </is>
      </c>
      <c r="C233" s="6" t="inlineStr">
        <is>
          <t>MEDIANOS COMPACTOS</t>
        </is>
      </c>
      <c r="D233" s="6" t="inlineStr">
        <is>
          <t>AUTOMOVIL</t>
        </is>
      </c>
      <c r="E233" s="11">
        <f>IF(D233="COMERCIAL","UTILITARIO",IF(C233="SUV Y CROSSOVER","SUV","AUTOMOVIL"))</f>
        <v/>
      </c>
      <c r="F233" s="6" t="inlineStr">
        <is>
          <t>BRA</t>
        </is>
      </c>
      <c r="G233" s="11" t="n">
        <v>1600</v>
      </c>
      <c r="H233" s="6" t="inlineStr">
        <is>
          <t>NAFTA</t>
        </is>
      </c>
      <c r="I233" s="6">
        <f>IF(H233="NAFTA","N",IF(H233="DIESEL","D",IF(H233="ELÉCTRICO","E","")))</f>
        <v/>
      </c>
      <c r="J233" s="17" t="inlineStr">
        <is>
          <t>N</t>
        </is>
      </c>
      <c r="K233" s="6" t="n">
        <v>123</v>
      </c>
      <c r="L233" s="9" t="n">
        <v>1</v>
      </c>
      <c r="M233" s="21" t="n">
        <v>1</v>
      </c>
      <c r="N233" s="2" t="n">
        <v>22690</v>
      </c>
      <c r="O233" s="2" t="inlineStr">
        <is>
          <t>Ursea</t>
        </is>
      </c>
      <c r="P233" s="2" t="inlineStr">
        <is>
          <t>RV-E00101</t>
        </is>
      </c>
      <c r="Q233" s="2" t="inlineStr">
        <is>
          <t>Euro 5</t>
        </is>
      </c>
      <c r="R233" s="2" t="n">
        <v>1420</v>
      </c>
      <c r="S233" s="2" t="n"/>
      <c r="T233" s="2" t="n">
        <v>132</v>
      </c>
      <c r="U233" s="39">
        <f>IF(I233="N",T233*Supuestos!$B$4,T233*Supuestos!$C$4)*100</f>
        <v/>
      </c>
      <c r="V233" s="20">
        <f>IF(U233&gt;0,100/U233,0)</f>
        <v/>
      </c>
      <c r="W233" s="2">
        <f>T233*M233</f>
        <v/>
      </c>
      <c r="X233" s="2">
        <f>+U233*M233</f>
        <v/>
      </c>
      <c r="Y233" s="44" t="n">
        <v>4770.583216527515</v>
      </c>
      <c r="Z233" s="45" t="n">
        <v>0.345</v>
      </c>
      <c r="AA233" s="44" t="n">
        <v>13827.77743921019</v>
      </c>
    </row>
    <row r="234">
      <c r="A234" s="6" t="inlineStr">
        <is>
          <t>BYD</t>
        </is>
      </c>
      <c r="B234" s="6" t="inlineStr">
        <is>
          <t>New F3 1.5 VVL GLi Full, 2Abag, ABS, cuero, llantas 4p.Aut.</t>
        </is>
      </c>
      <c r="C234" s="6" t="inlineStr">
        <is>
          <t>GRANDES</t>
        </is>
      </c>
      <c r="D234" s="6" t="inlineStr">
        <is>
          <t>AUTOMOVIL</t>
        </is>
      </c>
      <c r="E234" s="11">
        <f>IF(D234="COMERCIAL","UTILITARIO",IF(C234="SUV Y CROSSOVER","SUV","AUTOMOVIL"))</f>
        <v/>
      </c>
      <c r="F234" s="6" t="inlineStr">
        <is>
          <t>CHI</t>
        </is>
      </c>
      <c r="G234" s="11" t="n">
        <v>1500</v>
      </c>
      <c r="H234" s="6" t="inlineStr">
        <is>
          <t>NAFTA</t>
        </is>
      </c>
      <c r="I234" s="6">
        <f>IF(H234="NAFTA","N",IF(H234="DIESEL","D",IF(H234="ELÉCTRICO","E","")))</f>
        <v/>
      </c>
      <c r="J234" s="17" t="inlineStr">
        <is>
          <t>N</t>
        </is>
      </c>
      <c r="K234" s="6" t="n">
        <v>107</v>
      </c>
      <c r="L234" s="9" t="n">
        <v>1</v>
      </c>
      <c r="M234" s="21" t="n"/>
      <c r="N234" s="2" t="n"/>
      <c r="O234" s="2" t="n"/>
      <c r="P234" s="2" t="n"/>
      <c r="Q234" s="2" t="n"/>
      <c r="R234" s="2" t="n"/>
      <c r="S234" s="2" t="n"/>
      <c r="T234" s="2" t="n"/>
      <c r="U234" s="39">
        <f>IF(I234="N",T234*Supuestos!$B$4,T234*Supuestos!$C$4)*100</f>
        <v/>
      </c>
      <c r="V234" s="20">
        <f>IF(U234&gt;0,100/U234,0)</f>
        <v/>
      </c>
      <c r="W234" s="2">
        <f>T234*M234</f>
        <v/>
      </c>
      <c r="X234" s="2">
        <f>+U234*M234</f>
        <v/>
      </c>
      <c r="Y234" s="44" t="n">
        <v>0</v>
      </c>
      <c r="Z234" s="45" t="n">
        <v>0.2875</v>
      </c>
      <c r="AA234" s="44" t="n">
        <v>0</v>
      </c>
    </row>
    <row r="235">
      <c r="A235" s="6" t="inlineStr">
        <is>
          <t>MASERATI</t>
        </is>
      </c>
      <c r="B235" s="6" t="inlineStr">
        <is>
          <t>New Ghibli 2.0T GT 330 HP MHEV Extra Full 4p. Aut.</t>
        </is>
      </c>
      <c r="C235" s="6" t="inlineStr">
        <is>
          <t>ALTA GAMA, DEPORT. y CONVERT.</t>
        </is>
      </c>
      <c r="D235" s="6" t="inlineStr">
        <is>
          <t>AUTOMOVIL</t>
        </is>
      </c>
      <c r="E235" s="11">
        <f>IF(D235="COMERCIAL","UTILITARIO",IF(C235="SUV Y CROSSOVER","SUV","AUTOMOVIL"))</f>
        <v/>
      </c>
      <c r="F235" s="6" t="inlineStr">
        <is>
          <t>ITA</t>
        </is>
      </c>
      <c r="G235" s="11" t="n">
        <v>2000</v>
      </c>
      <c r="H235" s="6" t="inlineStr">
        <is>
          <t>NAFTA</t>
        </is>
      </c>
      <c r="I235" s="6">
        <f>IF(H235="NAFTA","N",IF(H235="DIESEL","D",IF(H235="ELÉCTRICO","E","")))</f>
        <v/>
      </c>
      <c r="J235" s="17" t="inlineStr">
        <is>
          <t>MHEV</t>
        </is>
      </c>
      <c r="K235" s="6" t="n">
        <v>330</v>
      </c>
      <c r="L235" s="9" t="n">
        <v>1</v>
      </c>
      <c r="M235" s="21" t="n"/>
      <c r="N235" s="2" t="n"/>
      <c r="O235" s="2" t="n"/>
      <c r="P235" s="2" t="n"/>
      <c r="Q235" s="2" t="n"/>
      <c r="R235" s="2" t="n"/>
      <c r="S235" s="2" t="n"/>
      <c r="T235" s="2" t="n"/>
      <c r="U235" s="39">
        <f>IF(I235="N",T235*Supuestos!$B$4,T235*Supuestos!$C$4)*100</f>
        <v/>
      </c>
      <c r="V235" s="20">
        <f>IF(U235&gt;0,100/U235,0)</f>
        <v/>
      </c>
      <c r="W235" s="2">
        <f>T235*M235</f>
        <v/>
      </c>
      <c r="X235" s="2">
        <f>+U235*M235</f>
        <v/>
      </c>
      <c r="Y235" s="44" t="n">
        <v>0</v>
      </c>
      <c r="Z235" s="45" t="n">
        <v>0.14</v>
      </c>
      <c r="AA235" s="44" t="n">
        <v>0</v>
      </c>
    </row>
    <row r="236">
      <c r="A236" s="6" t="inlineStr">
        <is>
          <t>MAZDA</t>
        </is>
      </c>
      <c r="B236" s="6" t="inlineStr">
        <is>
          <t>MX-5 Miata iSport 2.0 Roadster Extra Full 2p. Aut.</t>
        </is>
      </c>
      <c r="C236" s="6" t="inlineStr">
        <is>
          <t>ALTA GAMA, DEPORT. y CONVERT.</t>
        </is>
      </c>
      <c r="D236" s="6" t="inlineStr">
        <is>
          <t>AUTOMOVIL</t>
        </is>
      </c>
      <c r="E236" s="11">
        <f>IF(D236="COMERCIAL","UTILITARIO",IF(C236="SUV Y CROSSOVER","SUV","AUTOMOVIL"))</f>
        <v/>
      </c>
      <c r="F236" s="6" t="inlineStr">
        <is>
          <t>JAP</t>
        </is>
      </c>
      <c r="G236" s="11" t="n">
        <v>2000</v>
      </c>
      <c r="H236" s="6" t="inlineStr">
        <is>
          <t>NAFTA</t>
        </is>
      </c>
      <c r="I236" s="6">
        <f>IF(H236="NAFTA","N",IF(H236="DIESEL","D",IF(H236="ELÉCTRICO","E","")))</f>
        <v/>
      </c>
      <c r="J236" s="17" t="inlineStr">
        <is>
          <t>N</t>
        </is>
      </c>
      <c r="K236" s="6" t="n">
        <v>184</v>
      </c>
      <c r="L236" s="9" t="n">
        <v>1</v>
      </c>
      <c r="M236" s="21" t="n"/>
      <c r="N236" s="2" t="n"/>
      <c r="O236" s="2" t="n"/>
      <c r="P236" s="2" t="n"/>
      <c r="Q236" s="2" t="n"/>
      <c r="R236" s="2" t="n"/>
      <c r="S236" s="2" t="n"/>
      <c r="T236" s="2" t="n"/>
      <c r="U236" s="39">
        <f>IF(I236="N",T236*Supuestos!$B$4,T236*Supuestos!$C$4)*100</f>
        <v/>
      </c>
      <c r="V236" s="20">
        <f>IF(U236&gt;0,100/U236,0)</f>
        <v/>
      </c>
      <c r="W236" s="2">
        <f>T236*M236</f>
        <v/>
      </c>
      <c r="X236" s="2">
        <f>+U236*M236</f>
        <v/>
      </c>
      <c r="Y236" s="44" t="n">
        <v>0</v>
      </c>
      <c r="Z236" s="45" t="n">
        <v>0.345</v>
      </c>
      <c r="AA236" s="44" t="n">
        <v>0</v>
      </c>
    </row>
    <row r="237">
      <c r="A237" s="6" t="inlineStr">
        <is>
          <t>MERCEDES BENZ</t>
        </is>
      </c>
      <c r="B237" s="6" t="inlineStr">
        <is>
          <t>A 200 1.3T Progressive Aut. (W 177)(ALE)(HUN)</t>
        </is>
      </c>
      <c r="C237" s="6" t="inlineStr">
        <is>
          <t>ALTA GAMA, DEPORT. y CONVERT.</t>
        </is>
      </c>
      <c r="D237" s="6" t="inlineStr">
        <is>
          <t>AUTOMOVIL</t>
        </is>
      </c>
      <c r="E237" s="11">
        <f>IF(D237="COMERCIAL","UTILITARIO",IF(C237="SUV Y CROSSOVER","SUV","AUTOMOVIL"))</f>
        <v/>
      </c>
      <c r="F237" s="6" t="inlineStr">
        <is>
          <t>ALE</t>
        </is>
      </c>
      <c r="G237" s="11" t="n">
        <v>1300</v>
      </c>
      <c r="H237" s="6" t="inlineStr">
        <is>
          <t>NAFTA</t>
        </is>
      </c>
      <c r="I237" s="6">
        <f>IF(H237="NAFTA","N",IF(H237="DIESEL","D",IF(H237="ELÉCTRICO","E","")))</f>
        <v/>
      </c>
      <c r="J237" s="17" t="inlineStr">
        <is>
          <t>N</t>
        </is>
      </c>
      <c r="K237" s="6" t="n">
        <v>163</v>
      </c>
      <c r="L237" s="9" t="n">
        <v>1</v>
      </c>
      <c r="M237" s="21" t="n"/>
      <c r="N237" s="2" t="n"/>
      <c r="O237" s="2" t="n"/>
      <c r="P237" s="2" t="n"/>
      <c r="Q237" s="2" t="n"/>
      <c r="R237" s="2" t="n"/>
      <c r="S237" s="2" t="n"/>
      <c r="T237" s="2" t="n"/>
      <c r="U237" s="39">
        <f>IF(I237="N",T237*Supuestos!$B$4,T237*Supuestos!$C$4)*100</f>
        <v/>
      </c>
      <c r="V237" s="20">
        <f>IF(U237&gt;0,100/U237,0)</f>
        <v/>
      </c>
      <c r="W237" s="2">
        <f>T237*M237</f>
        <v/>
      </c>
      <c r="X237" s="2">
        <f>+U237*M237</f>
        <v/>
      </c>
      <c r="Y237" s="44" t="n">
        <v>0</v>
      </c>
      <c r="Z237" s="45" t="n">
        <v>0.2875</v>
      </c>
      <c r="AA237" s="44" t="n">
        <v>0</v>
      </c>
    </row>
    <row r="238">
      <c r="A238" s="6" t="inlineStr">
        <is>
          <t>MERCEDES BENZ</t>
        </is>
      </c>
      <c r="B238" s="6" t="inlineStr">
        <is>
          <t>Nuevo E 350 2.0T Avantgarde MHEV Aut. (W213)</t>
        </is>
      </c>
      <c r="C238" s="6" t="inlineStr">
        <is>
          <t>ALTA GAMA, DEPORT. y CONVERT.</t>
        </is>
      </c>
      <c r="D238" s="6" t="inlineStr">
        <is>
          <t>AUTOMOVIL</t>
        </is>
      </c>
      <c r="E238" s="11">
        <f>IF(D238="COMERCIAL","UTILITARIO",IF(C238="SUV Y CROSSOVER","SUV","AUTOMOVIL"))</f>
        <v/>
      </c>
      <c r="F238" s="6" t="inlineStr">
        <is>
          <t>ALE</t>
        </is>
      </c>
      <c r="G238" s="11" t="n">
        <v>2000</v>
      </c>
      <c r="H238" s="6" t="inlineStr">
        <is>
          <t>NAFTA</t>
        </is>
      </c>
      <c r="I238" s="6">
        <f>IF(H238="NAFTA","N",IF(H238="DIESEL","D",IF(H238="ELÉCTRICO","E","")))</f>
        <v/>
      </c>
      <c r="J238" s="17" t="inlineStr">
        <is>
          <t>MHEV</t>
        </is>
      </c>
      <c r="K238" s="6" t="n">
        <v>299</v>
      </c>
      <c r="L238" s="9" t="n">
        <v>1</v>
      </c>
      <c r="M238" s="21" t="n"/>
      <c r="N238" s="2" t="n"/>
      <c r="O238" s="2" t="n"/>
      <c r="P238" s="2" t="n"/>
      <c r="Q238" s="2" t="n"/>
      <c r="R238" s="2" t="n"/>
      <c r="S238" s="2" t="n"/>
      <c r="T238" s="2" t="n"/>
      <c r="U238" s="39">
        <f>IF(I238="N",T238*Supuestos!$B$4,T238*Supuestos!$C$4)*100</f>
        <v/>
      </c>
      <c r="V238" s="20">
        <f>IF(U238&gt;0,100/U238,0)</f>
        <v/>
      </c>
      <c r="W238" s="2">
        <f>T238*M238</f>
        <v/>
      </c>
      <c r="X238" s="2">
        <f>+U238*M238</f>
        <v/>
      </c>
      <c r="Y238" s="44" t="n">
        <v>0</v>
      </c>
      <c r="Z238" s="45" t="n">
        <v>0.14</v>
      </c>
      <c r="AA238" s="44" t="n">
        <v>0</v>
      </c>
    </row>
    <row r="239">
      <c r="A239" s="6" t="inlineStr">
        <is>
          <t>MERCEDES BENZ</t>
        </is>
      </c>
      <c r="B239" s="6" t="inlineStr">
        <is>
          <t>Nuevo E 450 3.0T MHEV Avantgarde 4x4 Aut. (W 213)</t>
        </is>
      </c>
      <c r="C239" s="6" t="inlineStr">
        <is>
          <t>ALTA GAMA, DEPORT. y CONVERT.</t>
        </is>
      </c>
      <c r="D239" s="6" t="inlineStr">
        <is>
          <t>AUTOMOVIL</t>
        </is>
      </c>
      <c r="E239" s="11">
        <f>IF(D239="COMERCIAL","UTILITARIO",IF(C239="SUV Y CROSSOVER","SUV","AUTOMOVIL"))</f>
        <v/>
      </c>
      <c r="F239" s="6" t="inlineStr">
        <is>
          <t>ALE</t>
        </is>
      </c>
      <c r="G239" s="11" t="n">
        <v>3000</v>
      </c>
      <c r="H239" s="6" t="inlineStr">
        <is>
          <t>NAFTA</t>
        </is>
      </c>
      <c r="I239" s="6">
        <f>IF(H239="NAFTA","N",IF(H239="DIESEL","D",IF(H239="ELÉCTRICO","E","")))</f>
        <v/>
      </c>
      <c r="J239" s="17" t="inlineStr">
        <is>
          <t>MHEV</t>
        </is>
      </c>
      <c r="K239" s="6" t="n">
        <v>367</v>
      </c>
      <c r="L239" s="9" t="n">
        <v>1</v>
      </c>
      <c r="M239" s="21" t="n"/>
      <c r="N239" s="2" t="n"/>
      <c r="O239" s="2" t="n"/>
      <c r="P239" s="2" t="n"/>
      <c r="Q239" s="2" t="n"/>
      <c r="R239" s="2" t="n"/>
      <c r="S239" s="2" t="n"/>
      <c r="T239" s="2" t="n"/>
      <c r="U239" s="39">
        <f>IF(I239="N",T239*Supuestos!$B$4,T239*Supuestos!$C$4)*100</f>
        <v/>
      </c>
      <c r="V239" s="20">
        <f>IF(U239&gt;0,100/U239,0)</f>
        <v/>
      </c>
      <c r="W239" s="2">
        <f>T239*M239</f>
        <v/>
      </c>
      <c r="X239" s="2">
        <f>+U239*M239</f>
        <v/>
      </c>
      <c r="Y239" s="44" t="n">
        <v>0</v>
      </c>
      <c r="Z239" s="45" t="n">
        <v>0.345</v>
      </c>
      <c r="AA239" s="44" t="n">
        <v>0</v>
      </c>
    </row>
    <row r="240">
      <c r="A240" s="6" t="inlineStr">
        <is>
          <t>CITROËN</t>
        </is>
      </c>
      <c r="B240" s="6" t="inlineStr">
        <is>
          <t>New C Elysee 1.6 Feel Pack Full,4Abag,ABS,esp,llan 4p</t>
        </is>
      </c>
      <c r="C240" s="6" t="inlineStr">
        <is>
          <t>GRANDES</t>
        </is>
      </c>
      <c r="D240" s="6" t="inlineStr">
        <is>
          <t>AUTOMOVIL</t>
        </is>
      </c>
      <c r="E240" s="11">
        <f>IF(D240="COMERCIAL","UTILITARIO",IF(C240="SUV Y CROSSOVER","SUV","AUTOMOVIL"))</f>
        <v/>
      </c>
      <c r="F240" s="6" t="inlineStr">
        <is>
          <t>FRA</t>
        </is>
      </c>
      <c r="G240" s="11" t="n">
        <v>1600</v>
      </c>
      <c r="H240" s="6" t="inlineStr">
        <is>
          <t>NAFTA</t>
        </is>
      </c>
      <c r="I240" s="6">
        <f>IF(H240="NAFTA","N",IF(H240="DIESEL","D",IF(H240="ELÉCTRICO","E","")))</f>
        <v/>
      </c>
      <c r="J240" s="17" t="inlineStr">
        <is>
          <t>N</t>
        </is>
      </c>
      <c r="K240" s="6" t="n">
        <v>115</v>
      </c>
      <c r="L240" s="9" t="n">
        <v>1</v>
      </c>
      <c r="M240" s="21" t="n"/>
      <c r="N240" s="2" t="n"/>
      <c r="O240" s="2" t="n"/>
      <c r="P240" s="2" t="n"/>
      <c r="Q240" s="2" t="n"/>
      <c r="R240" s="2" t="n"/>
      <c r="S240" s="2" t="n"/>
      <c r="T240" s="2" t="n"/>
      <c r="U240" s="39">
        <f>IF(I240="N",T240*Supuestos!$B$4,T240*Supuestos!$C$4)*100</f>
        <v/>
      </c>
      <c r="V240" s="20">
        <f>IF(U240&gt;0,100/U240,0)</f>
        <v/>
      </c>
      <c r="W240" s="2">
        <f>T240*M240</f>
        <v/>
      </c>
      <c r="X240" s="2">
        <f>+U240*M240</f>
        <v/>
      </c>
      <c r="Y240" s="44" t="n">
        <v>0</v>
      </c>
      <c r="Z240" s="45" t="n">
        <v>0.345</v>
      </c>
      <c r="AA240" s="44" t="n">
        <v>0</v>
      </c>
    </row>
    <row r="241">
      <c r="A241" s="6" t="inlineStr">
        <is>
          <t>ORA</t>
        </is>
      </c>
      <c r="B241" s="6" t="inlineStr">
        <is>
          <t>Funky Cat Top 126 KW Ex.Full,techo pan.,cuero,ADAS 5p. Aut.</t>
        </is>
      </c>
      <c r="C241" s="6" t="inlineStr">
        <is>
          <t>CHICOS</t>
        </is>
      </c>
      <c r="D241" s="6" t="inlineStr">
        <is>
          <t>AUTOMOVIL</t>
        </is>
      </c>
      <c r="E241" s="11">
        <f>IF(D241="COMERCIAL","UTILITARIO",IF(C241="SUV Y CROSSOVER","SUV","AUTOMOVIL"))</f>
        <v/>
      </c>
      <c r="F241" s="6" t="n"/>
      <c r="G241" s="11" t="n"/>
      <c r="H241" s="6" t="inlineStr">
        <is>
          <t>ELÉCTRICO</t>
        </is>
      </c>
      <c r="I241" s="6">
        <f>IF(H241="NAFTA","N",IF(H241="DIESEL","D",IF(H241="ELÉCTRICO","E","")))</f>
        <v/>
      </c>
      <c r="J241" s="17" t="inlineStr">
        <is>
          <t>BEV</t>
        </is>
      </c>
      <c r="K241" s="6" t="n"/>
      <c r="L241" s="9" t="n">
        <v>1</v>
      </c>
      <c r="M241" s="21" t="n"/>
      <c r="N241" s="2" t="n"/>
      <c r="O241" s="2" t="n"/>
      <c r="P241" s="2" t="n"/>
      <c r="Q241" s="2" t="n"/>
      <c r="R241" s="2" t="n"/>
      <c r="S241" s="2" t="n"/>
      <c r="T241" s="2" t="n"/>
      <c r="U241" s="39">
        <f>IF(I241="N",T241*Supuestos!$B$4,T241*Supuestos!$C$4)*100</f>
        <v/>
      </c>
      <c r="V241" s="20">
        <f>IF(U241&gt;0,100/U241,0)</f>
        <v/>
      </c>
      <c r="W241" s="2">
        <f>T241*M241</f>
        <v/>
      </c>
      <c r="X241" s="2">
        <f>+U241*M241</f>
        <v/>
      </c>
      <c r="Y241" s="44" t="n">
        <v>0</v>
      </c>
      <c r="Z241" s="45" t="n">
        <v>0</v>
      </c>
      <c r="AA241" s="44" t="n">
        <v>0</v>
      </c>
    </row>
    <row r="242">
      <c r="A242" s="6" t="inlineStr">
        <is>
          <t>PORSCHE</t>
        </is>
      </c>
      <c r="B242" s="6" t="inlineStr">
        <is>
          <t>Boxster 718 2.0T Roadster Extra Full Aut.</t>
        </is>
      </c>
      <c r="C242" s="6" t="inlineStr">
        <is>
          <t>ALTA GAMA, DEPORT. y CONVERT.</t>
        </is>
      </c>
      <c r="D242" s="6" t="inlineStr">
        <is>
          <t>AUTOMOVIL</t>
        </is>
      </c>
      <c r="E242" s="11">
        <f>IF(D242="COMERCIAL","UTILITARIO",IF(C242="SUV Y CROSSOVER","SUV","AUTOMOVIL"))</f>
        <v/>
      </c>
      <c r="F242" s="6" t="inlineStr">
        <is>
          <t>ALE</t>
        </is>
      </c>
      <c r="G242" s="11" t="n">
        <v>2000</v>
      </c>
      <c r="H242" s="6" t="inlineStr">
        <is>
          <t>NAFTA</t>
        </is>
      </c>
      <c r="I242" s="6">
        <f>IF(H242="NAFTA","N",IF(H242="DIESEL","D",IF(H242="ELÉCTRICO","E","")))</f>
        <v/>
      </c>
      <c r="J242" s="17" t="inlineStr">
        <is>
          <t>N</t>
        </is>
      </c>
      <c r="K242" s="6" t="n">
        <v>300</v>
      </c>
      <c r="L242" s="9" t="n">
        <v>1</v>
      </c>
      <c r="M242" s="21" t="n"/>
      <c r="N242" s="2" t="n"/>
      <c r="O242" s="2" t="n"/>
      <c r="P242" s="2" t="n"/>
      <c r="Q242" s="2" t="n"/>
      <c r="R242" s="2" t="n"/>
      <c r="S242" s="2" t="n"/>
      <c r="T242" s="2" t="n"/>
      <c r="U242" s="39">
        <f>IF(I242="N",T242*Supuestos!$B$4,T242*Supuestos!$C$4)*100</f>
        <v/>
      </c>
      <c r="V242" s="20">
        <f>IF(U242&gt;0,100/U242,0)</f>
        <v/>
      </c>
      <c r="W242" s="2">
        <f>T242*M242</f>
        <v/>
      </c>
      <c r="X242" s="2">
        <f>+U242*M242</f>
        <v/>
      </c>
      <c r="Y242" s="44" t="n">
        <v>0</v>
      </c>
      <c r="Z242" s="45" t="n">
        <v>0.345</v>
      </c>
      <c r="AA242" s="44" t="n">
        <v>0</v>
      </c>
    </row>
    <row r="243">
      <c r="A243" s="6" t="inlineStr">
        <is>
          <t>JMC</t>
        </is>
      </c>
      <c r="B243" s="6" t="inlineStr">
        <is>
          <t xml:space="preserve">GSE Limo 110 KW Extra Full 4p. Aut. </t>
        </is>
      </c>
      <c r="C243" s="6" t="inlineStr">
        <is>
          <t>GRANDES</t>
        </is>
      </c>
      <c r="D243" s="6" t="inlineStr">
        <is>
          <t>AUTOMOVIL</t>
        </is>
      </c>
      <c r="E243" s="11">
        <f>IF(D243="COMERCIAL","UTILITARIO",IF(C243="SUV Y CROSSOVER","SUV","AUTOMOVIL"))</f>
        <v/>
      </c>
      <c r="F243" s="6" t="n"/>
      <c r="G243" s="11" t="n"/>
      <c r="H243" s="6" t="inlineStr">
        <is>
          <t>ELÉCTRICO</t>
        </is>
      </c>
      <c r="I243" s="6">
        <f>IF(H243="NAFTA","N",IF(H243="DIESEL","D",IF(H243="ELÉCTRICO","E","")))</f>
        <v/>
      </c>
      <c r="J243" s="17" t="inlineStr">
        <is>
          <t>BEV</t>
        </is>
      </c>
      <c r="K243" s="6" t="n"/>
      <c r="L243" s="9" t="n">
        <v>1</v>
      </c>
      <c r="M243" s="21" t="n"/>
      <c r="N243" s="2" t="n"/>
      <c r="O243" s="2" t="n"/>
      <c r="P243" s="2" t="n"/>
      <c r="Q243" s="2" t="n"/>
      <c r="R243" s="2" t="n"/>
      <c r="S243" s="2" t="n"/>
      <c r="T243" s="2" t="n"/>
      <c r="U243" s="39">
        <f>IF(I243="N",T243*Supuestos!$B$4,T243*Supuestos!$C$4)*100</f>
        <v/>
      </c>
      <c r="V243" s="20">
        <f>IF(U243&gt;0,100/U243,0)</f>
        <v/>
      </c>
      <c r="W243" s="2">
        <f>T243*M243</f>
        <v/>
      </c>
      <c r="X243" s="2">
        <f>+U243*M243</f>
        <v/>
      </c>
      <c r="Y243" s="44" t="n">
        <v>0</v>
      </c>
      <c r="Z243" s="45" t="n">
        <v>0</v>
      </c>
      <c r="AA243" s="44" t="n">
        <v>0</v>
      </c>
    </row>
    <row r="244">
      <c r="A244" s="6" t="inlineStr">
        <is>
          <t>NISSAN</t>
        </is>
      </c>
      <c r="B244" s="6" t="inlineStr">
        <is>
          <t>Versa Drive 1.6 Full, 6Abag, ABS, CES 4p. Aut.</t>
        </is>
      </c>
      <c r="C244" s="6" t="inlineStr">
        <is>
          <t>GRANDES</t>
        </is>
      </c>
      <c r="D244" s="6" t="inlineStr">
        <is>
          <t>AUTOMOVIL</t>
        </is>
      </c>
      <c r="E244" s="11">
        <f>IF(D244="COMERCIAL","UTILITARIO",IF(C244="SUV Y CROSSOVER","SUV","AUTOMOVIL"))</f>
        <v/>
      </c>
      <c r="F244" s="6" t="inlineStr">
        <is>
          <t>MEX</t>
        </is>
      </c>
      <c r="G244" s="11" t="n">
        <v>1600</v>
      </c>
      <c r="H244" s="6" t="inlineStr">
        <is>
          <t>NAFTA</t>
        </is>
      </c>
      <c r="I244" s="6">
        <f>IF(H244="NAFTA","N",IF(H244="DIESEL","D",IF(H244="ELÉCTRICO","E","")))</f>
        <v/>
      </c>
      <c r="J244" s="17" t="inlineStr">
        <is>
          <t>N</t>
        </is>
      </c>
      <c r="K244" s="6" t="n">
        <v>106</v>
      </c>
      <c r="L244" s="9" t="n">
        <v>1</v>
      </c>
      <c r="M244" s="21" t="n">
        <v>1</v>
      </c>
      <c r="N244" s="2" t="n">
        <v>20990</v>
      </c>
      <c r="O244" s="2" t="inlineStr">
        <is>
          <t>Ursea</t>
        </is>
      </c>
      <c r="P244" s="2" t="inlineStr">
        <is>
          <t>RV-E00137</t>
        </is>
      </c>
      <c r="Q244" s="2" t="inlineStr">
        <is>
          <t>Euro 5</t>
        </is>
      </c>
      <c r="R244" s="2" t="n">
        <v>1644</v>
      </c>
      <c r="S244" s="2" t="n"/>
      <c r="T244" s="2" t="n">
        <v>135</v>
      </c>
      <c r="U244" s="39">
        <f>IF(I244="N",T244*Supuestos!$B$4,T244*Supuestos!$C$4)*100</f>
        <v/>
      </c>
      <c r="V244" s="20">
        <f>IF(U244&gt;0,100/U244,0)</f>
        <v/>
      </c>
      <c r="W244" s="2">
        <f>T244*M244</f>
        <v/>
      </c>
      <c r="X244" s="2">
        <f>+U244*M244</f>
        <v/>
      </c>
      <c r="Y244" s="44" t="n">
        <v>4413.157413614479</v>
      </c>
      <c r="Z244" s="45" t="n">
        <v>0.345</v>
      </c>
      <c r="AA244" s="44" t="n">
        <v>12791.7606191724</v>
      </c>
    </row>
    <row r="245">
      <c r="A245" s="6" t="inlineStr">
        <is>
          <t>SEAT</t>
        </is>
      </c>
      <c r="B245" s="6" t="inlineStr">
        <is>
          <t>Nuevo Ibiza 1.6 Excellence Ex.Full,6Abag,t.pan,Ay.Est.5p.</t>
        </is>
      </c>
      <c r="C245" s="6" t="inlineStr">
        <is>
          <t>MEDIANOS COMPACTOS</t>
        </is>
      </c>
      <c r="D245" s="6" t="inlineStr">
        <is>
          <t>AUTOMOVIL</t>
        </is>
      </c>
      <c r="E245" s="11">
        <f>IF(D245="COMERCIAL","UTILITARIO",IF(C245="SUV Y CROSSOVER","SUV","AUTOMOVIL"))</f>
        <v/>
      </c>
      <c r="F245" s="6" t="inlineStr">
        <is>
          <t>ESP</t>
        </is>
      </c>
      <c r="G245" s="11" t="n">
        <v>1600</v>
      </c>
      <c r="H245" s="6" t="inlineStr">
        <is>
          <t>NAFTA</t>
        </is>
      </c>
      <c r="I245" s="6">
        <f>IF(H245="NAFTA","N",IF(H245="DIESEL","D",IF(H245="ELÉCTRICO","E","")))</f>
        <v/>
      </c>
      <c r="J245" s="17" t="inlineStr">
        <is>
          <t>N</t>
        </is>
      </c>
      <c r="K245" s="6" t="n">
        <v>110</v>
      </c>
      <c r="L245" s="9" t="n">
        <v>1</v>
      </c>
      <c r="M245" s="21" t="n"/>
      <c r="N245" s="2" t="n"/>
      <c r="O245" s="2" t="n"/>
      <c r="P245" s="2" t="n"/>
      <c r="Q245" s="2" t="n"/>
      <c r="R245" s="2" t="n"/>
      <c r="S245" s="2" t="n"/>
      <c r="T245" s="2" t="n"/>
      <c r="U245" s="39">
        <f>IF(I245="N",T245*Supuestos!$B$4,T245*Supuestos!$C$4)*100</f>
        <v/>
      </c>
      <c r="V245" s="20">
        <f>IF(U245&gt;0,100/U245,0)</f>
        <v/>
      </c>
      <c r="W245" s="2">
        <f>T245*M245</f>
        <v/>
      </c>
      <c r="X245" s="2">
        <f>+U245*M245</f>
        <v/>
      </c>
      <c r="Y245" s="44" t="n">
        <v>0</v>
      </c>
      <c r="Z245" s="45" t="n">
        <v>0.345</v>
      </c>
      <c r="AA245" s="44" t="n">
        <v>0</v>
      </c>
    </row>
    <row r="246">
      <c r="A246" s="6" t="inlineStr">
        <is>
          <t>SEAT</t>
        </is>
      </c>
      <c r="B246" s="6" t="inlineStr">
        <is>
          <t>Nuevo Ibiza 1.6 Style Extra Full, Ayud. Estac. 5p.</t>
        </is>
      </c>
      <c r="C246" s="6" t="inlineStr">
        <is>
          <t>MEDIANOS COMPACTOS</t>
        </is>
      </c>
      <c r="D246" s="6" t="inlineStr">
        <is>
          <t>AUTOMOVIL</t>
        </is>
      </c>
      <c r="E246" s="11">
        <f>IF(D246="COMERCIAL","UTILITARIO",IF(C246="SUV Y CROSSOVER","SUV","AUTOMOVIL"))</f>
        <v/>
      </c>
      <c r="F246" s="6" t="inlineStr">
        <is>
          <t>ESP</t>
        </is>
      </c>
      <c r="G246" s="11" t="n">
        <v>1600</v>
      </c>
      <c r="H246" s="6" t="inlineStr">
        <is>
          <t>NAFTA</t>
        </is>
      </c>
      <c r="I246" s="6">
        <f>IF(H246="NAFTA","N",IF(H246="DIESEL","D",IF(H246="ELÉCTRICO","E","")))</f>
        <v/>
      </c>
      <c r="J246" s="17" t="inlineStr">
        <is>
          <t>N</t>
        </is>
      </c>
      <c r="K246" s="6" t="n">
        <v>110</v>
      </c>
      <c r="L246" s="9" t="n">
        <v>1</v>
      </c>
      <c r="M246" s="21" t="n"/>
      <c r="N246" s="2" t="n"/>
      <c r="O246" s="2" t="n"/>
      <c r="P246" s="2" t="n"/>
      <c r="Q246" s="2" t="n"/>
      <c r="R246" s="2" t="n"/>
      <c r="S246" s="2" t="n"/>
      <c r="T246" s="2" t="n"/>
      <c r="U246" s="39">
        <f>IF(I246="N",T246*Supuestos!$B$4,T246*Supuestos!$C$4)*100</f>
        <v/>
      </c>
      <c r="V246" s="20">
        <f>IF(U246&gt;0,100/U246,0)</f>
        <v/>
      </c>
      <c r="W246" s="2">
        <f>T246*M246</f>
        <v/>
      </c>
      <c r="X246" s="2">
        <f>+U246*M246</f>
        <v/>
      </c>
      <c r="Y246" s="44" t="n">
        <v>0</v>
      </c>
      <c r="Z246" s="45" t="n">
        <v>0.345</v>
      </c>
      <c r="AA246" s="44" t="n">
        <v>0</v>
      </c>
    </row>
    <row r="247">
      <c r="A247" s="6" t="inlineStr">
        <is>
          <t>SEAT</t>
        </is>
      </c>
      <c r="B247" s="6" t="inlineStr">
        <is>
          <t>Nuevo Ibiza 1.6 Style Plus Extra Full, Ayud. Estac. 5p.</t>
        </is>
      </c>
      <c r="C247" s="6" t="inlineStr">
        <is>
          <t>MEDIANOS COMPACTOS</t>
        </is>
      </c>
      <c r="D247" s="6" t="inlineStr">
        <is>
          <t>AUTOMOVIL</t>
        </is>
      </c>
      <c r="E247" s="11">
        <f>IF(D247="COMERCIAL","UTILITARIO",IF(C247="SUV Y CROSSOVER","SUV","AUTOMOVIL"))</f>
        <v/>
      </c>
      <c r="F247" s="6" t="inlineStr">
        <is>
          <t>ESP</t>
        </is>
      </c>
      <c r="G247" s="11" t="n">
        <v>1600</v>
      </c>
      <c r="H247" s="6" t="inlineStr">
        <is>
          <t>NAFTA</t>
        </is>
      </c>
      <c r="I247" s="6">
        <f>IF(H247="NAFTA","N",IF(H247="DIESEL","D",IF(H247="ELÉCTRICO","E","")))</f>
        <v/>
      </c>
      <c r="J247" s="17" t="inlineStr">
        <is>
          <t>N</t>
        </is>
      </c>
      <c r="K247" s="6" t="n">
        <v>110</v>
      </c>
      <c r="L247" s="9" t="n">
        <v>1</v>
      </c>
      <c r="M247" s="21" t="n"/>
      <c r="N247" s="2" t="n"/>
      <c r="O247" s="2" t="n"/>
      <c r="P247" s="2" t="n"/>
      <c r="Q247" s="2" t="n"/>
      <c r="R247" s="2" t="n"/>
      <c r="S247" s="2" t="n"/>
      <c r="T247" s="2" t="n"/>
      <c r="U247" s="39">
        <f>IF(I247="N",T247*Supuestos!$B$4,T247*Supuestos!$C$4)*100</f>
        <v/>
      </c>
      <c r="V247" s="20">
        <f>IF(U247&gt;0,100/U247,0)</f>
        <v/>
      </c>
      <c r="W247" s="2">
        <f>T247*M247</f>
        <v/>
      </c>
      <c r="X247" s="2">
        <f>+U247*M247</f>
        <v/>
      </c>
      <c r="Y247" s="44" t="n">
        <v>0</v>
      </c>
      <c r="Z247" s="45" t="n">
        <v>0.345</v>
      </c>
      <c r="AA247" s="44" t="n">
        <v>0</v>
      </c>
    </row>
    <row r="248">
      <c r="A248" s="6" t="inlineStr">
        <is>
          <t>PORSCHE</t>
        </is>
      </c>
      <c r="B248" s="6" t="inlineStr">
        <is>
          <t>Taycan Turbo Cross Turismo 500 KW Extra Full AWD 5p. Aut.</t>
        </is>
      </c>
      <c r="C248" s="6" t="inlineStr">
        <is>
          <t>GRANDES</t>
        </is>
      </c>
      <c r="D248" s="6" t="inlineStr">
        <is>
          <t>AUTOMOVIL</t>
        </is>
      </c>
      <c r="E248" s="11">
        <f>IF(D248="COMERCIAL","UTILITARIO",IF(C248="SUV Y CROSSOVER","SUV","AUTOMOVIL"))</f>
        <v/>
      </c>
      <c r="F248" s="6" t="inlineStr">
        <is>
          <t>ALE</t>
        </is>
      </c>
      <c r="G248" s="11" t="n"/>
      <c r="H248" s="6" t="inlineStr">
        <is>
          <t>ELÉCTRICO</t>
        </is>
      </c>
      <c r="I248" s="6">
        <f>IF(H248="NAFTA","N",IF(H248="DIESEL","D",IF(H248="ELÉCTRICO","E","")))</f>
        <v/>
      </c>
      <c r="J248" s="17" t="inlineStr">
        <is>
          <t>BEV</t>
        </is>
      </c>
      <c r="K248" s="6" t="n">
        <v>625</v>
      </c>
      <c r="L248" s="9" t="n">
        <v>1</v>
      </c>
      <c r="M248" s="21" t="n"/>
      <c r="N248" s="2" t="n"/>
      <c r="O248" s="2" t="n"/>
      <c r="P248" s="2" t="n"/>
      <c r="Q248" s="2" t="n"/>
      <c r="R248" s="2" t="n"/>
      <c r="S248" s="2" t="n"/>
      <c r="T248" s="2" t="n"/>
      <c r="U248" s="39">
        <f>IF(I248="N",T248*Supuestos!$B$4,T248*Supuestos!$C$4)*100</f>
        <v/>
      </c>
      <c r="V248" s="20">
        <f>IF(U248&gt;0,100/U248,0)</f>
        <v/>
      </c>
      <c r="W248" s="2">
        <f>T248*M248</f>
        <v/>
      </c>
      <c r="X248" s="2">
        <f>+U248*M248</f>
        <v/>
      </c>
      <c r="Y248" s="44" t="n">
        <v>0</v>
      </c>
      <c r="Z248" s="45" t="n">
        <v>0</v>
      </c>
      <c r="AA248" s="44" t="n">
        <v>0</v>
      </c>
    </row>
    <row r="249">
      <c r="A249" s="6" t="inlineStr">
        <is>
          <t>SUZUKI</t>
        </is>
      </c>
      <c r="B249" s="6" t="inlineStr">
        <is>
          <t>S-Presso 1.0 GL Full, 2Abag, ABS, Ayud. Estac. 5p. (IND)</t>
        </is>
      </c>
      <c r="C249" s="6" t="inlineStr">
        <is>
          <t>CHICOS</t>
        </is>
      </c>
      <c r="D249" s="6" t="inlineStr">
        <is>
          <t>AUTOMOVIL</t>
        </is>
      </c>
      <c r="E249" s="11">
        <f>IF(D249="COMERCIAL","UTILITARIO",IF(C249="SUV Y CROSSOVER","SUV","AUTOMOVIL"))</f>
        <v/>
      </c>
      <c r="F249" s="6" t="inlineStr">
        <is>
          <t>IND</t>
        </is>
      </c>
      <c r="G249" s="11" t="n">
        <v>1000</v>
      </c>
      <c r="H249" s="6" t="inlineStr">
        <is>
          <t>NAFTA</t>
        </is>
      </c>
      <c r="I249" s="6">
        <f>IF(H249="NAFTA","N",IF(H249="DIESEL","D",IF(H249="ELÉCTRICO","E","")))</f>
        <v/>
      </c>
      <c r="J249" s="17" t="inlineStr">
        <is>
          <t>N</t>
        </is>
      </c>
      <c r="K249" s="6" t="n">
        <v>68</v>
      </c>
      <c r="L249" s="9" t="n">
        <v>1</v>
      </c>
      <c r="M249" s="21" t="n">
        <v>1</v>
      </c>
      <c r="N249" s="2" t="n">
        <v>13990</v>
      </c>
      <c r="O249" s="2" t="inlineStr">
        <is>
          <t>Chile</t>
        </is>
      </c>
      <c r="P249" s="2" t="inlineStr">
        <is>
          <t>SZ8815E61122S00-2</t>
        </is>
      </c>
      <c r="Q249" s="2" t="inlineStr">
        <is>
          <t>Euro 6 b</t>
        </is>
      </c>
      <c r="R249" s="2" t="n">
        <v>1170</v>
      </c>
      <c r="S249" s="2" t="n"/>
      <c r="T249" s="2" t="n">
        <v>114</v>
      </c>
      <c r="U249" s="39">
        <f>IF(I249="N",T249*Supuestos!$B$4,T249*Supuestos!$C$4)*100</f>
        <v/>
      </c>
      <c r="V249" s="20">
        <f>IF(U249&gt;0,100/U249,0)</f>
        <v/>
      </c>
      <c r="W249" s="2">
        <f>T249*M249</f>
        <v/>
      </c>
      <c r="X249" s="2">
        <f>+U249*M249</f>
        <v/>
      </c>
      <c r="Y249" s="44" t="n">
        <v>2144.2756230841</v>
      </c>
      <c r="Z249" s="45" t="n">
        <v>0.23</v>
      </c>
      <c r="AA249" s="44" t="n">
        <v>9322.93749167</v>
      </c>
    </row>
    <row r="250">
      <c r="A250" s="6" t="inlineStr">
        <is>
          <t>TESLA</t>
        </is>
      </c>
      <c r="B250" s="6" t="inlineStr">
        <is>
          <t>3 Long Range AWD Performance Extra Full 4p. Aut</t>
        </is>
      </c>
      <c r="C250" s="6" t="inlineStr">
        <is>
          <t>ALTA GAMA, DEPORT. y CONVERT.</t>
        </is>
      </c>
      <c r="D250" s="6" t="inlineStr">
        <is>
          <t>AUTOMOVIL</t>
        </is>
      </c>
      <c r="E250" s="11">
        <f>IF(D250="COMERCIAL","UTILITARIO",IF(C250="SUV Y CROSSOVER","SUV","AUTOMOVIL"))</f>
        <v/>
      </c>
      <c r="F250" s="6" t="inlineStr">
        <is>
          <t>USA</t>
        </is>
      </c>
      <c r="G250" s="11" t="n"/>
      <c r="H250" s="6" t="inlineStr">
        <is>
          <t>ELÉCTRICO</t>
        </is>
      </c>
      <c r="I250" s="6">
        <f>IF(H250="NAFTA","N",IF(H250="DIESEL","D",IF(H250="ELÉCTRICO","E","")))</f>
        <v/>
      </c>
      <c r="J250" s="17" t="inlineStr">
        <is>
          <t>BEV</t>
        </is>
      </c>
      <c r="K250" s="6" t="n">
        <v>490</v>
      </c>
      <c r="L250" s="9" t="n">
        <v>1</v>
      </c>
      <c r="M250" s="21" t="n"/>
      <c r="N250" s="2" t="n"/>
      <c r="O250" s="2" t="n"/>
      <c r="P250" s="2" t="n"/>
      <c r="Q250" s="2" t="n"/>
      <c r="R250" s="2" t="n"/>
      <c r="S250" s="2" t="n"/>
      <c r="T250" s="2" t="n"/>
      <c r="U250" s="39">
        <f>IF(I250="N",T250*Supuestos!$B$4,T250*Supuestos!$C$4)*100</f>
        <v/>
      </c>
      <c r="V250" s="20">
        <f>IF(U250&gt;0,100/U250,0)</f>
        <v/>
      </c>
      <c r="W250" s="2">
        <f>T250*M250</f>
        <v/>
      </c>
      <c r="X250" s="2">
        <f>+U250*M250</f>
        <v/>
      </c>
      <c r="Y250" s="44" t="n">
        <v>0</v>
      </c>
      <c r="Z250" s="45" t="n">
        <v>0</v>
      </c>
      <c r="AA250" s="44" t="n">
        <v>0</v>
      </c>
    </row>
    <row r="251">
      <c r="A251" s="6" t="inlineStr">
        <is>
          <t>TESLA</t>
        </is>
      </c>
      <c r="B251" s="6" t="inlineStr">
        <is>
          <t>3 Performance AWD Extra Full 4p. Aut</t>
        </is>
      </c>
      <c r="C251" s="6" t="inlineStr">
        <is>
          <t>ALTA GAMA, DEPORT. y CONVERT.</t>
        </is>
      </c>
      <c r="D251" s="6" t="inlineStr">
        <is>
          <t>AUTOMOVIL</t>
        </is>
      </c>
      <c r="E251" s="11">
        <f>IF(D251="COMERCIAL","UTILITARIO",IF(C251="SUV Y CROSSOVER","SUV","AUTOMOVIL"))</f>
        <v/>
      </c>
      <c r="F251" s="6" t="inlineStr">
        <is>
          <t>USA</t>
        </is>
      </c>
      <c r="G251" s="11" t="n"/>
      <c r="H251" s="6" t="inlineStr">
        <is>
          <t>ELÉCTRICO</t>
        </is>
      </c>
      <c r="I251" s="6">
        <f>IF(H251="NAFTA","N",IF(H251="DIESEL","D",IF(H251="ELÉCTRICO","E","")))</f>
        <v/>
      </c>
      <c r="J251" s="17" t="inlineStr">
        <is>
          <t>BEV</t>
        </is>
      </c>
      <c r="K251" s="6" t="n">
        <v>0</v>
      </c>
      <c r="L251" s="9" t="n">
        <v>1</v>
      </c>
      <c r="M251" s="21" t="n"/>
      <c r="N251" s="2" t="n"/>
      <c r="O251" s="2" t="n"/>
      <c r="P251" s="2" t="n"/>
      <c r="Q251" s="2" t="n"/>
      <c r="R251" s="2" t="n"/>
      <c r="S251" s="2" t="n"/>
      <c r="T251" s="2" t="n"/>
      <c r="U251" s="39">
        <f>IF(I251="N",T251*Supuestos!$B$4,T251*Supuestos!$C$4)*100</f>
        <v/>
      </c>
      <c r="V251" s="20">
        <f>IF(U251&gt;0,100/U251,0)</f>
        <v/>
      </c>
      <c r="W251" s="2">
        <f>T251*M251</f>
        <v/>
      </c>
      <c r="X251" s="2">
        <f>+U251*M251</f>
        <v/>
      </c>
      <c r="Y251" s="44" t="n">
        <v>0</v>
      </c>
      <c r="Z251" s="45" t="n">
        <v>0</v>
      </c>
      <c r="AA251" s="44" t="n">
        <v>0</v>
      </c>
    </row>
    <row r="252">
      <c r="A252" s="6" t="inlineStr">
        <is>
          <t>TESLA</t>
        </is>
      </c>
      <c r="B252" s="6" t="inlineStr">
        <is>
          <t>3 Standard Plus Extra Full 4p. Aut</t>
        </is>
      </c>
      <c r="C252" s="6" t="inlineStr">
        <is>
          <t>ALTA GAMA, DEPORT. y CONVERT.</t>
        </is>
      </c>
      <c r="D252" s="6" t="inlineStr">
        <is>
          <t>AUTOMOVIL</t>
        </is>
      </c>
      <c r="E252" s="11">
        <f>IF(D252="COMERCIAL","UTILITARIO",IF(C252="SUV Y CROSSOVER","SUV","AUTOMOVIL"))</f>
        <v/>
      </c>
      <c r="F252" s="6" t="inlineStr">
        <is>
          <t>USA</t>
        </is>
      </c>
      <c r="G252" s="11" t="n"/>
      <c r="H252" s="6" t="inlineStr">
        <is>
          <t>ELÉCTRICO</t>
        </is>
      </c>
      <c r="I252" s="6">
        <f>IF(H252="NAFTA","N",IF(H252="DIESEL","D",IF(H252="ELÉCTRICO","E","")))</f>
        <v/>
      </c>
      <c r="J252" s="17" t="inlineStr">
        <is>
          <t>BEV</t>
        </is>
      </c>
      <c r="K252" s="6" t="n">
        <v>238</v>
      </c>
      <c r="L252" s="9" t="n">
        <v>1</v>
      </c>
      <c r="M252" s="21" t="n"/>
      <c r="N252" s="2" t="n"/>
      <c r="O252" s="2" t="n"/>
      <c r="P252" s="2" t="n"/>
      <c r="Q252" s="2" t="n"/>
      <c r="R252" s="2" t="n"/>
      <c r="S252" s="2" t="n"/>
      <c r="T252" s="2" t="n"/>
      <c r="U252" s="39">
        <f>IF(I252="N",T252*Supuestos!$B$4,T252*Supuestos!$C$4)*100</f>
        <v/>
      </c>
      <c r="V252" s="20">
        <f>IF(U252&gt;0,100/U252,0)</f>
        <v/>
      </c>
      <c r="W252" s="2">
        <f>T252*M252</f>
        <v/>
      </c>
      <c r="X252" s="2">
        <f>+U252*M252</f>
        <v/>
      </c>
      <c r="Y252" s="44" t="n">
        <v>0</v>
      </c>
      <c r="Z252" s="45" t="n">
        <v>0</v>
      </c>
      <c r="AA252" s="44" t="n">
        <v>0</v>
      </c>
    </row>
    <row r="253">
      <c r="A253" s="6" t="inlineStr">
        <is>
          <t>TESLA</t>
        </is>
      </c>
      <c r="B253" s="6" t="inlineStr">
        <is>
          <t>S AWD Extra Full, llanta 21 5p. Aut.</t>
        </is>
      </c>
      <c r="C253" s="6" t="inlineStr">
        <is>
          <t>ALTA GAMA, DEPORT. y CONVERT.</t>
        </is>
      </c>
      <c r="D253" s="6" t="inlineStr">
        <is>
          <t>AUTOMOVIL</t>
        </is>
      </c>
      <c r="E253" s="11">
        <f>IF(D253="COMERCIAL","UTILITARIO",IF(C253="SUV Y CROSSOVER","SUV","AUTOMOVIL"))</f>
        <v/>
      </c>
      <c r="F253" s="6" t="inlineStr">
        <is>
          <t>USA</t>
        </is>
      </c>
      <c r="G253" s="11" t="n"/>
      <c r="H253" s="6" t="inlineStr">
        <is>
          <t>ELÉCTRICO</t>
        </is>
      </c>
      <c r="I253" s="6">
        <f>IF(H253="NAFTA","N",IF(H253="DIESEL","D",IF(H253="ELÉCTRICO","E","")))</f>
        <v/>
      </c>
      <c r="J253" s="17" t="inlineStr">
        <is>
          <t>BEV</t>
        </is>
      </c>
      <c r="K253" s="6" t="n">
        <v>0</v>
      </c>
      <c r="L253" s="9" t="n">
        <v>1</v>
      </c>
      <c r="M253" s="21" t="n"/>
      <c r="N253" s="2" t="n"/>
      <c r="O253" s="2" t="n"/>
      <c r="P253" s="2" t="n"/>
      <c r="Q253" s="2" t="n"/>
      <c r="R253" s="2" t="n"/>
      <c r="S253" s="2" t="n"/>
      <c r="T253" s="2" t="n"/>
      <c r="U253" s="39">
        <f>IF(I253="N",T253*Supuestos!$B$4,T253*Supuestos!$C$4)*100</f>
        <v/>
      </c>
      <c r="V253" s="20">
        <f>IF(U253&gt;0,100/U253,0)</f>
        <v/>
      </c>
      <c r="W253" s="2">
        <f>T253*M253</f>
        <v/>
      </c>
      <c r="X253" s="2">
        <f>+U253*M253</f>
        <v/>
      </c>
      <c r="Y253" s="44" t="n">
        <v>0</v>
      </c>
      <c r="Z253" s="45" t="n">
        <v>0</v>
      </c>
      <c r="AA253" s="44" t="n">
        <v>0</v>
      </c>
    </row>
    <row r="254">
      <c r="A254" s="6" t="inlineStr">
        <is>
          <t>PORSCHE</t>
        </is>
      </c>
      <c r="B254" s="6" t="inlineStr">
        <is>
          <t>Taycan Turbo S 560 KW Extra Full AWD 4p. Aut.</t>
        </is>
      </c>
      <c r="C254" s="6" t="inlineStr">
        <is>
          <t>GRANDES</t>
        </is>
      </c>
      <c r="D254" s="6" t="inlineStr">
        <is>
          <t>AUTOMOVIL</t>
        </is>
      </c>
      <c r="E254" s="11">
        <f>IF(D254="COMERCIAL","UTILITARIO",IF(C254="SUV Y CROSSOVER","SUV","AUTOMOVIL"))</f>
        <v/>
      </c>
      <c r="F254" s="6" t="inlineStr">
        <is>
          <t>ALE</t>
        </is>
      </c>
      <c r="G254" s="11" t="n"/>
      <c r="H254" s="6" t="inlineStr">
        <is>
          <t>ELÉCTRICO</t>
        </is>
      </c>
      <c r="I254" s="6">
        <f>IF(H254="NAFTA","N",IF(H254="DIESEL","D",IF(H254="ELÉCTRICO","E","")))</f>
        <v/>
      </c>
      <c r="J254" s="17" t="inlineStr">
        <is>
          <t>BEV</t>
        </is>
      </c>
      <c r="K254" s="6" t="n">
        <v>761</v>
      </c>
      <c r="L254" s="9" t="n">
        <v>1</v>
      </c>
      <c r="M254" s="21" t="n"/>
      <c r="N254" s="2" t="n"/>
      <c r="O254" s="2" t="n"/>
      <c r="P254" s="2" t="n"/>
      <c r="Q254" s="2" t="n"/>
      <c r="R254" s="2" t="n"/>
      <c r="S254" s="2" t="n"/>
      <c r="T254" s="2" t="n"/>
      <c r="U254" s="39">
        <f>IF(I254="N",T254*Supuestos!$B$4,T254*Supuestos!$C$4)*100</f>
        <v/>
      </c>
      <c r="V254" s="20">
        <f>IF(U254&gt;0,100/U254,0)</f>
        <v/>
      </c>
      <c r="W254" s="2">
        <f>T254*M254</f>
        <v/>
      </c>
      <c r="X254" s="2">
        <f>+U254*M254</f>
        <v/>
      </c>
      <c r="Y254" s="44" t="n">
        <v>0</v>
      </c>
      <c r="Z254" s="45" t="n">
        <v>0</v>
      </c>
      <c r="AA254" s="44" t="n">
        <v>0</v>
      </c>
    </row>
    <row r="255">
      <c r="A255" s="6" t="inlineStr">
        <is>
          <t>VOLKSWAGEN</t>
        </is>
      </c>
      <c r="B255" s="6" t="inlineStr">
        <is>
          <t>Gol VIII 1.6 Trendline Full,2Abag,ABS,dock station,llan15 4p</t>
        </is>
      </c>
      <c r="C255" s="6" t="inlineStr">
        <is>
          <t>MEDIANOS</t>
        </is>
      </c>
      <c r="D255" s="6" t="inlineStr">
        <is>
          <t>AUTOMOVIL</t>
        </is>
      </c>
      <c r="E255" s="11">
        <f>IF(D255="COMERCIAL","UTILITARIO",IF(C255="SUV Y CROSSOVER","SUV","AUTOMOVIL"))</f>
        <v/>
      </c>
      <c r="F255" s="6" t="inlineStr">
        <is>
          <t>BRA</t>
        </is>
      </c>
      <c r="G255" s="11" t="n">
        <v>1600</v>
      </c>
      <c r="H255" s="6" t="inlineStr">
        <is>
          <t>NAFTA</t>
        </is>
      </c>
      <c r="I255" s="6">
        <f>IF(H255="NAFTA","N",IF(H255="DIESEL","D",IF(H255="ELÉCTRICO","E","")))</f>
        <v/>
      </c>
      <c r="J255" s="17" t="inlineStr">
        <is>
          <t>N</t>
        </is>
      </c>
      <c r="K255" s="6" t="n">
        <v>101</v>
      </c>
      <c r="L255" s="9" t="n">
        <v>1</v>
      </c>
      <c r="M255" s="21" t="n">
        <v>1</v>
      </c>
      <c r="N255" s="2" t="n">
        <v>18590</v>
      </c>
      <c r="O255" s="2" t="inlineStr">
        <is>
          <t>Chile</t>
        </is>
      </c>
      <c r="P255" s="2" t="inlineStr">
        <is>
          <t>VW6097E50115S00-0</t>
        </is>
      </c>
      <c r="Q255" s="2" t="inlineStr">
        <is>
          <t>Euro 5</t>
        </is>
      </c>
      <c r="R255" s="2" t="n">
        <v>1450</v>
      </c>
      <c r="S255" s="2" t="n"/>
      <c r="T255" s="2" t="n">
        <v>164</v>
      </c>
      <c r="U255" s="39">
        <f>IF(I255="N",T255*Supuestos!$B$4,T255*Supuestos!$C$4)*100</f>
        <v/>
      </c>
      <c r="V255" s="20">
        <f>IF(U255&gt;0,100/U255,0)</f>
        <v/>
      </c>
      <c r="W255" s="2">
        <f>T255*M255</f>
        <v/>
      </c>
      <c r="X255" s="2">
        <f>+U255*M255</f>
        <v/>
      </c>
      <c r="Y255" s="44" t="n">
        <v>3908.556280090194</v>
      </c>
      <c r="Z255" s="45" t="n">
        <v>0.345</v>
      </c>
      <c r="AA255" s="44" t="n">
        <v>11329.14863794259</v>
      </c>
    </row>
    <row r="256">
      <c r="A256" s="6" t="inlineStr">
        <is>
          <t>SINOGOLD</t>
        </is>
      </c>
      <c r="B256" s="6" t="inlineStr">
        <is>
          <t>Junxing 120 KW Extra Full, cuero 4p. Aut.</t>
        </is>
      </c>
      <c r="C256" s="6" t="inlineStr">
        <is>
          <t>GRANDES</t>
        </is>
      </c>
      <c r="D256" s="6" t="inlineStr">
        <is>
          <t>AUTOMOVIL</t>
        </is>
      </c>
      <c r="E256" s="11">
        <f>IF(D256="COMERCIAL","UTILITARIO",IF(C256="SUV Y CROSSOVER","SUV","AUTOMOVIL"))</f>
        <v/>
      </c>
      <c r="F256" s="6" t="inlineStr">
        <is>
          <t>CHI</t>
        </is>
      </c>
      <c r="G256" s="11" t="n"/>
      <c r="H256" s="6" t="inlineStr">
        <is>
          <t>ELÉCTRICO</t>
        </is>
      </c>
      <c r="I256" s="6">
        <f>IF(H256="NAFTA","N",IF(H256="DIESEL","D",IF(H256="ELÉCTRICO","E","")))</f>
        <v/>
      </c>
      <c r="J256" s="17" t="inlineStr">
        <is>
          <t>BEV</t>
        </is>
      </c>
      <c r="K256" s="6" t="n">
        <v>0</v>
      </c>
      <c r="L256" s="9" t="n">
        <v>1</v>
      </c>
      <c r="M256" s="21" t="n"/>
      <c r="N256" s="2" t="n"/>
      <c r="O256" s="2" t="n"/>
      <c r="P256" s="2" t="n"/>
      <c r="Q256" s="2" t="n"/>
      <c r="R256" s="2" t="n"/>
      <c r="S256" s="2" t="n"/>
      <c r="T256" s="2" t="n"/>
      <c r="U256" s="39">
        <f>IF(I256="N",T256*Supuestos!$B$4,T256*Supuestos!$C$4)*100</f>
        <v/>
      </c>
      <c r="V256" s="20">
        <f>IF(U256&gt;0,100/U256,0)</f>
        <v/>
      </c>
      <c r="W256" s="2">
        <f>T256*M256</f>
        <v/>
      </c>
      <c r="X256" s="2">
        <f>+U256*M256</f>
        <v/>
      </c>
      <c r="Y256" s="44" t="n">
        <v>0</v>
      </c>
      <c r="Z256" s="45" t="n">
        <v>0</v>
      </c>
      <c r="AA256" s="44" t="n">
        <v>0</v>
      </c>
    </row>
    <row r="257">
      <c r="A257" s="6" t="inlineStr">
        <is>
          <t>TOYOTA</t>
        </is>
      </c>
      <c r="B257" s="6" t="inlineStr">
        <is>
          <t>GR Corolla 1.6T Extra Full, TSS 4x4 5p.</t>
        </is>
      </c>
      <c r="C257" s="6" t="inlineStr">
        <is>
          <t>GRANDES</t>
        </is>
      </c>
      <c r="D257" s="6" t="inlineStr">
        <is>
          <t>AUTOMOVIL</t>
        </is>
      </c>
      <c r="E257" s="11">
        <f>IF(D257="COMERCIAL","UTILITARIO",IF(C257="SUV Y CROSSOVER","SUV","AUTOMOVIL"))</f>
        <v/>
      </c>
      <c r="F257" s="6" t="inlineStr">
        <is>
          <t>JAP</t>
        </is>
      </c>
      <c r="G257" s="11" t="n">
        <v>1600</v>
      </c>
      <c r="H257" s="6" t="inlineStr">
        <is>
          <t>NAFTA</t>
        </is>
      </c>
      <c r="I257" s="6">
        <f>IF(H257="NAFTA","N",IF(H257="DIESEL","D",IF(H257="ELÉCTRICO","E","")))</f>
        <v/>
      </c>
      <c r="J257" s="17" t="inlineStr">
        <is>
          <t>N</t>
        </is>
      </c>
      <c r="K257" s="6" t="n">
        <v>304</v>
      </c>
      <c r="L257" s="9" t="n">
        <v>1</v>
      </c>
      <c r="M257" s="21" t="n">
        <v>1</v>
      </c>
      <c r="N257" s="2" t="n">
        <v>89990</v>
      </c>
      <c r="O257" s="2" t="inlineStr">
        <is>
          <t>Chile</t>
        </is>
      </c>
      <c r="P257" s="2" t="inlineStr">
        <is>
          <t>TY9380E61223S00-K</t>
        </is>
      </c>
      <c r="Q257" s="2" t="inlineStr">
        <is>
          <t>Euro 6 b</t>
        </is>
      </c>
      <c r="R257" s="2" t="n">
        <v>1915</v>
      </c>
      <c r="S257" s="2" t="n"/>
      <c r="T257" s="2" t="n">
        <v>194</v>
      </c>
      <c r="U257" s="39">
        <f>IF(I257="N",T257*Supuestos!$B$4,T257*Supuestos!$C$4)*100</f>
        <v/>
      </c>
      <c r="V257" s="20">
        <f>IF(U257&gt;0,100/U257,0)</f>
        <v/>
      </c>
      <c r="W257" s="2">
        <f>T257*M257</f>
        <v/>
      </c>
      <c r="X257" s="2">
        <f>+U257*M257</f>
        <v/>
      </c>
      <c r="Y257" s="44" t="n">
        <v>18920.44000243768</v>
      </c>
      <c r="Z257" s="45" t="n">
        <v>0.345</v>
      </c>
      <c r="AA257" s="44" t="n">
        <v>54841.85507952952</v>
      </c>
    </row>
    <row r="258">
      <c r="A258" s="6" t="inlineStr">
        <is>
          <t>HONDA</t>
        </is>
      </c>
      <c r="B258" s="6" t="inlineStr">
        <is>
          <t>City 1.5 EXL Extra Full,climaut,llan 16,cuero 5p. Aut. (BRA)</t>
        </is>
      </c>
      <c r="C258" s="6" t="inlineStr">
        <is>
          <t>MEDIANOS</t>
        </is>
      </c>
      <c r="D258" s="6" t="inlineStr">
        <is>
          <t>AUTOMOVIL</t>
        </is>
      </c>
      <c r="E258" s="11">
        <f>IF(D258="COMERCIAL","UTILITARIO",IF(C258="SUV Y CROSSOVER","SUV","AUTOMOVIL"))</f>
        <v/>
      </c>
      <c r="F258" s="6" t="inlineStr">
        <is>
          <t>BRA</t>
        </is>
      </c>
      <c r="G258" s="11" t="n">
        <v>1500</v>
      </c>
      <c r="H258" s="6" t="inlineStr">
        <is>
          <t>NAFTA</t>
        </is>
      </c>
      <c r="I258" s="6">
        <f>IF(H258="NAFTA","N",IF(H258="DIESEL","D",IF(H258="ELÉCTRICO","E","")))</f>
        <v/>
      </c>
      <c r="J258" s="17" t="inlineStr">
        <is>
          <t>N</t>
        </is>
      </c>
      <c r="K258" s="6" t="n">
        <v>122</v>
      </c>
      <c r="L258" s="9" t="n">
        <v>6</v>
      </c>
      <c r="M258" s="21" t="n"/>
      <c r="N258" s="2" t="n"/>
      <c r="O258" s="2" t="n"/>
      <c r="P258" s="2" t="n"/>
      <c r="Q258" s="2" t="n"/>
      <c r="R258" s="2" t="n"/>
      <c r="S258" s="2" t="n"/>
      <c r="T258" s="2" t="n"/>
      <c r="U258" s="39">
        <f>IF(I258="N",T258*Supuestos!$B$4,T258*Supuestos!$C$4)*100</f>
        <v/>
      </c>
      <c r="V258" s="20">
        <f>IF(U258&gt;0,100/U258,0)</f>
        <v/>
      </c>
      <c r="W258" s="2">
        <f>T258*M258</f>
        <v/>
      </c>
      <c r="X258" s="2">
        <f>+U258*M258</f>
        <v/>
      </c>
      <c r="Y258" s="44" t="n">
        <v>0</v>
      </c>
      <c r="Z258" s="45" t="n">
        <v>0.2875</v>
      </c>
      <c r="AA258" s="44" t="n">
        <v>0</v>
      </c>
    </row>
    <row r="259">
      <c r="A259" s="6" t="inlineStr">
        <is>
          <t>TOYOTA</t>
        </is>
      </c>
      <c r="B259" s="6" t="inlineStr">
        <is>
          <t>Corolla Cross 1.8 SE-G HEV Ex.Full,cue,techo,Ay.Est.5p.Aut.(</t>
        </is>
      </c>
      <c r="C259" s="6" t="inlineStr">
        <is>
          <t>SUV y CROSSOVER</t>
        </is>
      </c>
      <c r="D259" s="6" t="inlineStr">
        <is>
          <t>AUTOMOVIL</t>
        </is>
      </c>
      <c r="E259" s="11">
        <f>IF(D259="COMERCIAL","UTILITARIO",IF(C259="SUV Y CROSSOVER","SUV","AUTOMOVIL"))</f>
        <v/>
      </c>
      <c r="F259" s="6" t="inlineStr">
        <is>
          <t>BRA</t>
        </is>
      </c>
      <c r="G259" s="11" t="n">
        <v>1800</v>
      </c>
      <c r="H259" s="6" t="inlineStr">
        <is>
          <t>NAFTA</t>
        </is>
      </c>
      <c r="I259" s="6">
        <f>IF(H259="NAFTA","N",IF(H259="DIESEL","D",IF(H259="ELÉCTRICO","E","")))</f>
        <v/>
      </c>
      <c r="J259" s="17" t="inlineStr">
        <is>
          <t>HEV</t>
        </is>
      </c>
      <c r="K259" s="6" t="n">
        <v>122</v>
      </c>
      <c r="L259" s="9" t="n">
        <v>568</v>
      </c>
      <c r="M259" s="21" t="n">
        <v>568</v>
      </c>
      <c r="N259" s="2" t="n">
        <v>42990</v>
      </c>
      <c r="O259" s="2" t="inlineStr">
        <is>
          <t>Chile</t>
        </is>
      </c>
      <c r="P259" s="2" t="inlineStr">
        <is>
          <t>TY9498E60524S00-1</t>
        </is>
      </c>
      <c r="Q259" s="2" t="inlineStr">
        <is>
          <t>Euro 6 c</t>
        </is>
      </c>
      <c r="R259" s="2" t="n">
        <v>1850</v>
      </c>
      <c r="S259" s="2" t="n"/>
      <c r="T259" s="2" t="n">
        <v>98</v>
      </c>
      <c r="U259" s="39">
        <f>IF(I259="N",T259*Supuestos!$B$4,T259*Supuestos!$C$4)*100</f>
        <v/>
      </c>
      <c r="V259" s="20">
        <f>IF(U259&gt;0,100/U259,0)</f>
        <v/>
      </c>
      <c r="W259" s="2">
        <f>T259*M259</f>
        <v/>
      </c>
      <c r="X259" s="2">
        <f>+U259*M259</f>
        <v/>
      </c>
      <c r="Y259" s="44" t="n">
        <v>1175.157873051843</v>
      </c>
      <c r="Z259" s="45" t="n">
        <v>0.0345</v>
      </c>
      <c r="AA259" s="44" t="n">
        <v>34062.54704498094</v>
      </c>
    </row>
    <row r="260">
      <c r="A260" s="6" t="inlineStr">
        <is>
          <t>VOLKSWAGEN</t>
        </is>
      </c>
      <c r="B260" s="6" t="inlineStr">
        <is>
          <t>Nivus 1.0T Comfortline Ex. Full,6Abag,CES,Ay.Est. 5p. Aut.</t>
        </is>
      </c>
      <c r="C260" s="6" t="inlineStr">
        <is>
          <t>SUV y CROSSOVER</t>
        </is>
      </c>
      <c r="D260" s="6" t="inlineStr">
        <is>
          <t>AUTOMOVIL</t>
        </is>
      </c>
      <c r="E260" s="11">
        <f>IF(D260="COMERCIAL","UTILITARIO",IF(C260="SUV Y CROSSOVER","SUV","AUTOMOVIL"))</f>
        <v/>
      </c>
      <c r="F260" s="6" t="inlineStr">
        <is>
          <t>BRA</t>
        </is>
      </c>
      <c r="G260" s="11" t="n">
        <v>1000</v>
      </c>
      <c r="H260" s="6" t="inlineStr">
        <is>
          <t>NAFTA</t>
        </is>
      </c>
      <c r="I260" s="6">
        <f>IF(H260="NAFTA","N",IF(H260="DIESEL","D",IF(H260="ELÉCTRICO","E","")))</f>
        <v/>
      </c>
      <c r="J260" s="17" t="inlineStr">
        <is>
          <t>N</t>
        </is>
      </c>
      <c r="K260" s="6" t="n">
        <v>116</v>
      </c>
      <c r="L260" s="9" t="n">
        <v>468</v>
      </c>
      <c r="M260" s="2" t="n">
        <v>468</v>
      </c>
      <c r="N260" s="2" t="n">
        <v>28990</v>
      </c>
      <c r="O260" s="2" t="inlineStr">
        <is>
          <t>Ursea</t>
        </is>
      </c>
      <c r="P260" s="2" t="inlineStr">
        <is>
          <t>RV-E00110</t>
        </is>
      </c>
      <c r="Q260" s="2" t="inlineStr">
        <is>
          <t>Euro 6 b</t>
        </is>
      </c>
      <c r="R260" s="2" t="n">
        <v>1650</v>
      </c>
      <c r="S260" s="2" t="n"/>
      <c r="T260" s="2" t="n">
        <v>149</v>
      </c>
      <c r="U260" s="39">
        <f>IF(I260="N",T260*Supuestos!$B$4,T260*Supuestos!$C$4)*100</f>
        <v/>
      </c>
      <c r="V260" s="20">
        <f>IF(U260&gt;0,100/U260,0)</f>
        <v/>
      </c>
      <c r="W260" s="2">
        <f>T260*M260</f>
        <v/>
      </c>
      <c r="X260" s="2">
        <f>+U260*M260</f>
        <v/>
      </c>
      <c r="Y260" s="44" t="n">
        <v>4443.355990936959</v>
      </c>
      <c r="Z260" s="45" t="n">
        <v>0.23</v>
      </c>
      <c r="AA260" s="44" t="n">
        <v>19318.93909103025</v>
      </c>
    </row>
    <row r="261">
      <c r="A261" s="6" t="inlineStr">
        <is>
          <t>VOLKSWAGEN</t>
        </is>
      </c>
      <c r="B261" s="6" t="inlineStr">
        <is>
          <t>Nivus 1.0T Highline Ex.Full,climaut,keyless,led,CES 5p. Aut.</t>
        </is>
      </c>
      <c r="C261" s="6" t="inlineStr">
        <is>
          <t>SUV y CROSSOVER</t>
        </is>
      </c>
      <c r="D261" s="6" t="inlineStr">
        <is>
          <t>AUTOMOVIL</t>
        </is>
      </c>
      <c r="E261" s="11">
        <f>IF(D261="COMERCIAL","UTILITARIO",IF(C261="SUV Y CROSSOVER","SUV","AUTOMOVIL"))</f>
        <v/>
      </c>
      <c r="F261" s="6" t="inlineStr">
        <is>
          <t>BRA</t>
        </is>
      </c>
      <c r="G261" s="11" t="n">
        <v>1000</v>
      </c>
      <c r="H261" s="6" t="inlineStr">
        <is>
          <t>NAFTA</t>
        </is>
      </c>
      <c r="I261" s="6">
        <f>IF(H261="NAFTA","N",IF(H261="DIESEL","D",IF(H261="ELÉCTRICO","E","")))</f>
        <v/>
      </c>
      <c r="J261" s="17" t="inlineStr">
        <is>
          <t>N</t>
        </is>
      </c>
      <c r="K261" s="6" t="n">
        <v>116</v>
      </c>
      <c r="L261" s="9" t="n">
        <v>421</v>
      </c>
      <c r="M261" s="2" t="n">
        <v>421</v>
      </c>
      <c r="N261" s="2" t="n">
        <v>32990</v>
      </c>
      <c r="O261" s="2" t="inlineStr">
        <is>
          <t>Ursea</t>
        </is>
      </c>
      <c r="P261" s="2" t="inlineStr">
        <is>
          <t>RV-E00110</t>
        </is>
      </c>
      <c r="Q261" s="2" t="inlineStr">
        <is>
          <t>Euro 6 b</t>
        </is>
      </c>
      <c r="R261" s="2" t="n">
        <v>1650</v>
      </c>
      <c r="S261" s="2" t="n"/>
      <c r="T261" s="2" t="n">
        <v>149</v>
      </c>
      <c r="U261" s="39">
        <f>IF(I261="N",T261*Supuestos!$B$4,T261*Supuestos!$C$4)*100</f>
        <v/>
      </c>
      <c r="V261" s="20">
        <f>IF(U261&gt;0,100/U261,0)</f>
        <v/>
      </c>
      <c r="W261" s="2">
        <f>T261*M261</f>
        <v/>
      </c>
      <c r="X261" s="2">
        <f>+U261*M261</f>
        <v/>
      </c>
      <c r="Y261" s="44" t="n">
        <v>5056.444089031054</v>
      </c>
      <c r="Z261" s="45" t="n">
        <v>0.23</v>
      </c>
      <c r="AA261" s="44" t="n">
        <v>21984.53951752632</v>
      </c>
    </row>
    <row r="262">
      <c r="A262" s="6" t="inlineStr">
        <is>
          <t>NISSAN</t>
        </is>
      </c>
      <c r="B262" s="6" t="inlineStr">
        <is>
          <t>New Kicks 1.6 Exclusive E.Full,cue,CES,CTR,HSA,Ay.Est.5p.Aut</t>
        </is>
      </c>
      <c r="C262" s="6" t="inlineStr">
        <is>
          <t>SUV y CROSSOVER</t>
        </is>
      </c>
      <c r="D262" s="6" t="inlineStr">
        <is>
          <t>AUTOMOVIL</t>
        </is>
      </c>
      <c r="E262" s="11">
        <f>IF(D262="COMERCIAL","UTILITARIO",IF(C262="SUV Y CROSSOVER","SUV","AUTOMOVIL"))</f>
        <v/>
      </c>
      <c r="F262" s="6" t="inlineStr">
        <is>
          <t>MEX</t>
        </is>
      </c>
      <c r="G262" s="11" t="n">
        <v>1600</v>
      </c>
      <c r="H262" s="6" t="inlineStr">
        <is>
          <t>NAFTA</t>
        </is>
      </c>
      <c r="I262" s="6">
        <f>IF(H262="NAFTA","N",IF(H262="DIESEL","D",IF(H262="ELÉCTRICO","E","")))</f>
        <v/>
      </c>
      <c r="J262" s="17" t="inlineStr">
        <is>
          <t>N</t>
        </is>
      </c>
      <c r="K262" s="6" t="n">
        <v>118</v>
      </c>
      <c r="L262" s="9" t="n">
        <v>405</v>
      </c>
      <c r="M262" s="2" t="n">
        <v>405</v>
      </c>
      <c r="N262" s="2" t="n">
        <v>34990</v>
      </c>
      <c r="O262" s="2" t="inlineStr">
        <is>
          <t>Ursea</t>
        </is>
      </c>
      <c r="P262" s="2" t="inlineStr">
        <is>
          <t>RV-E00133</t>
        </is>
      </c>
      <c r="Q262" s="2" t="inlineStr">
        <is>
          <t>Euro 5 a</t>
        </is>
      </c>
      <c r="R262" s="2" t="n">
        <v>1561</v>
      </c>
      <c r="S262" s="2" t="n"/>
      <c r="T262" s="2" t="n">
        <v>146</v>
      </c>
      <c r="U262" s="39">
        <f>IF(I262="N",T262*Supuestos!$B$4,T262*Supuestos!$C$4)*100</f>
        <v/>
      </c>
      <c r="V262" s="20">
        <f>IF(U262&gt;0,100/U262,0)</f>
        <v/>
      </c>
      <c r="W262" s="2">
        <f>T262*M262</f>
        <v/>
      </c>
      <c r="X262" s="2">
        <f>+U262*M262</f>
        <v/>
      </c>
      <c r="Y262" s="44" t="n">
        <v>7356.664025839477</v>
      </c>
      <c r="Z262" s="45" t="n">
        <v>0.345</v>
      </c>
      <c r="AA262" s="44" t="n">
        <v>21323.66384301298</v>
      </c>
    </row>
    <row r="263">
      <c r="A263" s="6" t="inlineStr">
        <is>
          <t>VOLKSWAGEN</t>
        </is>
      </c>
      <c r="B263" s="6" t="inlineStr">
        <is>
          <t>Nivus 1.0T Comfortline Ex. Full,6Abag,CES,Ay.Est. 5p.</t>
        </is>
      </c>
      <c r="C263" s="6" t="inlineStr">
        <is>
          <t>SUV y CROSSOVER</t>
        </is>
      </c>
      <c r="D263" s="6" t="inlineStr">
        <is>
          <t>AUTOMOVIL</t>
        </is>
      </c>
      <c r="E263" s="11">
        <f>IF(D263="COMERCIAL","UTILITARIO",IF(C263="SUV Y CROSSOVER","SUV","AUTOMOVIL"))</f>
        <v/>
      </c>
      <c r="F263" s="6" t="inlineStr">
        <is>
          <t>BRA</t>
        </is>
      </c>
      <c r="G263" s="11" t="n">
        <v>1000</v>
      </c>
      <c r="H263" s="6" t="inlineStr">
        <is>
          <t>NAFTA</t>
        </is>
      </c>
      <c r="I263" s="6">
        <f>IF(H263="NAFTA","N",IF(H263="DIESEL","D",IF(H263="ELÉCTRICO","E","")))</f>
        <v/>
      </c>
      <c r="J263" s="17" t="inlineStr">
        <is>
          <t>N</t>
        </is>
      </c>
      <c r="K263" s="6" t="n">
        <v>95</v>
      </c>
      <c r="L263" s="9" t="n">
        <v>346</v>
      </c>
      <c r="M263" s="2" t="n">
        <v>346</v>
      </c>
      <c r="N263" s="2" t="n">
        <v>25690</v>
      </c>
      <c r="O263" s="2" t="inlineStr">
        <is>
          <t>Ursea</t>
        </is>
      </c>
      <c r="P263" s="2" t="inlineStr">
        <is>
          <t>RV-E00092</t>
        </is>
      </c>
      <c r="Q263" s="2" t="inlineStr">
        <is>
          <t>Euro 6 b</t>
        </is>
      </c>
      <c r="R263" s="2" t="n">
        <v>1610</v>
      </c>
      <c r="S263" s="2" t="n"/>
      <c r="T263" s="2" t="n">
        <v>135</v>
      </c>
      <c r="U263" s="39">
        <f>IF(I263="N",T263*Supuestos!$B$4,T263*Supuestos!$C$4)*100</f>
        <v/>
      </c>
      <c r="V263" s="20">
        <f>IF(U263&gt;0,100/U263,0)</f>
        <v/>
      </c>
      <c r="W263" s="2">
        <f>T263*M263</f>
        <v/>
      </c>
      <c r="X263" s="2">
        <f>+U263*M263</f>
        <v/>
      </c>
      <c r="Y263" s="44" t="n">
        <v>3937.558310009329</v>
      </c>
      <c r="Z263" s="45" t="n">
        <v>0.23</v>
      </c>
      <c r="AA263" s="44" t="n">
        <v>17119.818739171</v>
      </c>
    </row>
    <row r="264">
      <c r="A264" s="6" t="inlineStr">
        <is>
          <t>HYUNDAI</t>
        </is>
      </c>
      <c r="B264" s="6" t="inlineStr">
        <is>
          <t>Creta 1.0T Limited Ex.Full,t.pan,cue,Ay.Est. 5p. Aut.(BRA)</t>
        </is>
      </c>
      <c r="C264" s="6" t="inlineStr">
        <is>
          <t>SUV y CROSSOVER</t>
        </is>
      </c>
      <c r="D264" s="6" t="inlineStr">
        <is>
          <t>AUTOMOVIL</t>
        </is>
      </c>
      <c r="E264" s="11">
        <f>IF(D264="COMERCIAL","UTILITARIO",IF(C264="SUV Y CROSSOVER","SUV","AUTOMOVIL"))</f>
        <v/>
      </c>
      <c r="F264" s="6" t="inlineStr">
        <is>
          <t>BRA</t>
        </is>
      </c>
      <c r="G264" s="11" t="n">
        <v>1000</v>
      </c>
      <c r="H264" s="6" t="inlineStr">
        <is>
          <t>NAFTA</t>
        </is>
      </c>
      <c r="I264" s="6">
        <f>IF(H264="NAFTA","N",IF(H264="DIESEL","D",IF(H264="ELÉCTRICO","E","")))</f>
        <v/>
      </c>
      <c r="J264" s="17" t="inlineStr">
        <is>
          <t>N</t>
        </is>
      </c>
      <c r="K264" s="6" t="n">
        <v>120</v>
      </c>
      <c r="L264" s="9" t="n">
        <v>305</v>
      </c>
      <c r="M264" s="2" t="n">
        <v>305</v>
      </c>
      <c r="N264" s="2" t="n">
        <v>36990</v>
      </c>
      <c r="O264" s="2" t="inlineStr">
        <is>
          <t>Ursea</t>
        </is>
      </c>
      <c r="P264" s="2" t="inlineStr">
        <is>
          <t>RV-E00093</t>
        </is>
      </c>
      <c r="Q264" s="2" t="inlineStr">
        <is>
          <t>Euro 5</t>
        </is>
      </c>
      <c r="R264" s="2" t="n">
        <v>1700</v>
      </c>
      <c r="S264" s="2" t="n"/>
      <c r="T264" s="2" t="n">
        <v>133</v>
      </c>
      <c r="U264" s="39">
        <f>IF(I264="N",T264*Supuestos!$B$4,T264*Supuestos!$C$4)*100</f>
        <v/>
      </c>
      <c r="V264" s="20">
        <f>IF(U264&gt;0,100/U264,0)</f>
        <v/>
      </c>
      <c r="W264" s="2">
        <f>T264*M264</f>
        <v/>
      </c>
      <c r="X264" s="2">
        <f>+U264*M264</f>
        <v/>
      </c>
      <c r="Y264" s="44" t="n">
        <v>5669.53218712515</v>
      </c>
      <c r="Z264" s="45" t="n">
        <v>0.23</v>
      </c>
      <c r="AA264" s="44" t="n">
        <v>24650.13994402239</v>
      </c>
    </row>
    <row r="265">
      <c r="A265" s="6" t="inlineStr">
        <is>
          <t>CHEVROLET</t>
        </is>
      </c>
      <c r="B265" s="6" t="inlineStr">
        <is>
          <t>Tracker 1.2T Premier Ex. Full,techo,cue,Ay. Est. 5p. Aut.</t>
        </is>
      </c>
      <c r="C265" s="6" t="inlineStr">
        <is>
          <t>SUV y CROSSOVER</t>
        </is>
      </c>
      <c r="D265" s="6" t="inlineStr">
        <is>
          <t>AUTOMOVIL</t>
        </is>
      </c>
      <c r="E265" s="11">
        <f>IF(D265="COMERCIAL","UTILITARIO",IF(C265="SUV Y CROSSOVER","SUV","AUTOMOVIL"))</f>
        <v/>
      </c>
      <c r="F265" s="6" t="inlineStr">
        <is>
          <t>BRA</t>
        </is>
      </c>
      <c r="G265" s="11" t="n">
        <v>1200</v>
      </c>
      <c r="H265" s="6" t="inlineStr">
        <is>
          <t>NAFTA</t>
        </is>
      </c>
      <c r="I265" s="6">
        <f>IF(H265="NAFTA","N",IF(H265="DIESEL","D",IF(H265="ELÉCTRICO","E","")))</f>
        <v/>
      </c>
      <c r="J265" s="17" t="inlineStr">
        <is>
          <t>N</t>
        </is>
      </c>
      <c r="K265" s="6" t="n">
        <v>130</v>
      </c>
      <c r="L265" s="9" t="n">
        <v>263</v>
      </c>
      <c r="M265" s="2" t="n">
        <v>263</v>
      </c>
      <c r="N265" s="2" t="n">
        <v>35690</v>
      </c>
      <c r="O265" s="2" t="inlineStr">
        <is>
          <t>Chile</t>
        </is>
      </c>
      <c r="P265" s="2" t="inlineStr">
        <is>
          <t>CH7999E60320S00-4</t>
        </is>
      </c>
      <c r="Q265" s="2" t="inlineStr">
        <is>
          <t>Euro 6 b</t>
        </is>
      </c>
      <c r="R265" s="2" t="n">
        <v>1714</v>
      </c>
      <c r="S265" s="2" t="n"/>
      <c r="T265" s="2" t="n">
        <v>158</v>
      </c>
      <c r="U265" s="39">
        <f>IF(I265="N",T265*Supuestos!$B$4,T265*Supuestos!$C$4)*100</f>
        <v/>
      </c>
      <c r="V265" s="20">
        <f>IF(U265&gt;0,100/U265,0)</f>
        <v/>
      </c>
      <c r="W265" s="2">
        <f>T265*M265</f>
        <v/>
      </c>
      <c r="X265" s="2">
        <f>+U265*M265</f>
        <v/>
      </c>
      <c r="Y265" s="44" t="n">
        <v>6532.468565971669</v>
      </c>
      <c r="Z265" s="45" t="n">
        <v>0.2875</v>
      </c>
      <c r="AA265" s="44" t="n">
        <v>22721.62979468407</v>
      </c>
    </row>
    <row r="266">
      <c r="A266" s="6" t="inlineStr">
        <is>
          <t>VOLKSWAGEN</t>
        </is>
      </c>
      <c r="B266" s="6" t="inlineStr">
        <is>
          <t>T-Cross 1.0T Comfortline Extra Full, Ay.Est. 5p. Aut.</t>
        </is>
      </c>
      <c r="C266" s="6" t="inlineStr">
        <is>
          <t>SUV y CROSSOVER</t>
        </is>
      </c>
      <c r="D266" s="6" t="inlineStr">
        <is>
          <t>AUTOMOVIL</t>
        </is>
      </c>
      <c r="E266" s="11">
        <f>IF(D266="COMERCIAL","UTILITARIO",IF(C266="SUV Y CROSSOVER","SUV","AUTOMOVIL"))</f>
        <v/>
      </c>
      <c r="F266" s="6" t="inlineStr">
        <is>
          <t>BRA</t>
        </is>
      </c>
      <c r="G266" s="11" t="n">
        <v>1000</v>
      </c>
      <c r="H266" s="6" t="inlineStr">
        <is>
          <t>NAFTA</t>
        </is>
      </c>
      <c r="I266" s="6">
        <f>IF(H266="NAFTA","N",IF(H266="DIESEL","D",IF(H266="ELÉCTRICO","E","")))</f>
        <v/>
      </c>
      <c r="J266" s="17" t="inlineStr">
        <is>
          <t>N</t>
        </is>
      </c>
      <c r="K266" s="6" t="n">
        <v>116</v>
      </c>
      <c r="L266" s="9" t="n">
        <v>253</v>
      </c>
      <c r="M266" s="2" t="n">
        <v>253</v>
      </c>
      <c r="N266" s="2" t="n">
        <v>32490</v>
      </c>
      <c r="O266" s="2" t="inlineStr">
        <is>
          <t>Ursea</t>
        </is>
      </c>
      <c r="P266" s="2" t="inlineStr">
        <is>
          <t>RV-E00113</t>
        </is>
      </c>
      <c r="Q266" s="2" t="inlineStr">
        <is>
          <t>Euro 6</t>
        </is>
      </c>
      <c r="R266" s="2" t="n">
        <v>1660</v>
      </c>
      <c r="S266" s="2" t="n"/>
      <c r="T266" s="2" t="n">
        <v>154</v>
      </c>
      <c r="U266" s="39">
        <f>IF(I266="N",T266*Supuestos!$B$4,T266*Supuestos!$C$4)*100</f>
        <v/>
      </c>
      <c r="V266" s="20">
        <f>IF(U266&gt;0,100/U266,0)</f>
        <v/>
      </c>
      <c r="W266" s="2">
        <f>T266*M266</f>
        <v/>
      </c>
      <c r="X266" s="2">
        <f>+U266*M266</f>
        <v/>
      </c>
      <c r="Y266" s="44" t="n">
        <v>4979.808076769293</v>
      </c>
      <c r="Z266" s="45" t="n">
        <v>0.23</v>
      </c>
      <c r="AA266" s="44" t="n">
        <v>21651.33946421431</v>
      </c>
    </row>
    <row r="267">
      <c r="A267" s="6" t="inlineStr">
        <is>
          <t>TOYOTA</t>
        </is>
      </c>
      <c r="B267" s="6" t="inlineStr">
        <is>
          <t>Corolla Cross 1.8 XEi HEV Ex.Full,Ayud.Estac. 5p. Aut. (BRA)</t>
        </is>
      </c>
      <c r="C267" s="6" t="inlineStr">
        <is>
          <t>SUV y CROSSOVER</t>
        </is>
      </c>
      <c r="D267" s="6" t="inlineStr">
        <is>
          <t>AUTOMOVIL</t>
        </is>
      </c>
      <c r="E267" s="11">
        <f>IF(D267="COMERCIAL","UTILITARIO",IF(C267="SUV Y CROSSOVER","SUV","AUTOMOVIL"))</f>
        <v/>
      </c>
      <c r="F267" s="6" t="inlineStr">
        <is>
          <t>BRA</t>
        </is>
      </c>
      <c r="G267" s="11" t="n">
        <v>1800</v>
      </c>
      <c r="H267" s="6" t="inlineStr">
        <is>
          <t>NAFTA</t>
        </is>
      </c>
      <c r="I267" s="6">
        <f>IF(H267="NAFTA","N",IF(H267="DIESEL","D",IF(H267="ELÉCTRICO","E","")))</f>
        <v/>
      </c>
      <c r="J267" s="17" t="inlineStr">
        <is>
          <t>HEV</t>
        </is>
      </c>
      <c r="K267" s="6" t="n">
        <v>122</v>
      </c>
      <c r="L267" s="9" t="n">
        <v>229</v>
      </c>
      <c r="M267" s="2" t="n">
        <v>229</v>
      </c>
      <c r="N267" s="2" t="n">
        <v>38990</v>
      </c>
      <c r="O267" s="2" t="inlineStr">
        <is>
          <t>Chile</t>
        </is>
      </c>
      <c r="P267" s="2" t="inlineStr">
        <is>
          <t>TY9498E60524S00-1</t>
        </is>
      </c>
      <c r="Q267" s="2" t="inlineStr">
        <is>
          <t>Euro 6 c</t>
        </is>
      </c>
      <c r="R267" s="2" t="n">
        <v>1850</v>
      </c>
      <c r="S267" s="2" t="n"/>
      <c r="T267" s="2" t="n">
        <v>98</v>
      </c>
      <c r="U267" s="39">
        <f>IF(I267="N",T267*Supuestos!$B$4,T267*Supuestos!$C$4)*100</f>
        <v/>
      </c>
      <c r="V267" s="20">
        <f>IF(U267&gt;0,100/U267,0)</f>
        <v/>
      </c>
      <c r="W267" s="2">
        <f>T267*M267</f>
        <v/>
      </c>
      <c r="X267" s="2">
        <f>+U267*M267</f>
        <v/>
      </c>
      <c r="Y267" s="44" t="n">
        <v>1065.815433130759</v>
      </c>
      <c r="Z267" s="45" t="n">
        <v>0.0345</v>
      </c>
      <c r="AA267" s="44" t="n">
        <v>30893.20096031186</v>
      </c>
    </row>
    <row r="268">
      <c r="A268" s="6" t="inlineStr">
        <is>
          <t>BYD</t>
        </is>
      </c>
      <c r="B268" s="6" t="inlineStr">
        <is>
          <t>New Yuan Plus GS 150KW E.Full,cue,6Abag,t.pan.,Ay.Est 5p.Aut</t>
        </is>
      </c>
      <c r="C268" s="6" t="inlineStr">
        <is>
          <t>SUV y CROSSOVER</t>
        </is>
      </c>
      <c r="D268" s="6" t="inlineStr">
        <is>
          <t>AUTOMOVIL</t>
        </is>
      </c>
      <c r="E268" s="11">
        <f>IF(D268="COMERCIAL","UTILITARIO",IF(C268="SUV Y CROSSOVER","SUV","AUTOMOVIL"))</f>
        <v/>
      </c>
      <c r="F268" s="6" t="inlineStr">
        <is>
          <t>CHI</t>
        </is>
      </c>
      <c r="G268" s="11" t="n"/>
      <c r="H268" s="6" t="inlineStr">
        <is>
          <t>ELÉCTRICO</t>
        </is>
      </c>
      <c r="I268" s="6">
        <f>IF(H268="NAFTA","N",IF(H268="DIESEL","D",IF(H268="ELÉCTRICO","E","")))</f>
        <v/>
      </c>
      <c r="J268" s="17" t="inlineStr">
        <is>
          <t>BEV</t>
        </is>
      </c>
      <c r="K268" s="6" t="n">
        <v>201</v>
      </c>
      <c r="L268" s="9" t="n">
        <v>226</v>
      </c>
      <c r="M268" s="21" t="n">
        <v>226</v>
      </c>
      <c r="N268" s="2" t="n">
        <v>46990</v>
      </c>
      <c r="O268" s="2" t="inlineStr">
        <is>
          <t>Chile</t>
        </is>
      </c>
      <c r="P268" s="2" t="inlineStr">
        <is>
          <t>BY9538EL0624S00-2</t>
        </is>
      </c>
      <c r="Q268" s="2" t="n"/>
      <c r="R268" s="2" t="n">
        <v>1960</v>
      </c>
      <c r="S268" s="2" t="n">
        <v>5.8</v>
      </c>
      <c r="T268" s="2" t="n"/>
      <c r="U268" s="39">
        <f>IF(I268="N",T268*Supuestos!$B$4,T268*Supuestos!$C$4)*100</f>
        <v/>
      </c>
      <c r="V268" s="20">
        <f>IF(U268&gt;0,100/U268,0)</f>
        <v/>
      </c>
      <c r="W268" s="2">
        <f>T268*M268</f>
        <v/>
      </c>
      <c r="X268" s="2">
        <f>+U268*M268</f>
        <v/>
      </c>
      <c r="Y268" s="44" t="n">
        <v>0</v>
      </c>
      <c r="Z268" s="45" t="n">
        <v>0</v>
      </c>
      <c r="AA268" s="44" t="n">
        <v>38516.39344262295</v>
      </c>
    </row>
    <row r="269">
      <c r="A269" s="6" t="inlineStr">
        <is>
          <t>CHEVROLET</t>
        </is>
      </c>
      <c r="B269" s="6" t="inlineStr">
        <is>
          <t>Tracker 1.2T LTZ Extra Full, cuero, Ay. Est. 5p. Aut.</t>
        </is>
      </c>
      <c r="C269" s="6" t="inlineStr">
        <is>
          <t>SUV y CROSSOVER</t>
        </is>
      </c>
      <c r="D269" s="6" t="inlineStr">
        <is>
          <t>AUTOMOVIL</t>
        </is>
      </c>
      <c r="E269" s="11">
        <f>IF(D269="COMERCIAL","UTILITARIO",IF(C269="SUV Y CROSSOVER","SUV","AUTOMOVIL"))</f>
        <v/>
      </c>
      <c r="F269" s="6" t="inlineStr">
        <is>
          <t>BRA</t>
        </is>
      </c>
      <c r="G269" s="11" t="n">
        <v>1200</v>
      </c>
      <c r="H269" s="6" t="inlineStr">
        <is>
          <t>NAFTA</t>
        </is>
      </c>
      <c r="I269" s="6">
        <f>IF(H269="NAFTA","N",IF(H269="DIESEL","D",IF(H269="ELÉCTRICO","E","")))</f>
        <v/>
      </c>
      <c r="J269" s="17" t="inlineStr">
        <is>
          <t>N</t>
        </is>
      </c>
      <c r="K269" s="6" t="n">
        <v>130</v>
      </c>
      <c r="L269" s="9" t="n">
        <v>220</v>
      </c>
      <c r="M269" s="2" t="n">
        <v>220</v>
      </c>
      <c r="N269" s="2" t="n">
        <v>31490</v>
      </c>
      <c r="O269" s="2" t="inlineStr">
        <is>
          <t>Chile</t>
        </is>
      </c>
      <c r="P269" s="2" t="inlineStr">
        <is>
          <t>CH7999E60320S00-4</t>
        </is>
      </c>
      <c r="Q269" s="2" t="inlineStr">
        <is>
          <t>Euro 6 b</t>
        </is>
      </c>
      <c r="R269" s="2" t="n">
        <v>1714</v>
      </c>
      <c r="S269" s="2" t="n"/>
      <c r="T269" s="2" t="n">
        <v>158</v>
      </c>
      <c r="U269" s="39">
        <f>IF(I269="N",T269*Supuestos!$B$4,T269*Supuestos!$C$4)*100</f>
        <v/>
      </c>
      <c r="V269" s="20">
        <f>IF(U269&gt;0,100/U269,0)</f>
        <v/>
      </c>
      <c r="W269" s="2">
        <f>T269*M269</f>
        <v/>
      </c>
      <c r="X269" s="2">
        <f>+U269*M269</f>
        <v/>
      </c>
      <c r="Y269" s="44" t="n">
        <v>5763.727518701256</v>
      </c>
      <c r="Z269" s="45" t="n">
        <v>0.2875</v>
      </c>
      <c r="AA269" s="44" t="n">
        <v>20047.74789113481</v>
      </c>
    </row>
    <row r="270">
      <c r="A270" s="6" t="inlineStr">
        <is>
          <t>FIAT</t>
        </is>
      </c>
      <c r="B270" s="6" t="inlineStr">
        <is>
          <t>Fastback Impetus 1.0T Ex.Full,cuero,llan18,Ay.Est. 5p. Aut.</t>
        </is>
      </c>
      <c r="C270" s="6" t="inlineStr">
        <is>
          <t>SUV y CROSSOVER</t>
        </is>
      </c>
      <c r="D270" s="6" t="inlineStr">
        <is>
          <t>AUTOMOVIL</t>
        </is>
      </c>
      <c r="E270" s="11">
        <f>IF(D270="COMERCIAL","UTILITARIO",IF(C270="SUV Y CROSSOVER","SUV","AUTOMOVIL"))</f>
        <v/>
      </c>
      <c r="F270" s="6" t="inlineStr">
        <is>
          <t>BRA</t>
        </is>
      </c>
      <c r="G270" s="11" t="n">
        <v>1000</v>
      </c>
      <c r="H270" s="6" t="inlineStr">
        <is>
          <t>NAFTA</t>
        </is>
      </c>
      <c r="I270" s="6">
        <f>IF(H270="NAFTA","N",IF(H270="DIESEL","D",IF(H270="ELÉCTRICO","E","")))</f>
        <v/>
      </c>
      <c r="J270" s="17" t="inlineStr">
        <is>
          <t>N</t>
        </is>
      </c>
      <c r="K270" s="6" t="n">
        <v>120</v>
      </c>
      <c r="L270" s="9" t="n">
        <v>203</v>
      </c>
      <c r="M270" s="2" t="n">
        <v>203</v>
      </c>
      <c r="N270" s="2" t="n">
        <v>30990</v>
      </c>
      <c r="O270" s="2" t="inlineStr">
        <is>
          <t>Chile</t>
        </is>
      </c>
      <c r="P270" s="2" t="inlineStr">
        <is>
          <t>FT8817T3B1122S00-3</t>
        </is>
      </c>
      <c r="Q270" s="2" t="inlineStr">
        <is>
          <t>Tier 3 b125</t>
        </is>
      </c>
      <c r="R270" s="2" t="n">
        <v>1661</v>
      </c>
      <c r="S270" s="2" t="n"/>
      <c r="T270" s="2" t="n">
        <v>150</v>
      </c>
      <c r="U270" s="39">
        <f>IF(I270="N",T270*Supuestos!$B$4,T270*Supuestos!$C$4)*100</f>
        <v/>
      </c>
      <c r="V270" s="20">
        <f>IF(U270&gt;0,100/U270,0)</f>
        <v/>
      </c>
      <c r="W270" s="2">
        <f>T270*M270</f>
        <v/>
      </c>
      <c r="X270" s="2">
        <f>+U270*M270</f>
        <v/>
      </c>
      <c r="Y270" s="44" t="n">
        <v>4749.900039984007</v>
      </c>
      <c r="Z270" s="45" t="n">
        <v>0.23</v>
      </c>
      <c r="AA270" s="44" t="n">
        <v>20651.73930427829</v>
      </c>
    </row>
    <row r="271">
      <c r="A271" s="6" t="inlineStr">
        <is>
          <t>PEUGEOT</t>
        </is>
      </c>
      <c r="B271" s="6" t="inlineStr">
        <is>
          <t>2008 1.6 Allure Full,bitono,4Abag,ABS,llan16,Ay.Est.5p.(BRA)</t>
        </is>
      </c>
      <c r="C271" s="6" t="inlineStr">
        <is>
          <t>SUV y CROSSOVER</t>
        </is>
      </c>
      <c r="D271" s="6" t="inlineStr">
        <is>
          <t>AUTOMOVIL</t>
        </is>
      </c>
      <c r="E271" s="11">
        <f>IF(D271="COMERCIAL","UTILITARIO",IF(C271="SUV Y CROSSOVER","SUV","AUTOMOVIL"))</f>
        <v/>
      </c>
      <c r="F271" s="6" t="inlineStr">
        <is>
          <t>BRA</t>
        </is>
      </c>
      <c r="G271" s="11" t="n">
        <v>1600</v>
      </c>
      <c r="H271" s="6" t="inlineStr">
        <is>
          <t>NAFTA</t>
        </is>
      </c>
      <c r="I271" s="6">
        <f>IF(H271="NAFTA","N",IF(H271="DIESEL","D",IF(H271="ELÉCTRICO","E","")))</f>
        <v/>
      </c>
      <c r="J271" s="17" t="inlineStr">
        <is>
          <t>N</t>
        </is>
      </c>
      <c r="K271" s="6" t="n">
        <v>115</v>
      </c>
      <c r="L271" s="9" t="n">
        <v>197</v>
      </c>
      <c r="M271" s="2" t="n">
        <v>197</v>
      </c>
      <c r="N271" s="2" t="n">
        <v>22400</v>
      </c>
      <c r="O271" s="2" t="inlineStr">
        <is>
          <t>Ursea</t>
        </is>
      </c>
      <c r="P271" s="2" t="inlineStr">
        <is>
          <t>RV-E00053</t>
        </is>
      </c>
      <c r="Q271" s="2" t="inlineStr">
        <is>
          <t>Euro 6</t>
        </is>
      </c>
      <c r="R271" s="2" t="n">
        <v>1585</v>
      </c>
      <c r="S271" s="2" t="n"/>
      <c r="T271" s="2" t="n">
        <v>169</v>
      </c>
      <c r="U271" s="39">
        <f>IF(I271="N",T271*Supuestos!$B$4,T271*Supuestos!$C$4)*100</f>
        <v/>
      </c>
      <c r="V271" s="20">
        <f>IF(U271&gt;0,100/U271,0)</f>
        <v/>
      </c>
      <c r="W271" s="2">
        <f>T271*M271</f>
        <v/>
      </c>
      <c r="X271" s="2">
        <f>+U271*M271</f>
        <v/>
      </c>
      <c r="Y271" s="44" t="n">
        <v>4709.610579559997</v>
      </c>
      <c r="Z271" s="45" t="n">
        <v>0.345</v>
      </c>
      <c r="AA271" s="44" t="n">
        <v>13651.04515814492</v>
      </c>
    </row>
    <row r="272">
      <c r="A272" s="6" t="inlineStr">
        <is>
          <t>CITROËN</t>
        </is>
      </c>
      <c r="B272" s="6" t="inlineStr">
        <is>
          <t>New C4 Cactus 1.6 Feel 115 HP Extra Full,4Abag 5p. (BRA)</t>
        </is>
      </c>
      <c r="C272" s="6" t="inlineStr">
        <is>
          <t>SUV y CROSSOVER</t>
        </is>
      </c>
      <c r="D272" s="6" t="inlineStr">
        <is>
          <t>AUTOMOVIL</t>
        </is>
      </c>
      <c r="E272" s="11">
        <f>IF(D272="COMERCIAL","UTILITARIO",IF(C272="SUV Y CROSSOVER","SUV","AUTOMOVIL"))</f>
        <v/>
      </c>
      <c r="F272" s="6" t="inlineStr">
        <is>
          <t>BRA</t>
        </is>
      </c>
      <c r="G272" s="11" t="n">
        <v>1600</v>
      </c>
      <c r="H272" s="6" t="inlineStr">
        <is>
          <t>NAFTA</t>
        </is>
      </c>
      <c r="I272" s="6">
        <f>IF(H272="NAFTA","N",IF(H272="DIESEL","D",IF(H272="ELÉCTRICO","E","")))</f>
        <v/>
      </c>
      <c r="J272" s="17" t="inlineStr">
        <is>
          <t>N</t>
        </is>
      </c>
      <c r="K272" s="6" t="n">
        <v>115</v>
      </c>
      <c r="L272" s="9" t="n">
        <v>194</v>
      </c>
      <c r="M272" s="2" t="n">
        <v>194</v>
      </c>
      <c r="N272" s="2" t="n">
        <v>24990</v>
      </c>
      <c r="O272" s="2" t="inlineStr">
        <is>
          <t>Argentina</t>
        </is>
      </c>
      <c r="P272" s="2" t="inlineStr">
        <is>
          <t>1-0244/17</t>
        </is>
      </c>
      <c r="Q272" s="2" t="inlineStr">
        <is>
          <t>Euro 5</t>
        </is>
      </c>
      <c r="R272" s="2" t="n">
        <v>1604</v>
      </c>
      <c r="S272" s="2" t="n"/>
      <c r="T272" s="2" t="n">
        <v>177.53</v>
      </c>
      <c r="U272" s="39">
        <f>IF(I272="N",T272*Supuestos!$B$4,T272*Supuestos!$C$4)*100</f>
        <v/>
      </c>
      <c r="V272" s="20">
        <f>IF(U272&gt;0,100/U272,0)</f>
        <v/>
      </c>
      <c r="W272" s="2">
        <f>T272*M272</f>
        <v/>
      </c>
      <c r="X272" s="2">
        <f>+U272*M272</f>
        <v/>
      </c>
      <c r="Y272" s="44" t="n">
        <v>5254.159302821622</v>
      </c>
      <c r="Z272" s="45" t="n">
        <v>0.345</v>
      </c>
      <c r="AA272" s="44" t="n">
        <v>15229.44725455543</v>
      </c>
    </row>
    <row r="273">
      <c r="A273" s="6" t="inlineStr">
        <is>
          <t>NISSAN</t>
        </is>
      </c>
      <c r="B273" s="6" t="inlineStr">
        <is>
          <t>New Kicks 1.6 Advance Full,6Abag,CES,CTR,HSA,Ay.Est. 5p. Aut</t>
        </is>
      </c>
      <c r="C273" s="6" t="inlineStr">
        <is>
          <t>SUV y CROSSOVER</t>
        </is>
      </c>
      <c r="D273" s="6" t="inlineStr">
        <is>
          <t>AUTOMOVIL</t>
        </is>
      </c>
      <c r="E273" s="11">
        <f>IF(D273="COMERCIAL","UTILITARIO",IF(C273="SUV Y CROSSOVER","SUV","AUTOMOVIL"))</f>
        <v/>
      </c>
      <c r="F273" s="6" t="inlineStr">
        <is>
          <t>MEX</t>
        </is>
      </c>
      <c r="G273" s="11" t="n">
        <v>1600</v>
      </c>
      <c r="H273" s="6" t="inlineStr">
        <is>
          <t>NAFTA</t>
        </is>
      </c>
      <c r="I273" s="6">
        <f>IF(H273="NAFTA","N",IF(H273="DIESEL","D",IF(H273="ELÉCTRICO","E","")))</f>
        <v/>
      </c>
      <c r="J273" s="17" t="inlineStr">
        <is>
          <t>N</t>
        </is>
      </c>
      <c r="K273" s="6" t="n">
        <v>118</v>
      </c>
      <c r="L273" s="9" t="n">
        <v>192</v>
      </c>
      <c r="M273" s="2" t="n">
        <v>192</v>
      </c>
      <c r="N273" s="2" t="n">
        <v>31990</v>
      </c>
      <c r="O273" s="2" t="inlineStr">
        <is>
          <t>Ursea</t>
        </is>
      </c>
      <c r="P273" s="2" t="inlineStr">
        <is>
          <t>RV-E00133</t>
        </is>
      </c>
      <c r="Q273" s="2" t="inlineStr">
        <is>
          <t>Euro 5 a</t>
        </is>
      </c>
      <c r="R273" s="2" t="n">
        <v>1561</v>
      </c>
      <c r="S273" s="2" t="n"/>
      <c r="T273" s="2" t="n">
        <v>146</v>
      </c>
      <c r="U273" s="39">
        <f>IF(I273="N",T273*Supuestos!$B$4,T273*Supuestos!$C$4)*100</f>
        <v/>
      </c>
      <c r="V273" s="20">
        <f>IF(U273&gt;0,100/U273,0)</f>
        <v/>
      </c>
      <c r="W273" s="2">
        <f>T273*M273</f>
        <v/>
      </c>
      <c r="X273" s="2">
        <f>+U273*M273</f>
        <v/>
      </c>
      <c r="Y273" s="44" t="n">
        <v>6725.912608934121</v>
      </c>
      <c r="Z273" s="45" t="n">
        <v>0.345</v>
      </c>
      <c r="AA273" s="44" t="n">
        <v>19495.39886647571</v>
      </c>
    </row>
    <row r="274">
      <c r="A274" s="6" t="inlineStr">
        <is>
          <t>HYUNDAI</t>
        </is>
      </c>
      <c r="B274" s="6" t="inlineStr">
        <is>
          <t>Creta 1.0T Safe Extra Full, 6Abag, Ay. Est. 5p. Aut. (BRA)</t>
        </is>
      </c>
      <c r="C274" s="6" t="inlineStr">
        <is>
          <t>SUV y CROSSOVER</t>
        </is>
      </c>
      <c r="D274" s="6" t="inlineStr">
        <is>
          <t>AUTOMOVIL</t>
        </is>
      </c>
      <c r="E274" s="11">
        <f>IF(D274="COMERCIAL","UTILITARIO",IF(C274="SUV Y CROSSOVER","SUV","AUTOMOVIL"))</f>
        <v/>
      </c>
      <c r="F274" s="6" t="inlineStr">
        <is>
          <t>BRA</t>
        </is>
      </c>
      <c r="G274" s="11" t="n">
        <v>1000</v>
      </c>
      <c r="H274" s="6" t="inlineStr">
        <is>
          <t>NAFTA</t>
        </is>
      </c>
      <c r="I274" s="6">
        <f>IF(H274="NAFTA","N",IF(H274="DIESEL","D",IF(H274="ELÉCTRICO","E","")))</f>
        <v/>
      </c>
      <c r="J274" s="17" t="inlineStr">
        <is>
          <t>N</t>
        </is>
      </c>
      <c r="K274" s="6" t="n">
        <v>120</v>
      </c>
      <c r="L274" s="9" t="n">
        <v>189</v>
      </c>
      <c r="M274" s="2" t="n">
        <v>189</v>
      </c>
      <c r="N274" s="2" t="n">
        <v>32990</v>
      </c>
      <c r="O274" s="2" t="inlineStr">
        <is>
          <t>Ursea</t>
        </is>
      </c>
      <c r="P274" s="2" t="inlineStr">
        <is>
          <t>RV-E00093</t>
        </is>
      </c>
      <c r="Q274" s="2" t="inlineStr">
        <is>
          <t>Euro 5</t>
        </is>
      </c>
      <c r="R274" s="2" t="n">
        <v>1700</v>
      </c>
      <c r="S274" s="2" t="n"/>
      <c r="T274" s="2" t="n">
        <v>133</v>
      </c>
      <c r="U274" s="39">
        <f>IF(I274="N",T274*Supuestos!$B$4,T274*Supuestos!$C$4)*100</f>
        <v/>
      </c>
      <c r="V274" s="20">
        <f>IF(U274&gt;0,100/U274,0)</f>
        <v/>
      </c>
      <c r="W274" s="2">
        <f>T274*M274</f>
        <v/>
      </c>
      <c r="X274" s="2">
        <f>+U274*M274</f>
        <v/>
      </c>
      <c r="Y274" s="44" t="n">
        <v>5056.444089031054</v>
      </c>
      <c r="Z274" s="45" t="n">
        <v>0.23</v>
      </c>
      <c r="AA274" s="44" t="n">
        <v>21984.53951752632</v>
      </c>
    </row>
    <row r="275">
      <c r="A275" s="6" t="inlineStr">
        <is>
          <t>JETOUR</t>
        </is>
      </c>
      <c r="B275" s="6" t="inlineStr">
        <is>
          <t>New X70 1.5T Luxury Plus Ex.Full,cue,t.pan,Ay.Est.7 pax. Aut</t>
        </is>
      </c>
      <c r="C275" s="6" t="inlineStr">
        <is>
          <t>SUV y CROSSOVER</t>
        </is>
      </c>
      <c r="D275" s="6" t="inlineStr">
        <is>
          <t>AUTOMOVIL</t>
        </is>
      </c>
      <c r="E275" s="11">
        <f>IF(D275="COMERCIAL","UTILITARIO",IF(C275="SUV Y CROSSOVER","SUV","AUTOMOVIL"))</f>
        <v/>
      </c>
      <c r="F275" s="6" t="inlineStr">
        <is>
          <t>CHI</t>
        </is>
      </c>
      <c r="G275" s="11" t="n">
        <v>1500</v>
      </c>
      <c r="H275" s="6" t="inlineStr">
        <is>
          <t>NAFTA</t>
        </is>
      </c>
      <c r="I275" s="6">
        <f>IF(H275="NAFTA","N",IF(H275="DIESEL","D",IF(H275="ELÉCTRICO","E","")))</f>
        <v/>
      </c>
      <c r="J275" s="17" t="inlineStr">
        <is>
          <t>N</t>
        </is>
      </c>
      <c r="K275" s="6" t="n">
        <v>156</v>
      </c>
      <c r="L275" s="9" t="n">
        <v>189</v>
      </c>
      <c r="M275" s="2" t="n">
        <v>189</v>
      </c>
      <c r="N275" s="2" t="n">
        <v>36990</v>
      </c>
      <c r="O275" s="2" t="inlineStr">
        <is>
          <t>Chile</t>
        </is>
      </c>
      <c r="P275" s="2" t="inlineStr">
        <is>
          <t>JT9119E60523S00-8</t>
        </is>
      </c>
      <c r="Q275" s="2" t="inlineStr">
        <is>
          <t>Euro 6 b</t>
        </is>
      </c>
      <c r="R275" s="2" t="n">
        <v>2105</v>
      </c>
      <c r="S275" s="2" t="n"/>
      <c r="T275" s="2" t="n">
        <v>212</v>
      </c>
      <c r="U275" s="39">
        <f>IF(I275="N",T275*Supuestos!$B$4,T275*Supuestos!$C$4)*100</f>
        <v/>
      </c>
      <c r="V275" s="20">
        <f>IF(U275&gt;0,100/U275,0)</f>
        <v/>
      </c>
      <c r="W275" s="2">
        <f>T275*M275</f>
        <v/>
      </c>
      <c r="X275" s="2">
        <f>+U275*M275</f>
        <v/>
      </c>
      <c r="Y275" s="44" t="n">
        <v>6770.41222346013</v>
      </c>
      <c r="Z275" s="45" t="n">
        <v>0.2875</v>
      </c>
      <c r="AA275" s="44" t="n">
        <v>23549.25990768741</v>
      </c>
    </row>
    <row r="276">
      <c r="A276" s="6" t="inlineStr">
        <is>
          <t>VOLKSWAGEN</t>
        </is>
      </c>
      <c r="B276" s="6" t="inlineStr">
        <is>
          <t>T-Cross 1.0T Trendline Extra Full, Ay.Est. 5p. Aut.</t>
        </is>
      </c>
      <c r="C276" s="6" t="inlineStr">
        <is>
          <t>SUV y CROSSOVER</t>
        </is>
      </c>
      <c r="D276" s="6" t="inlineStr">
        <is>
          <t>AUTOMOVIL</t>
        </is>
      </c>
      <c r="E276" s="11">
        <f>IF(D276="COMERCIAL","UTILITARIO",IF(C276="SUV Y CROSSOVER","SUV","AUTOMOVIL"))</f>
        <v/>
      </c>
      <c r="F276" s="6" t="inlineStr">
        <is>
          <t>BRA</t>
        </is>
      </c>
      <c r="G276" s="11" t="n">
        <v>1000</v>
      </c>
      <c r="H276" s="6" t="inlineStr">
        <is>
          <t>NAFTA</t>
        </is>
      </c>
      <c r="I276" s="6">
        <f>IF(H276="NAFTA","N",IF(H276="DIESEL","D",IF(H276="ELÉCTRICO","E","")))</f>
        <v/>
      </c>
      <c r="J276" s="17" t="inlineStr">
        <is>
          <t>N</t>
        </is>
      </c>
      <c r="K276" s="6" t="n">
        <v>116</v>
      </c>
      <c r="L276" s="9" t="n">
        <v>186</v>
      </c>
      <c r="M276" s="2" t="n">
        <v>186</v>
      </c>
      <c r="N276" s="2" t="n">
        <v>30490</v>
      </c>
      <c r="O276" s="2" t="inlineStr">
        <is>
          <t>Ursea</t>
        </is>
      </c>
      <c r="P276" s="2" t="inlineStr">
        <is>
          <t>RV-E00113</t>
        </is>
      </c>
      <c r="Q276" s="2" t="inlineStr">
        <is>
          <t>Euro 6</t>
        </is>
      </c>
      <c r="R276" s="2" t="n">
        <v>1660</v>
      </c>
      <c r="S276" s="2" t="n"/>
      <c r="T276" s="2" t="n">
        <v>154</v>
      </c>
      <c r="U276" s="39">
        <f>IF(I276="N",T276*Supuestos!$B$4,T276*Supuestos!$C$4)*100</f>
        <v/>
      </c>
      <c r="V276" s="20">
        <f>IF(U276&gt;0,100/U276,0)</f>
        <v/>
      </c>
      <c r="W276" s="2">
        <f>T276*M276</f>
        <v/>
      </c>
      <c r="X276" s="2">
        <f>+U276*M276</f>
        <v/>
      </c>
      <c r="Y276" s="44" t="n">
        <v>4673.264027722245</v>
      </c>
      <c r="Z276" s="45" t="n">
        <v>0.23</v>
      </c>
      <c r="AA276" s="44" t="n">
        <v>20318.53925096628</v>
      </c>
    </row>
    <row r="277">
      <c r="A277" s="6" t="inlineStr">
        <is>
          <t>JETOUR</t>
        </is>
      </c>
      <c r="B277" s="6" t="inlineStr">
        <is>
          <t>X70 1.5T Luxury Extra Full, 4Abags, CES, CTR,cue,techo, 7 p.</t>
        </is>
      </c>
      <c r="C277" s="6" t="inlineStr">
        <is>
          <t>SUV y CROSSOVER</t>
        </is>
      </c>
      <c r="D277" s="6" t="inlineStr">
        <is>
          <t>AUTOMOVIL</t>
        </is>
      </c>
      <c r="E277" s="11">
        <f>IF(D277="COMERCIAL","UTILITARIO",IF(C277="SUV Y CROSSOVER","SUV","AUTOMOVIL"))</f>
        <v/>
      </c>
      <c r="F277" s="6" t="inlineStr">
        <is>
          <t>CHI</t>
        </is>
      </c>
      <c r="G277" s="11" t="n">
        <v>1500</v>
      </c>
      <c r="H277" s="6" t="inlineStr">
        <is>
          <t>NAFTA</t>
        </is>
      </c>
      <c r="I277" s="6">
        <f>IF(H277="NAFTA","N",IF(H277="DIESEL","D",IF(H277="ELÉCTRICO","E","")))</f>
        <v/>
      </c>
      <c r="J277" s="17" t="inlineStr">
        <is>
          <t>N</t>
        </is>
      </c>
      <c r="K277" s="6" t="n">
        <v>147</v>
      </c>
      <c r="L277" s="9" t="n">
        <v>163</v>
      </c>
      <c r="M277" s="2" t="n">
        <v>163</v>
      </c>
      <c r="N277" s="2" t="n">
        <v>29790</v>
      </c>
      <c r="O277" s="2" t="inlineStr">
        <is>
          <t>Chile</t>
        </is>
      </c>
      <c r="P277" s="2" t="inlineStr">
        <is>
          <t>JT9132E60523S00-9</t>
        </is>
      </c>
      <c r="Q277" s="2" t="inlineStr">
        <is>
          <t>Euro 6 b</t>
        </is>
      </c>
      <c r="R277" s="2" t="n">
        <v>2045</v>
      </c>
      <c r="S277" s="2" t="n"/>
      <c r="T277" s="2" t="n">
        <v>179</v>
      </c>
      <c r="U277" s="39">
        <f>IF(I277="N",T277*Supuestos!$B$4,T277*Supuestos!$C$4)*100</f>
        <v/>
      </c>
      <c r="V277" s="20">
        <f>IF(U277&gt;0,100/U277,0)</f>
        <v/>
      </c>
      <c r="W277" s="2">
        <f>T277*M277</f>
        <v/>
      </c>
      <c r="X277" s="2">
        <f>+U277*M277</f>
        <v/>
      </c>
      <c r="Y277" s="44" t="n">
        <v>5452.570428139424</v>
      </c>
      <c r="Z277" s="45" t="n">
        <v>0.2875</v>
      </c>
      <c r="AA277" s="44" t="n">
        <v>18965.46235874582</v>
      </c>
    </row>
    <row r="278">
      <c r="A278" s="6" t="inlineStr">
        <is>
          <t>JETOUR</t>
        </is>
      </c>
      <c r="B278" s="6" t="inlineStr">
        <is>
          <t>X70 1.5T Comfort Full 2Abag, ABS, CES, CTR, Ay. Est. 7 pax.</t>
        </is>
      </c>
      <c r="C278" s="6" t="inlineStr">
        <is>
          <t>SUV y CROSSOVER</t>
        </is>
      </c>
      <c r="D278" s="6" t="inlineStr">
        <is>
          <t>AUTOMOVIL</t>
        </is>
      </c>
      <c r="E278" s="11">
        <f>IF(D278="COMERCIAL","UTILITARIO",IF(C278="SUV Y CROSSOVER","SUV","AUTOMOVIL"))</f>
        <v/>
      </c>
      <c r="F278" s="6" t="inlineStr">
        <is>
          <t>CHI</t>
        </is>
      </c>
      <c r="G278" s="11" t="n">
        <v>1500</v>
      </c>
      <c r="H278" s="6" t="inlineStr">
        <is>
          <t>NAFTA</t>
        </is>
      </c>
      <c r="I278" s="6">
        <f>IF(H278="NAFTA","N",IF(H278="DIESEL","D",IF(H278="ELÉCTRICO","E","")))</f>
        <v/>
      </c>
      <c r="J278" s="17" t="inlineStr">
        <is>
          <t>N</t>
        </is>
      </c>
      <c r="K278" s="6" t="n">
        <v>147</v>
      </c>
      <c r="L278" s="9" t="n">
        <v>155</v>
      </c>
      <c r="M278" s="2" t="n">
        <v>155</v>
      </c>
      <c r="N278" s="2" t="n">
        <v>26490</v>
      </c>
      <c r="O278" s="2" t="inlineStr">
        <is>
          <t>Chile</t>
        </is>
      </c>
      <c r="P278" s="2" t="inlineStr">
        <is>
          <t>JT9132E60523S00-9</t>
        </is>
      </c>
      <c r="Q278" s="2" t="inlineStr">
        <is>
          <t>Euro 6 b</t>
        </is>
      </c>
      <c r="R278" s="2" t="n">
        <v>2045</v>
      </c>
      <c r="S278" s="2" t="n"/>
      <c r="T278" s="2" t="n">
        <v>179</v>
      </c>
      <c r="U278" s="39">
        <f>IF(I278="N",T278*Supuestos!$B$4,T278*Supuestos!$C$4)*100</f>
        <v/>
      </c>
      <c r="V278" s="20">
        <f>IF(U278&gt;0,100/U278,0)</f>
        <v/>
      </c>
      <c r="W278" s="2">
        <f>T278*M278</f>
        <v/>
      </c>
      <c r="X278" s="2">
        <f>+U278*M278</f>
        <v/>
      </c>
      <c r="Y278" s="44" t="n">
        <v>4848.559605284099</v>
      </c>
      <c r="Z278" s="45" t="n">
        <v>0.2875</v>
      </c>
      <c r="AA278" s="44" t="n">
        <v>16864.55514881426</v>
      </c>
    </row>
    <row r="279">
      <c r="A279" s="6" t="inlineStr">
        <is>
          <t>VOLKSWAGEN</t>
        </is>
      </c>
      <c r="B279" s="6" t="inlineStr">
        <is>
          <t>Taos 1.4T Highline Extra Full,cue,Park Assist.5p. Aut.(ARG)</t>
        </is>
      </c>
      <c r="C279" s="6" t="inlineStr">
        <is>
          <t>SUV y CROSSOVER</t>
        </is>
      </c>
      <c r="D279" s="6" t="inlineStr">
        <is>
          <t>AUTOMOVIL</t>
        </is>
      </c>
      <c r="E279" s="11">
        <f>IF(D279="COMERCIAL","UTILITARIO",IF(C279="SUV Y CROSSOVER","SUV","AUTOMOVIL"))</f>
        <v/>
      </c>
      <c r="F279" s="6" t="inlineStr">
        <is>
          <t>ARG</t>
        </is>
      </c>
      <c r="G279" s="11" t="n">
        <v>1400</v>
      </c>
      <c r="H279" s="6" t="inlineStr">
        <is>
          <t>NAFTA</t>
        </is>
      </c>
      <c r="I279" s="6">
        <f>IF(H279="NAFTA","N",IF(H279="DIESEL","D",IF(H279="ELÉCTRICO","E","")))</f>
        <v/>
      </c>
      <c r="J279" s="17" t="inlineStr">
        <is>
          <t>N</t>
        </is>
      </c>
      <c r="K279" s="6" t="n">
        <v>150</v>
      </c>
      <c r="L279" s="9" t="n">
        <v>146</v>
      </c>
      <c r="M279" s="2" t="n">
        <v>146</v>
      </c>
      <c r="N279" s="2" t="n">
        <v>45590</v>
      </c>
      <c r="O279" s="2" t="inlineStr">
        <is>
          <t>Ursea</t>
        </is>
      </c>
      <c r="P279" s="2" t="inlineStr">
        <is>
          <t>RV-E00138</t>
        </is>
      </c>
      <c r="Q279" s="2" t="inlineStr">
        <is>
          <t>Euro 6 b</t>
        </is>
      </c>
      <c r="R279" s="2" t="n">
        <v>1890</v>
      </c>
      <c r="S279" s="2" t="n"/>
      <c r="T279" s="2" t="n">
        <v>151</v>
      </c>
      <c r="U279" s="39">
        <f>IF(I279="N",T279*Supuestos!$B$4,T279*Supuestos!$C$4)*100</f>
        <v/>
      </c>
      <c r="V279" s="20">
        <f>IF(U279&gt;0,100/U279,0)</f>
        <v/>
      </c>
      <c r="W279" s="2">
        <f>T279*M279</f>
        <v/>
      </c>
      <c r="X279" s="2">
        <f>+U279*M279</f>
        <v/>
      </c>
      <c r="Y279" s="44" t="n">
        <v>8344.501034537639</v>
      </c>
      <c r="Z279" s="45" t="n">
        <v>0.2875</v>
      </c>
      <c r="AA279" s="44" t="n">
        <v>29024.35142447875</v>
      </c>
    </row>
    <row r="280">
      <c r="A280" s="6" t="inlineStr">
        <is>
          <t>PEUGEOT</t>
        </is>
      </c>
      <c r="B280" s="6" t="inlineStr">
        <is>
          <t>2008 1.6 Feline Ex.Full,bitono,t.cielo,CES,Ay.Est. 5p (BRA)</t>
        </is>
      </c>
      <c r="C280" s="6" t="inlineStr">
        <is>
          <t>SUV y CROSSOVER</t>
        </is>
      </c>
      <c r="D280" s="6" t="inlineStr">
        <is>
          <t>AUTOMOVIL</t>
        </is>
      </c>
      <c r="E280" s="11">
        <f>IF(D280="COMERCIAL","UTILITARIO",IF(C280="SUV Y CROSSOVER","SUV","AUTOMOVIL"))</f>
        <v/>
      </c>
      <c r="F280" s="6" t="inlineStr">
        <is>
          <t>BRA</t>
        </is>
      </c>
      <c r="G280" s="11" t="n">
        <v>1600</v>
      </c>
      <c r="H280" s="6" t="inlineStr">
        <is>
          <t>NAFTA</t>
        </is>
      </c>
      <c r="I280" s="6">
        <f>IF(H280="NAFTA","N",IF(H280="DIESEL","D",IF(H280="ELÉCTRICO","E","")))</f>
        <v/>
      </c>
      <c r="J280" s="17" t="inlineStr">
        <is>
          <t>N</t>
        </is>
      </c>
      <c r="K280" s="6" t="n">
        <v>115</v>
      </c>
      <c r="L280" s="9" t="n">
        <v>139</v>
      </c>
      <c r="M280" s="2" t="n">
        <v>139</v>
      </c>
      <c r="N280" s="2" t="n">
        <v>25500</v>
      </c>
      <c r="O280" s="2" t="inlineStr">
        <is>
          <t>Ursea</t>
        </is>
      </c>
      <c r="P280" s="2" t="inlineStr">
        <is>
          <t>RV-E00053</t>
        </is>
      </c>
      <c r="Q280" s="2" t="inlineStr">
        <is>
          <t>Euro 6</t>
        </is>
      </c>
      <c r="R280" s="2" t="n">
        <v>1585</v>
      </c>
      <c r="S280" s="2" t="n"/>
      <c r="T280" s="2" t="n">
        <v>169</v>
      </c>
      <c r="U280" s="39">
        <f>IF(I280="N",T280*Supuestos!$B$4,T280*Supuestos!$C$4)*100</f>
        <v/>
      </c>
      <c r="V280" s="20">
        <f>IF(U280&gt;0,100/U280,0)</f>
        <v/>
      </c>
      <c r="W280" s="2">
        <f>T280*M280</f>
        <v/>
      </c>
      <c r="X280" s="2">
        <f>+U280*M280</f>
        <v/>
      </c>
      <c r="Y280" s="44" t="n">
        <v>5361.387043695533</v>
      </c>
      <c r="Z280" s="45" t="n">
        <v>0.345</v>
      </c>
      <c r="AA280" s="44" t="n">
        <v>15540.25230056676</v>
      </c>
    </row>
    <row r="281">
      <c r="A281" s="6" t="inlineStr">
        <is>
          <t>CHERY</t>
        </is>
      </c>
      <c r="B281" s="6" t="inlineStr">
        <is>
          <t>New Tiggo 2 Pro 1.5 Extra Full,CES,CTR,Ay.Est. 5p.(CHI)</t>
        </is>
      </c>
      <c r="C281" s="6" t="inlineStr">
        <is>
          <t>SUV y CROSSOVER</t>
        </is>
      </c>
      <c r="D281" s="6" t="inlineStr">
        <is>
          <t>AUTOMOVIL</t>
        </is>
      </c>
      <c r="E281" s="11">
        <f>IF(D281="COMERCIAL","UTILITARIO",IF(C281="SUV Y CROSSOVER","SUV","AUTOMOVIL"))</f>
        <v/>
      </c>
      <c r="F281" s="6" t="inlineStr">
        <is>
          <t>CHI</t>
        </is>
      </c>
      <c r="G281" s="11" t="n">
        <v>1500</v>
      </c>
      <c r="H281" s="6" t="inlineStr">
        <is>
          <t>NAFTA</t>
        </is>
      </c>
      <c r="I281" s="6">
        <f>IF(H281="NAFTA","N",IF(H281="DIESEL","D",IF(H281="ELÉCTRICO","E","")))</f>
        <v/>
      </c>
      <c r="J281" s="17" t="inlineStr">
        <is>
          <t>N</t>
        </is>
      </c>
      <c r="K281" s="6" t="n">
        <v>106</v>
      </c>
      <c r="L281" s="9" t="n">
        <v>137</v>
      </c>
      <c r="M281" s="2" t="n">
        <v>137</v>
      </c>
      <c r="N281" s="2" t="n">
        <v>19990</v>
      </c>
      <c r="O281" s="2" t="inlineStr">
        <is>
          <t>Ursea</t>
        </is>
      </c>
      <c r="P281" s="2" t="inlineStr">
        <is>
          <t>RV-E00055</t>
        </is>
      </c>
      <c r="Q281" s="2" t="inlineStr">
        <is>
          <t>Euro 6 b</t>
        </is>
      </c>
      <c r="R281" s="2" t="n">
        <v>1650</v>
      </c>
      <c r="S281" s="2" t="n"/>
      <c r="T281" s="2" t="n">
        <v>169</v>
      </c>
      <c r="U281" s="39">
        <f>IF(I281="N",T281*Supuestos!$B$4,T281*Supuestos!$C$4)*100</f>
        <v/>
      </c>
      <c r="V281" s="20">
        <f>IF(U281&gt;0,100/U281,0)</f>
        <v/>
      </c>
      <c r="W281" s="2">
        <f>T281*M281</f>
        <v/>
      </c>
      <c r="X281" s="2">
        <f>+U281*M281</f>
        <v/>
      </c>
      <c r="Y281" s="44" t="n">
        <v>3658.841317841795</v>
      </c>
      <c r="Z281" s="45" t="n">
        <v>0.2875</v>
      </c>
      <c r="AA281" s="44" t="n">
        <v>12726.40458379755</v>
      </c>
    </row>
    <row r="282">
      <c r="A282" s="6" t="inlineStr">
        <is>
          <t>HONDA</t>
        </is>
      </c>
      <c r="B282" s="6" t="inlineStr">
        <is>
          <t>New WR-V 1.5 EX E.Full,clim,4Abag,CES,CTR,HSA 5p.Aut.(BRA)</t>
        </is>
      </c>
      <c r="C282" s="6" t="inlineStr">
        <is>
          <t>SUV y CROSSOVER</t>
        </is>
      </c>
      <c r="D282" s="6" t="inlineStr">
        <is>
          <t>AUTOMOVIL</t>
        </is>
      </c>
      <c r="E282" s="11">
        <f>IF(D282="COMERCIAL","UTILITARIO",IF(C282="SUV Y CROSSOVER","SUV","AUTOMOVIL"))</f>
        <v/>
      </c>
      <c r="F282" s="6" t="inlineStr">
        <is>
          <t>BRA</t>
        </is>
      </c>
      <c r="G282" s="11" t="n">
        <v>1500</v>
      </c>
      <c r="H282" s="6" t="inlineStr">
        <is>
          <t>NAFTA</t>
        </is>
      </c>
      <c r="I282" s="6">
        <f>IF(H282="NAFTA","N",IF(H282="DIESEL","D",IF(H282="ELÉCTRICO","E","")))</f>
        <v/>
      </c>
      <c r="J282" s="17" t="inlineStr">
        <is>
          <t>N</t>
        </is>
      </c>
      <c r="K282" s="6" t="n">
        <v>118</v>
      </c>
      <c r="L282" s="9" t="n">
        <v>134</v>
      </c>
      <c r="M282" s="2" t="n">
        <v>134</v>
      </c>
      <c r="N282" s="2" t="n">
        <v>27900</v>
      </c>
      <c r="O282" s="2" t="inlineStr">
        <is>
          <t>Chile</t>
        </is>
      </c>
      <c r="P282" s="2" t="inlineStr">
        <is>
          <t>HN8881E61222S00-7</t>
        </is>
      </c>
      <c r="Q282" s="2" t="inlineStr">
        <is>
          <t>Euro 6 b</t>
        </is>
      </c>
      <c r="R282" s="2" t="n">
        <v>1590</v>
      </c>
      <c r="S282" s="2" t="n"/>
      <c r="T282" s="2" t="n">
        <v>157</v>
      </c>
      <c r="U282" s="39">
        <f>IF(I282="N",T282*Supuestos!$B$4,T282*Supuestos!$C$4)*100</f>
        <v/>
      </c>
      <c r="V282" s="20">
        <f>IF(U282&gt;0,100/U282,0)</f>
        <v/>
      </c>
      <c r="W282" s="2">
        <f>T282*M282</f>
        <v/>
      </c>
      <c r="X282" s="2">
        <f>+U282*M282</f>
        <v/>
      </c>
      <c r="Y282" s="44" t="n">
        <v>5106.636956867737</v>
      </c>
      <c r="Z282" s="45" t="n">
        <v>0.2875</v>
      </c>
      <c r="AA282" s="44" t="n">
        <v>17762.21550214865</v>
      </c>
    </row>
    <row r="283">
      <c r="A283" s="6" t="inlineStr">
        <is>
          <t>CHERY</t>
        </is>
      </c>
      <c r="B283" s="6" t="inlineStr">
        <is>
          <t>New Tiggo 2 Pro 1.0T Comfort Ex.Full,CES,CTR,Ay.Est.(CHI)</t>
        </is>
      </c>
      <c r="C283" s="6" t="inlineStr">
        <is>
          <t>SUV y CROSSOVER</t>
        </is>
      </c>
      <c r="D283" s="6" t="inlineStr">
        <is>
          <t>AUTOMOVIL</t>
        </is>
      </c>
      <c r="E283" s="11">
        <f>IF(D283="COMERCIAL","UTILITARIO",IF(C283="SUV Y CROSSOVER","SUV","AUTOMOVIL"))</f>
        <v/>
      </c>
      <c r="F283" s="6" t="inlineStr">
        <is>
          <t>CHI</t>
        </is>
      </c>
      <c r="G283" s="11" t="n">
        <v>1000</v>
      </c>
      <c r="H283" s="6" t="inlineStr">
        <is>
          <t>NAFTA</t>
        </is>
      </c>
      <c r="I283" s="6">
        <f>IF(H283="NAFTA","N",IF(H283="DIESEL","D",IF(H283="ELÉCTRICO","E","")))</f>
        <v/>
      </c>
      <c r="J283" s="17" t="inlineStr">
        <is>
          <t>N</t>
        </is>
      </c>
      <c r="K283" s="6" t="n">
        <v>100</v>
      </c>
      <c r="L283" s="9" t="n">
        <v>129</v>
      </c>
      <c r="M283" s="2" t="n">
        <v>129</v>
      </c>
      <c r="N283" s="2" t="n">
        <v>19990</v>
      </c>
      <c r="O283" s="2" t="inlineStr">
        <is>
          <t>Ursea</t>
        </is>
      </c>
      <c r="P283" s="2" t="inlineStr">
        <is>
          <t>RV-E00048</t>
        </is>
      </c>
      <c r="Q283" s="2" t="inlineStr">
        <is>
          <t>Euro 6 b</t>
        </is>
      </c>
      <c r="R283" s="2" t="n">
        <v>1637</v>
      </c>
      <c r="S283" s="2" t="n"/>
      <c r="T283" s="2" t="n">
        <v>157</v>
      </c>
      <c r="U283" s="39">
        <f>IF(I283="N",T283*Supuestos!$B$4,T283*Supuestos!$C$4)*100</f>
        <v/>
      </c>
      <c r="V283" s="20">
        <f>IF(U283&gt;0,100/U283,0)</f>
        <v/>
      </c>
      <c r="W283" s="2">
        <f>T283*M283</f>
        <v/>
      </c>
      <c r="X283" s="2">
        <f>+U283*M283</f>
        <v/>
      </c>
      <c r="Y283" s="44" t="n">
        <v>3063.907770225244</v>
      </c>
      <c r="Z283" s="45" t="n">
        <v>0.23</v>
      </c>
      <c r="AA283" s="44" t="n">
        <v>13321.3381314141</v>
      </c>
    </row>
    <row r="284">
      <c r="A284" s="6" t="inlineStr">
        <is>
          <t>FIAT</t>
        </is>
      </c>
      <c r="B284" s="6" t="inlineStr">
        <is>
          <t>Pulse Drive 1.3 Extra Full, CES, CTR, Ay. Est. 5p.</t>
        </is>
      </c>
      <c r="C284" s="6" t="inlineStr">
        <is>
          <t>SUV y CROSSOVER</t>
        </is>
      </c>
      <c r="D284" s="6" t="inlineStr">
        <is>
          <t>AUTOMOVIL</t>
        </is>
      </c>
      <c r="E284" s="11">
        <f>IF(D284="COMERCIAL","UTILITARIO",IF(C284="SUV Y CROSSOVER","SUV","AUTOMOVIL"))</f>
        <v/>
      </c>
      <c r="F284" s="6" t="inlineStr">
        <is>
          <t>BRA</t>
        </is>
      </c>
      <c r="G284" s="11" t="n">
        <v>1300</v>
      </c>
      <c r="H284" s="6" t="inlineStr">
        <is>
          <t>NAFTA</t>
        </is>
      </c>
      <c r="I284" s="6">
        <f>IF(H284="NAFTA","N",IF(H284="DIESEL","D",IF(H284="ELÉCTRICO","E","")))</f>
        <v/>
      </c>
      <c r="J284" s="17" t="inlineStr">
        <is>
          <t>N</t>
        </is>
      </c>
      <c r="K284" s="6" t="n">
        <v>99</v>
      </c>
      <c r="L284" s="9" t="n">
        <v>129</v>
      </c>
      <c r="M284" s="2" t="n">
        <v>129</v>
      </c>
      <c r="N284" s="2" t="n">
        <v>23990</v>
      </c>
      <c r="O284" s="2" t="inlineStr">
        <is>
          <t>Chile</t>
        </is>
      </c>
      <c r="P284" s="2" t="inlineStr">
        <is>
          <t>FT8507E61221S00-3</t>
        </is>
      </c>
      <c r="Q284" s="2" t="inlineStr">
        <is>
          <t>Euro 6 b</t>
        </is>
      </c>
      <c r="R284" s="2" t="n">
        <v>1540</v>
      </c>
      <c r="S284" s="2" t="n"/>
      <c r="T284" s="2" t="n">
        <v>148</v>
      </c>
      <c r="U284" s="39">
        <f>IF(I284="N",T284*Supuestos!$B$4,T284*Supuestos!$C$4)*100</f>
        <v/>
      </c>
      <c r="V284" s="20">
        <f>IF(U284&gt;0,100/U284,0)</f>
        <v/>
      </c>
      <c r="W284" s="2">
        <f>T284*M284</f>
        <v/>
      </c>
      <c r="X284" s="2">
        <f>+U284*M284</f>
        <v/>
      </c>
      <c r="Y284" s="44" t="n">
        <v>4390.975648575521</v>
      </c>
      <c r="Z284" s="45" t="n">
        <v>0.2875</v>
      </c>
      <c r="AA284" s="44" t="n">
        <v>15272.95877765399</v>
      </c>
    </row>
    <row r="285">
      <c r="A285" s="6" t="inlineStr">
        <is>
          <t>JETOUR</t>
        </is>
      </c>
      <c r="B285" s="6" t="inlineStr">
        <is>
          <t>X70 1.5T Luxury Ex.Full,CES,CTR,cue,techo,Ay.Est.7 pax. Aut.</t>
        </is>
      </c>
      <c r="C285" s="6" t="inlineStr">
        <is>
          <t>SUV y CROSSOVER</t>
        </is>
      </c>
      <c r="D285" s="6" t="inlineStr">
        <is>
          <t>AUTOMOVIL</t>
        </is>
      </c>
      <c r="E285" s="11">
        <f>IF(D285="COMERCIAL","UTILITARIO",IF(C285="SUV Y CROSSOVER","SUV","AUTOMOVIL"))</f>
        <v/>
      </c>
      <c r="F285" s="6" t="inlineStr">
        <is>
          <t>CHI</t>
        </is>
      </c>
      <c r="G285" s="11" t="n">
        <v>1500</v>
      </c>
      <c r="H285" s="6" t="inlineStr">
        <is>
          <t>NAFTA</t>
        </is>
      </c>
      <c r="I285" s="6">
        <f>IF(H285="NAFTA","N",IF(H285="DIESEL","D",IF(H285="ELÉCTRICO","E","")))</f>
        <v/>
      </c>
      <c r="J285" s="17" t="inlineStr">
        <is>
          <t>N</t>
        </is>
      </c>
      <c r="K285" s="6" t="n">
        <v>147</v>
      </c>
      <c r="L285" s="9" t="n">
        <v>123</v>
      </c>
      <c r="M285" s="2" t="n">
        <v>123</v>
      </c>
      <c r="N285" s="2" t="n">
        <v>32790</v>
      </c>
      <c r="O285" s="2" t="inlineStr">
        <is>
          <t>Chile</t>
        </is>
      </c>
      <c r="P285" s="2" t="inlineStr">
        <is>
          <t>JT9119E60523S00-8</t>
        </is>
      </c>
      <c r="Q285" s="2" t="inlineStr">
        <is>
          <t>Euro 6 b</t>
        </is>
      </c>
      <c r="R285" s="2" t="n">
        <v>2105</v>
      </c>
      <c r="S285" s="2" t="n"/>
      <c r="T285" s="2" t="n">
        <v>212</v>
      </c>
      <c r="U285" s="39">
        <f>IF(I285="N",T285*Supuestos!$B$4,T285*Supuestos!$C$4)*100</f>
        <v/>
      </c>
      <c r="V285" s="20">
        <f>IF(U285&gt;0,100/U285,0)</f>
        <v/>
      </c>
      <c r="W285" s="2">
        <f>T285*M285</f>
        <v/>
      </c>
      <c r="X285" s="2">
        <f>+U285*M285</f>
        <v/>
      </c>
      <c r="Y285" s="44" t="n">
        <v>6001.671176189718</v>
      </c>
      <c r="Z285" s="45" t="n">
        <v>0.2875</v>
      </c>
      <c r="AA285" s="44" t="n">
        <v>20875.37800413815</v>
      </c>
    </row>
    <row r="286">
      <c r="A286" s="6" t="inlineStr">
        <is>
          <t>NISSAN</t>
        </is>
      </c>
      <c r="B286" s="6" t="inlineStr">
        <is>
          <t>New Kicks 1.6 Advance Full,6Abag,CES,CTR,HSA,Ay.Est. 5p.</t>
        </is>
      </c>
      <c r="C286" s="6" t="inlineStr">
        <is>
          <t>SUV y CROSSOVER</t>
        </is>
      </c>
      <c r="D286" s="6" t="inlineStr">
        <is>
          <t>AUTOMOVIL</t>
        </is>
      </c>
      <c r="E286" s="11">
        <f>IF(D286="COMERCIAL","UTILITARIO",IF(C286="SUV Y CROSSOVER","SUV","AUTOMOVIL"))</f>
        <v/>
      </c>
      <c r="F286" s="6" t="inlineStr">
        <is>
          <t>MEX</t>
        </is>
      </c>
      <c r="G286" s="11" t="n">
        <v>1600</v>
      </c>
      <c r="H286" s="6" t="inlineStr">
        <is>
          <t>NAFTA</t>
        </is>
      </c>
      <c r="I286" s="6">
        <f>IF(H286="NAFTA","N",IF(H286="DIESEL","D",IF(H286="ELÉCTRICO","E","")))</f>
        <v/>
      </c>
      <c r="J286" s="17" t="inlineStr">
        <is>
          <t>N</t>
        </is>
      </c>
      <c r="K286" s="6" t="n">
        <v>118</v>
      </c>
      <c r="L286" s="9" t="n">
        <v>115</v>
      </c>
      <c r="M286" s="2" t="n">
        <v>115</v>
      </c>
      <c r="N286" s="2" t="n">
        <v>30490</v>
      </c>
      <c r="O286" s="2" t="inlineStr">
        <is>
          <t>Ursea</t>
        </is>
      </c>
      <c r="P286" s="2" t="inlineStr">
        <is>
          <t>RV-E00133</t>
        </is>
      </c>
      <c r="Q286" s="2" t="inlineStr">
        <is>
          <t>Euro 5 a</t>
        </is>
      </c>
      <c r="R286" s="2" t="n">
        <v>1517</v>
      </c>
      <c r="S286" s="2" t="n"/>
      <c r="T286" s="2" t="n">
        <v>141</v>
      </c>
      <c r="U286" s="39">
        <f>IF(I286="N",T286*Supuestos!$B$4,T286*Supuestos!$C$4)*100</f>
        <v/>
      </c>
      <c r="V286" s="20">
        <f>IF(U286&gt;0,100/U286,0)</f>
        <v/>
      </c>
      <c r="W286" s="2">
        <f>T286*M286</f>
        <v/>
      </c>
      <c r="X286" s="2">
        <f>+U286*M286</f>
        <v/>
      </c>
      <c r="Y286" s="44" t="n">
        <v>6410.536900481443</v>
      </c>
      <c r="Z286" s="45" t="n">
        <v>0.345</v>
      </c>
      <c r="AA286" s="44" t="n">
        <v>18581.26637820708</v>
      </c>
    </row>
    <row r="287">
      <c r="A287" s="6" t="inlineStr">
        <is>
          <t>VOLKSWAGEN</t>
        </is>
      </c>
      <c r="B287" s="6" t="inlineStr">
        <is>
          <t>T-Cross 1.0T Trendline Extra Full, Ay.Est. 5p.</t>
        </is>
      </c>
      <c r="C287" s="6" t="inlineStr">
        <is>
          <t>SUV y CROSSOVER</t>
        </is>
      </c>
      <c r="D287" s="6" t="inlineStr">
        <is>
          <t>AUTOMOVIL</t>
        </is>
      </c>
      <c r="E287" s="11">
        <f>IF(D287="COMERCIAL","UTILITARIO",IF(C287="SUV Y CROSSOVER","SUV","AUTOMOVIL"))</f>
        <v/>
      </c>
      <c r="F287" s="6" t="inlineStr">
        <is>
          <t>BRA</t>
        </is>
      </c>
      <c r="G287" s="11" t="n">
        <v>1000</v>
      </c>
      <c r="H287" s="6" t="inlineStr">
        <is>
          <t>NAFTA</t>
        </is>
      </c>
      <c r="I287" s="6">
        <f>IF(H287="NAFTA","N",IF(H287="DIESEL","D",IF(H287="ELÉCTRICO","E","")))</f>
        <v/>
      </c>
      <c r="J287" s="17" t="inlineStr">
        <is>
          <t>N</t>
        </is>
      </c>
      <c r="K287" s="6" t="n">
        <v>95</v>
      </c>
      <c r="L287" s="9" t="n">
        <v>114</v>
      </c>
      <c r="M287" s="2" t="n">
        <v>114</v>
      </c>
      <c r="N287" s="2" t="n">
        <v>27690</v>
      </c>
      <c r="O287" s="2" t="inlineStr">
        <is>
          <t>Ursea</t>
        </is>
      </c>
      <c r="P287" s="2" t="inlineStr">
        <is>
          <t>RV-E00089</t>
        </is>
      </c>
      <c r="Q287" s="2" t="inlineStr">
        <is>
          <t>Euro 6</t>
        </is>
      </c>
      <c r="R287" s="2" t="n">
        <v>1660</v>
      </c>
      <c r="S287" s="2" t="n"/>
      <c r="T287" s="2" t="n">
        <v>142</v>
      </c>
      <c r="U287" s="39">
        <f>IF(I287="N",T287*Supuestos!$B$4,T287*Supuestos!$C$4)*100</f>
        <v/>
      </c>
      <c r="V287" s="20">
        <f>IF(U287&gt;0,100/U287,0)</f>
        <v/>
      </c>
      <c r="W287" s="2">
        <f>T287*M287</f>
        <v/>
      </c>
      <c r="X287" s="2">
        <f>+U287*M287</f>
        <v/>
      </c>
      <c r="Y287" s="44" t="n">
        <v>4244.102359056378</v>
      </c>
      <c r="Z287" s="45" t="n">
        <v>0.23</v>
      </c>
      <c r="AA287" s="44" t="n">
        <v>18452.61895241903</v>
      </c>
    </row>
    <row r="288">
      <c r="A288" s="6" t="inlineStr">
        <is>
          <t>CHEVROLET</t>
        </is>
      </c>
      <c r="B288" s="6" t="inlineStr">
        <is>
          <t>Groove 1.5 LTZ Extra Full 5p. (CHI)</t>
        </is>
      </c>
      <c r="C288" s="6" t="inlineStr">
        <is>
          <t>SUV y CROSSOVER</t>
        </is>
      </c>
      <c r="D288" s="6" t="inlineStr">
        <is>
          <t>AUTOMOVIL</t>
        </is>
      </c>
      <c r="E288" s="11">
        <f>IF(D288="COMERCIAL","UTILITARIO",IF(C288="SUV Y CROSSOVER","SUV","AUTOMOVIL"))</f>
        <v/>
      </c>
      <c r="F288" s="6" t="inlineStr">
        <is>
          <t>CHI</t>
        </is>
      </c>
      <c r="G288" s="11" t="n">
        <v>1500</v>
      </c>
      <c r="H288" s="6" t="inlineStr">
        <is>
          <t>NAFTA</t>
        </is>
      </c>
      <c r="I288" s="6">
        <f>IF(H288="NAFTA","N",IF(H288="DIESEL","D",IF(H288="ELÉCTRICO","E","")))</f>
        <v/>
      </c>
      <c r="J288" s="17" t="inlineStr">
        <is>
          <t>N</t>
        </is>
      </c>
      <c r="K288" s="6" t="n">
        <v>93</v>
      </c>
      <c r="L288" s="9" t="n">
        <v>111</v>
      </c>
      <c r="M288" s="2" t="n">
        <v>111</v>
      </c>
      <c r="N288" s="2" t="n">
        <v>24990</v>
      </c>
      <c r="O288" s="2" t="inlineStr">
        <is>
          <t>Chile</t>
        </is>
      </c>
      <c r="P288" s="2" t="inlineStr">
        <is>
          <t>CH8793E61022S00-K</t>
        </is>
      </c>
      <c r="Q288" s="2" t="inlineStr">
        <is>
          <t>Euro 6 b</t>
        </is>
      </c>
      <c r="R288" s="2" t="n">
        <v>1635</v>
      </c>
      <c r="S288" s="2" t="n"/>
      <c r="T288" s="2" t="n">
        <v>159</v>
      </c>
      <c r="U288" s="39">
        <f>IF(I288="N",T288*Supuestos!$B$4,T288*Supuestos!$C$4)*100</f>
        <v/>
      </c>
      <c r="V288" s="20">
        <f>IF(U288&gt;0,100/U288,0)</f>
        <v/>
      </c>
      <c r="W288" s="2">
        <f>T288*M288</f>
        <v/>
      </c>
      <c r="X288" s="2">
        <f>+U288*M288</f>
        <v/>
      </c>
      <c r="Y288" s="44" t="n">
        <v>4574.009231258952</v>
      </c>
      <c r="Z288" s="45" t="n">
        <v>0.2875</v>
      </c>
      <c r="AA288" s="44" t="n">
        <v>15909.5973261181</v>
      </c>
    </row>
    <row r="289">
      <c r="A289" s="6" t="inlineStr">
        <is>
          <t>CHEVROLET</t>
        </is>
      </c>
      <c r="B289" s="6" t="inlineStr">
        <is>
          <t>Tracker 1.2T LS Extra Full, Ay. Est. 5p.</t>
        </is>
      </c>
      <c r="C289" s="6" t="inlineStr">
        <is>
          <t>SUV y CROSSOVER</t>
        </is>
      </c>
      <c r="D289" s="6" t="inlineStr">
        <is>
          <t>AUTOMOVIL</t>
        </is>
      </c>
      <c r="E289" s="11">
        <f>IF(D289="COMERCIAL","UTILITARIO",IF(C289="SUV Y CROSSOVER","SUV","AUTOMOVIL"))</f>
        <v/>
      </c>
      <c r="F289" s="6" t="inlineStr">
        <is>
          <t>BRA</t>
        </is>
      </c>
      <c r="G289" s="11" t="n">
        <v>1200</v>
      </c>
      <c r="H289" s="6" t="inlineStr">
        <is>
          <t>NAFTA</t>
        </is>
      </c>
      <c r="I289" s="6">
        <f>IF(H289="NAFTA","N",IF(H289="DIESEL","D",IF(H289="ELÉCTRICO","E","")))</f>
        <v/>
      </c>
      <c r="J289" s="17" t="inlineStr">
        <is>
          <t>N</t>
        </is>
      </c>
      <c r="K289" s="6" t="n">
        <v>130</v>
      </c>
      <c r="L289" s="9" t="n">
        <v>109</v>
      </c>
      <c r="M289" s="2" t="n">
        <v>109</v>
      </c>
      <c r="N289" s="2" t="n">
        <v>28490</v>
      </c>
      <c r="O289" s="2" t="inlineStr">
        <is>
          <t>Chile</t>
        </is>
      </c>
      <c r="P289" s="2" t="inlineStr">
        <is>
          <t>CH7990E60320S00-5</t>
        </is>
      </c>
      <c r="Q289" s="2" t="inlineStr">
        <is>
          <t>Euro 6 b</t>
        </is>
      </c>
      <c r="R289" s="2" t="n">
        <v>1651</v>
      </c>
      <c r="S289" s="2" t="n"/>
      <c r="T289" s="2" t="n">
        <v>141</v>
      </c>
      <c r="U289" s="39">
        <f>IF(I289="N",T289*Supuestos!$B$4,T289*Supuestos!$C$4)*100</f>
        <v/>
      </c>
      <c r="V289" s="20">
        <f>IF(U289&gt;0,100/U289,0)</f>
        <v/>
      </c>
      <c r="W289" s="2">
        <f>T289*M289</f>
        <v/>
      </c>
      <c r="X289" s="2">
        <f>+U289*M289</f>
        <v/>
      </c>
      <c r="Y289" s="44" t="n">
        <v>5214.626770650962</v>
      </c>
      <c r="Z289" s="45" t="n">
        <v>0.2875</v>
      </c>
      <c r="AA289" s="44" t="n">
        <v>18137.83224574248</v>
      </c>
    </row>
    <row r="290">
      <c r="A290" s="6" t="inlineStr">
        <is>
          <t>CHEVROLET</t>
        </is>
      </c>
      <c r="B290" s="6" t="inlineStr">
        <is>
          <t>Groove 1.5 Premier Extra Full, cue, techo pan.  5p.(CHI)</t>
        </is>
      </c>
      <c r="C290" s="6" t="inlineStr">
        <is>
          <t>SUV y CROSSOVER</t>
        </is>
      </c>
      <c r="D290" s="6" t="inlineStr">
        <is>
          <t>AUTOMOVIL</t>
        </is>
      </c>
      <c r="E290" s="11">
        <f>IF(D290="COMERCIAL","UTILITARIO",IF(C290="SUV Y CROSSOVER","SUV","AUTOMOVIL"))</f>
        <v/>
      </c>
      <c r="F290" s="6" t="inlineStr">
        <is>
          <t>CHI</t>
        </is>
      </c>
      <c r="G290" s="11" t="n">
        <v>1500</v>
      </c>
      <c r="H290" s="6" t="inlineStr">
        <is>
          <t>NAFTA</t>
        </is>
      </c>
      <c r="I290" s="6">
        <f>IF(H290="NAFTA","N",IF(H290="DIESEL","D",IF(H290="ELÉCTRICO","E","")))</f>
        <v/>
      </c>
      <c r="J290" s="17" t="inlineStr">
        <is>
          <t>N</t>
        </is>
      </c>
      <c r="K290" s="6" t="n">
        <v>93</v>
      </c>
      <c r="L290" s="9" t="n">
        <v>107</v>
      </c>
      <c r="M290" s="2" t="n">
        <v>107</v>
      </c>
      <c r="N290" s="2" t="n">
        <v>26990</v>
      </c>
      <c r="O290" s="2" t="inlineStr">
        <is>
          <t>Chile</t>
        </is>
      </c>
      <c r="P290" s="2" t="inlineStr">
        <is>
          <t>CH8793E61022S00-K</t>
        </is>
      </c>
      <c r="Q290" s="2" t="inlineStr">
        <is>
          <t>Euro 6 b</t>
        </is>
      </c>
      <c r="R290" s="2" t="n">
        <v>1635</v>
      </c>
      <c r="S290" s="2" t="n"/>
      <c r="T290" s="2" t="n">
        <v>159</v>
      </c>
      <c r="U290" s="39">
        <f>IF(I290="N",T290*Supuestos!$B$4,T290*Supuestos!$C$4)*100</f>
        <v/>
      </c>
      <c r="V290" s="20">
        <f>IF(U290&gt;0,100/U290,0)</f>
        <v/>
      </c>
      <c r="W290" s="2">
        <f>T290*M290</f>
        <v/>
      </c>
      <c r="X290" s="2">
        <f>+U290*M290</f>
        <v/>
      </c>
      <c r="Y290" s="44" t="n">
        <v>4940.076396625816</v>
      </c>
      <c r="Z290" s="45" t="n">
        <v>0.2875</v>
      </c>
      <c r="AA290" s="44" t="n">
        <v>17182.87442304632</v>
      </c>
    </row>
    <row r="291">
      <c r="A291" s="6" t="inlineStr">
        <is>
          <t>CITROËN</t>
        </is>
      </c>
      <c r="B291" s="6" t="inlineStr">
        <is>
          <t>New C4 Cactus 1.6 Feel Pack 115 HP Extra Full 5p. Aut. (BRA)</t>
        </is>
      </c>
      <c r="C291" s="6" t="inlineStr">
        <is>
          <t>SUV y CROSSOVER</t>
        </is>
      </c>
      <c r="D291" s="6" t="inlineStr">
        <is>
          <t>AUTOMOVIL</t>
        </is>
      </c>
      <c r="E291" s="11">
        <f>IF(D291="COMERCIAL","UTILITARIO",IF(C291="SUV Y CROSSOVER","SUV","AUTOMOVIL"))</f>
        <v/>
      </c>
      <c r="F291" s="6" t="inlineStr">
        <is>
          <t>BRA</t>
        </is>
      </c>
      <c r="G291" s="11" t="n">
        <v>1600</v>
      </c>
      <c r="H291" s="6" t="inlineStr">
        <is>
          <t>NAFTA</t>
        </is>
      </c>
      <c r="I291" s="6">
        <f>IF(H291="NAFTA","N",IF(H291="DIESEL","D",IF(H291="ELÉCTRICO","E","")))</f>
        <v/>
      </c>
      <c r="J291" s="17" t="inlineStr">
        <is>
          <t>N</t>
        </is>
      </c>
      <c r="K291" s="6" t="n">
        <v>115</v>
      </c>
      <c r="L291" s="9" t="n">
        <v>107</v>
      </c>
      <c r="M291" s="2" t="n">
        <v>107</v>
      </c>
      <c r="N291" s="2" t="n">
        <v>26990</v>
      </c>
      <c r="O291" s="2" t="inlineStr">
        <is>
          <t>Argentina</t>
        </is>
      </c>
      <c r="P291" s="2" t="inlineStr">
        <is>
          <t>3-0241/17</t>
        </is>
      </c>
      <c r="Q291" s="2" t="inlineStr">
        <is>
          <t>Euro 5</t>
        </is>
      </c>
      <c r="R291" s="2" t="n">
        <v>1556</v>
      </c>
      <c r="S291" s="2" t="n"/>
      <c r="T291" s="2" t="n">
        <v>182.49</v>
      </c>
      <c r="U291" s="39">
        <f>IF(I291="N",T291*Supuestos!$B$4,T291*Supuestos!$C$4)*100</f>
        <v/>
      </c>
      <c r="V291" s="20">
        <f>IF(U291&gt;0,100/U291,0)</f>
        <v/>
      </c>
      <c r="W291" s="2">
        <f>T291*M291</f>
        <v/>
      </c>
      <c r="X291" s="2">
        <f>+U291*M291</f>
        <v/>
      </c>
      <c r="Y291" s="44" t="n">
        <v>5674.660247425193</v>
      </c>
      <c r="Z291" s="45" t="n">
        <v>0.345</v>
      </c>
      <c r="AA291" s="44" t="n">
        <v>16448.29057224694</v>
      </c>
    </row>
    <row r="292">
      <c r="A292" s="6" t="inlineStr">
        <is>
          <t>CHERY</t>
        </is>
      </c>
      <c r="B292" s="6" t="inlineStr">
        <is>
          <t>New Tiggo 7 1.5T Pro Luxury Extra Full, techo 5p. Aut.</t>
        </is>
      </c>
      <c r="C292" s="6" t="inlineStr">
        <is>
          <t>SUV y CROSSOVER</t>
        </is>
      </c>
      <c r="D292" s="6" t="inlineStr">
        <is>
          <t>AUTOMOVIL</t>
        </is>
      </c>
      <c r="E292" s="11">
        <f>IF(D292="COMERCIAL","UTILITARIO",IF(C292="SUV Y CROSSOVER","SUV","AUTOMOVIL"))</f>
        <v/>
      </c>
      <c r="F292" s="6" t="inlineStr">
        <is>
          <t>CHI</t>
        </is>
      </c>
      <c r="G292" s="11" t="n">
        <v>1500</v>
      </c>
      <c r="H292" s="6" t="inlineStr">
        <is>
          <t>NAFTA</t>
        </is>
      </c>
      <c r="I292" s="6">
        <f>IF(H292="NAFTA","N",IF(H292="DIESEL","D",IF(H292="ELÉCTRICO","E","")))</f>
        <v/>
      </c>
      <c r="J292" s="17" t="inlineStr">
        <is>
          <t>N</t>
        </is>
      </c>
      <c r="K292" s="6" t="n">
        <v>147</v>
      </c>
      <c r="L292" s="9" t="n">
        <v>106</v>
      </c>
      <c r="M292" s="2" t="n">
        <v>106</v>
      </c>
      <c r="N292" s="2" t="n">
        <v>32990</v>
      </c>
      <c r="O292" s="2" t="inlineStr">
        <is>
          <t>Chile</t>
        </is>
      </c>
      <c r="P292" s="2" t="inlineStr">
        <is>
          <t>CY8147E61020S01-0</t>
        </is>
      </c>
      <c r="Q292" s="2" t="inlineStr">
        <is>
          <t>Euro 6 b</t>
        </is>
      </c>
      <c r="R292" s="2" t="n">
        <v>1888</v>
      </c>
      <c r="S292" s="2" t="n"/>
      <c r="T292" s="2" t="n">
        <v>189</v>
      </c>
      <c r="U292" s="39">
        <f>IF(I292="N",T292*Supuestos!$B$4,T292*Supuestos!$C$4)*100</f>
        <v/>
      </c>
      <c r="V292" s="20">
        <f>IF(U292&gt;0,100/U292,0)</f>
        <v/>
      </c>
      <c r="W292" s="2">
        <f>T292*M292</f>
        <v/>
      </c>
      <c r="X292" s="2">
        <f>+U292*M292</f>
        <v/>
      </c>
      <c r="Y292" s="44" t="n">
        <v>6038.277892726404</v>
      </c>
      <c r="Z292" s="45" t="n">
        <v>0.2875</v>
      </c>
      <c r="AA292" s="44" t="n">
        <v>21002.70571383097</v>
      </c>
    </row>
    <row r="293">
      <c r="A293" s="6" t="inlineStr">
        <is>
          <t>CHEVROLET</t>
        </is>
      </c>
      <c r="B293" s="6" t="inlineStr">
        <is>
          <t>Tracker 1.2T RS Extra Full, techo, cuero, Ay. Est. 5p. Aut.</t>
        </is>
      </c>
      <c r="C293" s="6" t="inlineStr">
        <is>
          <t>SUV y CROSSOVER</t>
        </is>
      </c>
      <c r="D293" s="6" t="inlineStr">
        <is>
          <t>AUTOMOVIL</t>
        </is>
      </c>
      <c r="E293" s="11">
        <f>IF(D293="COMERCIAL","UTILITARIO",IF(C293="SUV Y CROSSOVER","SUV","AUTOMOVIL"))</f>
        <v/>
      </c>
      <c r="F293" s="6" t="inlineStr">
        <is>
          <t>BRA</t>
        </is>
      </c>
      <c r="G293" s="11" t="n">
        <v>1200</v>
      </c>
      <c r="H293" s="6" t="inlineStr">
        <is>
          <t>NAFTA</t>
        </is>
      </c>
      <c r="I293" s="6">
        <f>IF(H293="NAFTA","N",IF(H293="DIESEL","D",IF(H293="ELÉCTRICO","E","")))</f>
        <v/>
      </c>
      <c r="J293" s="17" t="inlineStr">
        <is>
          <t>N</t>
        </is>
      </c>
      <c r="K293" s="6" t="n">
        <v>130</v>
      </c>
      <c r="L293" s="9" t="n">
        <v>101</v>
      </c>
      <c r="M293" s="2" t="n">
        <v>101</v>
      </c>
      <c r="N293" s="2" t="n">
        <v>33990</v>
      </c>
      <c r="O293" s="2" t="inlineStr">
        <is>
          <t>Chile</t>
        </is>
      </c>
      <c r="P293" s="2" t="inlineStr">
        <is>
          <t>CH7999E60320S00-4</t>
        </is>
      </c>
      <c r="Q293" s="2" t="inlineStr">
        <is>
          <t>Euro 6 b</t>
        </is>
      </c>
      <c r="R293" s="2" t="n">
        <v>1714</v>
      </c>
      <c r="S293" s="2" t="n"/>
      <c r="T293" s="2" t="n">
        <v>158</v>
      </c>
      <c r="U293" s="39">
        <f>IF(I293="N",T293*Supuestos!$B$4,T293*Supuestos!$C$4)*100</f>
        <v/>
      </c>
      <c r="V293" s="20">
        <f>IF(U293&gt;0,100/U293,0)</f>
        <v/>
      </c>
      <c r="W293" s="2">
        <f>T293*M293</f>
        <v/>
      </c>
      <c r="X293" s="2">
        <f>+U293*M293</f>
        <v/>
      </c>
      <c r="Y293" s="44" t="n">
        <v>6221.311475409836</v>
      </c>
      <c r="Z293" s="45" t="n">
        <v>0.2875</v>
      </c>
      <c r="AA293" s="44" t="n">
        <v>21639.34426229508</v>
      </c>
    </row>
    <row r="294">
      <c r="A294" s="6" t="inlineStr">
        <is>
          <t>FIAT</t>
        </is>
      </c>
      <c r="B294" s="6" t="inlineStr">
        <is>
          <t>Pulse Drive 1.3 Extra Full, CES, CTR, Ay. Est. 5p. Aut.</t>
        </is>
      </c>
      <c r="C294" s="6" t="inlineStr">
        <is>
          <t>SUV y CROSSOVER</t>
        </is>
      </c>
      <c r="D294" s="6" t="inlineStr">
        <is>
          <t>AUTOMOVIL</t>
        </is>
      </c>
      <c r="E294" s="11">
        <f>IF(D294="COMERCIAL","UTILITARIO",IF(C294="SUV Y CROSSOVER","SUV","AUTOMOVIL"))</f>
        <v/>
      </c>
      <c r="F294" s="6" t="inlineStr">
        <is>
          <t>BRA</t>
        </is>
      </c>
      <c r="G294" s="11" t="n">
        <v>1300</v>
      </c>
      <c r="H294" s="6" t="inlineStr">
        <is>
          <t>NAFTA</t>
        </is>
      </c>
      <c r="I294" s="6">
        <f>IF(H294="NAFTA","N",IF(H294="DIESEL","D",IF(H294="ELÉCTRICO","E","")))</f>
        <v/>
      </c>
      <c r="J294" s="17" t="inlineStr">
        <is>
          <t>N</t>
        </is>
      </c>
      <c r="K294" s="6" t="n">
        <v>99</v>
      </c>
      <c r="L294" s="9" t="n">
        <v>101</v>
      </c>
      <c r="M294" s="2" t="n">
        <v>101</v>
      </c>
      <c r="N294" s="2" t="n">
        <v>25990</v>
      </c>
      <c r="O294" s="2" t="inlineStr">
        <is>
          <t>Chile</t>
        </is>
      </c>
      <c r="P294" s="2" t="inlineStr">
        <is>
          <t>FT8506E61221S00-8</t>
        </is>
      </c>
      <c r="Q294" s="2" t="inlineStr">
        <is>
          <t>Euro 6 b</t>
        </is>
      </c>
      <c r="R294" s="2" t="n">
        <v>1588</v>
      </c>
      <c r="S294" s="2" t="n"/>
      <c r="T294" s="2" t="n">
        <v>143</v>
      </c>
      <c r="U294" s="39">
        <f>IF(I294="N",T294*Supuestos!$B$4,T294*Supuestos!$C$4)*100</f>
        <v/>
      </c>
      <c r="V294" s="20">
        <f>IF(U294&gt;0,100/U294,0)</f>
        <v/>
      </c>
      <c r="W294" s="2">
        <f>T294*M294</f>
        <v/>
      </c>
      <c r="X294" s="2">
        <f>+U294*M294</f>
        <v/>
      </c>
      <c r="Y294" s="44" t="n">
        <v>4757.042813942384</v>
      </c>
      <c r="Z294" s="45" t="n">
        <v>0.2875</v>
      </c>
      <c r="AA294" s="44" t="n">
        <v>16546.23587458221</v>
      </c>
    </row>
    <row r="295">
      <c r="A295" s="6" t="inlineStr">
        <is>
          <t>VOLKSWAGEN</t>
        </is>
      </c>
      <c r="B295" s="6" t="inlineStr">
        <is>
          <t>T-Cross 1.0T Highline Extra Full 5p. Aut.</t>
        </is>
      </c>
      <c r="C295" s="6" t="inlineStr">
        <is>
          <t>SUV y CROSSOVER</t>
        </is>
      </c>
      <c r="D295" s="6" t="inlineStr">
        <is>
          <t>AUTOMOVIL</t>
        </is>
      </c>
      <c r="E295" s="11">
        <f>IF(D295="COMERCIAL","UTILITARIO",IF(C295="SUV Y CROSSOVER","SUV","AUTOMOVIL"))</f>
        <v/>
      </c>
      <c r="F295" s="6" t="inlineStr">
        <is>
          <t>BRA</t>
        </is>
      </c>
      <c r="G295" s="11" t="n">
        <v>1000</v>
      </c>
      <c r="H295" s="6" t="inlineStr">
        <is>
          <t>NAFTA</t>
        </is>
      </c>
      <c r="I295" s="6">
        <f>IF(H295="NAFTA","N",IF(H295="DIESEL","D",IF(H295="ELÉCTRICO","E","")))</f>
        <v/>
      </c>
      <c r="J295" s="17" t="inlineStr">
        <is>
          <t>N</t>
        </is>
      </c>
      <c r="K295" s="6" t="n">
        <v>116</v>
      </c>
      <c r="L295" s="9" t="n">
        <v>101</v>
      </c>
      <c r="M295" s="2" t="n">
        <v>101</v>
      </c>
      <c r="N295" s="2" t="n">
        <v>35490</v>
      </c>
      <c r="O295" s="2" t="inlineStr">
        <is>
          <t>Ursea</t>
        </is>
      </c>
      <c r="P295" s="2" t="inlineStr">
        <is>
          <t>RV-E00113</t>
        </is>
      </c>
      <c r="Q295" s="2" t="inlineStr">
        <is>
          <t>Euro 6</t>
        </is>
      </c>
      <c r="R295" s="2" t="n">
        <v>1660</v>
      </c>
      <c r="S295" s="2" t="n"/>
      <c r="T295" s="2" t="n">
        <v>154</v>
      </c>
      <c r="U295" s="39">
        <f>IF(I295="N",T295*Supuestos!$B$4,T295*Supuestos!$C$4)*100</f>
        <v/>
      </c>
      <c r="V295" s="20">
        <f>IF(U295&gt;0,100/U295,0)</f>
        <v/>
      </c>
      <c r="W295" s="2">
        <f>T295*M295</f>
        <v/>
      </c>
      <c r="X295" s="2">
        <f>+U295*M295</f>
        <v/>
      </c>
      <c r="Y295" s="44" t="n">
        <v>5439.624150339864</v>
      </c>
      <c r="Z295" s="45" t="n">
        <v>0.23</v>
      </c>
      <c r="AA295" s="44" t="n">
        <v>23650.53978408637</v>
      </c>
    </row>
    <row r="296">
      <c r="A296" s="6" t="inlineStr">
        <is>
          <t>RENAULT</t>
        </is>
      </c>
      <c r="B296" s="6" t="inlineStr">
        <is>
          <t>New Stepway Zen 1.0 Full,4Abag,multim.,ABS,Ay Est. 5p. (BRA)</t>
        </is>
      </c>
      <c r="C296" s="6" t="inlineStr">
        <is>
          <t>SUV y CROSSOVER</t>
        </is>
      </c>
      <c r="D296" s="6" t="inlineStr">
        <is>
          <t>AUTOMOVIL</t>
        </is>
      </c>
      <c r="E296" s="11">
        <f>IF(D296="COMERCIAL","UTILITARIO",IF(C296="SUV Y CROSSOVER","SUV","AUTOMOVIL"))</f>
        <v/>
      </c>
      <c r="F296" s="6" t="inlineStr">
        <is>
          <t>BRA</t>
        </is>
      </c>
      <c r="G296" s="11" t="n">
        <v>1000</v>
      </c>
      <c r="H296" s="6" t="inlineStr">
        <is>
          <t>NAFTA</t>
        </is>
      </c>
      <c r="I296" s="6">
        <f>IF(H296="NAFTA","N",IF(H296="DIESEL","D",IF(H296="ELÉCTRICO","E","")))</f>
        <v/>
      </c>
      <c r="J296" s="17" t="inlineStr">
        <is>
          <t>N</t>
        </is>
      </c>
      <c r="K296" s="6" t="n">
        <v>79</v>
      </c>
      <c r="L296" s="9" t="n">
        <v>100</v>
      </c>
      <c r="M296" s="2" t="n">
        <v>100</v>
      </c>
      <c r="N296" s="2" t="n">
        <v>18990</v>
      </c>
      <c r="O296" s="2" t="inlineStr">
        <is>
          <t>Brasil</t>
        </is>
      </c>
      <c r="P296" s="2" t="n"/>
      <c r="Q296" s="2" t="n"/>
      <c r="R296" s="2" t="n">
        <v>1504</v>
      </c>
      <c r="S296" s="2" t="n"/>
      <c r="T296" s="2" t="n">
        <v>99</v>
      </c>
      <c r="U296" s="39">
        <f>IF(I296="N",T296*Supuestos!$B$4,T296*Supuestos!$C$4)*100</f>
        <v/>
      </c>
      <c r="V296" s="20">
        <f>IF(U296&gt;0,100/U296,0)</f>
        <v/>
      </c>
      <c r="W296" s="2">
        <f>T296*M296</f>
        <v/>
      </c>
      <c r="X296" s="2">
        <f>+U296*M296</f>
        <v/>
      </c>
      <c r="Y296" s="44" t="n">
        <v>2910.63574570172</v>
      </c>
      <c r="Z296" s="45" t="n">
        <v>0.23</v>
      </c>
      <c r="AA296" s="44" t="n">
        <v>12654.93802479008</v>
      </c>
    </row>
    <row r="297">
      <c r="A297" s="6" t="inlineStr">
        <is>
          <t>SUZUKI</t>
        </is>
      </c>
      <c r="B297" s="6" t="inlineStr">
        <is>
          <t>Fronx 1.5 GLX MHEV Extra Full 5p. Aut. (IND)</t>
        </is>
      </c>
      <c r="C297" s="6" t="inlineStr">
        <is>
          <t>SUV y CROSSOVER</t>
        </is>
      </c>
      <c r="D297" s="6" t="inlineStr">
        <is>
          <t>AUTOMOVIL</t>
        </is>
      </c>
      <c r="E297" s="11">
        <f>IF(D297="COMERCIAL","UTILITARIO",IF(C297="SUV Y CROSSOVER","SUV","AUTOMOVIL"))</f>
        <v/>
      </c>
      <c r="F297" s="6" t="n"/>
      <c r="G297" s="11" t="n">
        <v>1500</v>
      </c>
      <c r="H297" s="6" t="inlineStr">
        <is>
          <t>NAFTA</t>
        </is>
      </c>
      <c r="I297" s="6">
        <f>IF(H297="NAFTA","N",IF(H297="DIESEL","D",IF(H297="ELÉCTRICO","E","")))</f>
        <v/>
      </c>
      <c r="J297" s="17" t="inlineStr">
        <is>
          <t>MHEV</t>
        </is>
      </c>
      <c r="K297" s="6" t="n">
        <v>103</v>
      </c>
      <c r="L297" s="9" t="n">
        <v>97</v>
      </c>
      <c r="M297" s="2" t="n">
        <v>97</v>
      </c>
      <c r="N297" s="2" t="n">
        <v>29990</v>
      </c>
      <c r="O297" s="2" t="inlineStr">
        <is>
          <t>Chile</t>
        </is>
      </c>
      <c r="P297" s="2" t="inlineStr">
        <is>
          <t>SZ9173E60623S00-4</t>
        </is>
      </c>
      <c r="Q297" s="2" t="inlineStr">
        <is>
          <t>Euro 6 c</t>
        </is>
      </c>
      <c r="R297" s="2" t="n">
        <v>1480</v>
      </c>
      <c r="S297" s="2" t="n"/>
      <c r="T297" s="2" t="n">
        <v>120</v>
      </c>
      <c r="U297" s="39">
        <f>IF(I297="N",T297*Supuestos!$B$4,T297*Supuestos!$C$4)*100</f>
        <v/>
      </c>
      <c r="V297" s="20">
        <f>IF(U297&gt;0,100/U297,0)</f>
        <v/>
      </c>
      <c r="W297" s="2">
        <f>T297*M297</f>
        <v/>
      </c>
      <c r="X297" s="2">
        <f>+U297*M297</f>
        <v/>
      </c>
      <c r="Y297" s="44" t="n">
        <v>1608.166079362647</v>
      </c>
      <c r="Z297" s="45" t="n">
        <v>0.07000000000000001</v>
      </c>
      <c r="AA297" s="44" t="n">
        <v>22973.80113375211</v>
      </c>
    </row>
    <row r="298">
      <c r="A298" s="6" t="inlineStr">
        <is>
          <t>HYUNDAI</t>
        </is>
      </c>
      <c r="B298" s="6" t="inlineStr">
        <is>
          <t>Creta 1.0T Safe Extra Full, 6Abag, Ay. Est. 5p. (BRA)</t>
        </is>
      </c>
      <c r="C298" s="6" t="inlineStr">
        <is>
          <t>SUV y CROSSOVER</t>
        </is>
      </c>
      <c r="D298" s="6" t="inlineStr">
        <is>
          <t>AUTOMOVIL</t>
        </is>
      </c>
      <c r="E298" s="11">
        <f>IF(D298="COMERCIAL","UTILITARIO",IF(C298="SUV Y CROSSOVER","SUV","AUTOMOVIL"))</f>
        <v/>
      </c>
      <c r="F298" s="6" t="inlineStr">
        <is>
          <t>BRA</t>
        </is>
      </c>
      <c r="G298" s="11" t="n">
        <v>1000</v>
      </c>
      <c r="H298" s="6" t="inlineStr">
        <is>
          <t>NAFTA</t>
        </is>
      </c>
      <c r="I298" s="6">
        <f>IF(H298="NAFTA","N",IF(H298="DIESEL","D",IF(H298="ELÉCTRICO","E","")))</f>
        <v/>
      </c>
      <c r="J298" s="17" t="inlineStr">
        <is>
          <t>N</t>
        </is>
      </c>
      <c r="K298" s="6" t="n">
        <v>120</v>
      </c>
      <c r="L298" s="9" t="n">
        <v>92</v>
      </c>
      <c r="M298" s="2" t="n">
        <v>92</v>
      </c>
      <c r="N298" s="2" t="n">
        <v>30990</v>
      </c>
      <c r="O298" s="2" t="inlineStr">
        <is>
          <t>Ursea</t>
        </is>
      </c>
      <c r="P298" s="2" t="inlineStr">
        <is>
          <t>RV-E00093</t>
        </is>
      </c>
      <c r="Q298" s="2" t="inlineStr">
        <is>
          <t>Euro 5</t>
        </is>
      </c>
      <c r="R298" s="2" t="n">
        <v>1700</v>
      </c>
      <c r="S298" s="2" t="n"/>
      <c r="T298" s="2" t="n">
        <v>133</v>
      </c>
      <c r="U298" s="39">
        <f>IF(I298="N",T298*Supuestos!$B$4,T298*Supuestos!$C$4)*100</f>
        <v/>
      </c>
      <c r="V298" s="20">
        <f>IF(U298&gt;0,100/U298,0)</f>
        <v/>
      </c>
      <c r="W298" s="2">
        <f>T298*M298</f>
        <v/>
      </c>
      <c r="X298" s="2">
        <f>+U298*M298</f>
        <v/>
      </c>
      <c r="Y298" s="44" t="n">
        <v>4749.900039984007</v>
      </c>
      <c r="Z298" s="45" t="n">
        <v>0.23</v>
      </c>
      <c r="AA298" s="44" t="n">
        <v>20651.73930427829</v>
      </c>
    </row>
    <row r="299">
      <c r="A299" s="6" t="inlineStr">
        <is>
          <t>JEEP</t>
        </is>
      </c>
      <c r="B299" s="6" t="inlineStr">
        <is>
          <t>Nuevo Compass 1.3T Limited E.Full,7Abag,cue,techo,P.Ass.Aut</t>
        </is>
      </c>
      <c r="C299" s="6" t="inlineStr">
        <is>
          <t>SUV y CROSSOVER</t>
        </is>
      </c>
      <c r="D299" s="6" t="inlineStr">
        <is>
          <t>AUTOMOVIL</t>
        </is>
      </c>
      <c r="E299" s="11">
        <f>IF(D299="COMERCIAL","UTILITARIO",IF(C299="SUV Y CROSSOVER","SUV","AUTOMOVIL"))</f>
        <v/>
      </c>
      <c r="F299" s="6" t="inlineStr">
        <is>
          <t>BRA</t>
        </is>
      </c>
      <c r="G299" s="11" t="n">
        <v>1300</v>
      </c>
      <c r="H299" s="6" t="inlineStr">
        <is>
          <t>NAFTA</t>
        </is>
      </c>
      <c r="I299" s="6">
        <f>IF(H299="NAFTA","N",IF(H299="DIESEL","D",IF(H299="ELÉCTRICO","E","")))</f>
        <v/>
      </c>
      <c r="J299" s="17" t="inlineStr">
        <is>
          <t>N</t>
        </is>
      </c>
      <c r="K299" s="6" t="n">
        <v>180</v>
      </c>
      <c r="L299" s="9" t="n">
        <v>89</v>
      </c>
      <c r="M299" s="2" t="n">
        <v>89</v>
      </c>
      <c r="N299" s="2" t="n">
        <v>53490</v>
      </c>
      <c r="O299" s="2" t="inlineStr">
        <is>
          <t>Chile</t>
        </is>
      </c>
      <c r="P299" s="2" t="inlineStr">
        <is>
          <t>JP8789T3B1022S00-2</t>
        </is>
      </c>
      <c r="Q299" s="2" t="inlineStr">
        <is>
          <t>Tier 3 b125</t>
        </is>
      </c>
      <c r="R299" s="2" t="n">
        <v>1966</v>
      </c>
      <c r="S299" s="2" t="n"/>
      <c r="T299" s="2" t="n">
        <v>163</v>
      </c>
      <c r="U299" s="39">
        <f>IF(I299="N",T299*Supuestos!$B$4,T299*Supuestos!$C$4)*100</f>
        <v/>
      </c>
      <c r="V299" s="20">
        <f>IF(U299&gt;0,100/U299,0)</f>
        <v/>
      </c>
      <c r="W299" s="2">
        <f>T299*M299</f>
        <v/>
      </c>
      <c r="X299" s="2">
        <f>+U299*M299</f>
        <v/>
      </c>
      <c r="Y299" s="44" t="n">
        <v>9790.466337736749</v>
      </c>
      <c r="Z299" s="45" t="n">
        <v>0.2875</v>
      </c>
      <c r="AA299" s="44" t="n">
        <v>34053.79595734522</v>
      </c>
    </row>
    <row r="300">
      <c r="A300" s="6" t="inlineStr">
        <is>
          <t>GEELY</t>
        </is>
      </c>
      <c r="B300" s="6" t="inlineStr">
        <is>
          <t>Nuevo X3 Pro 1.5 GF Extra Full,cuero,techo,Ay.Est.5p.Aut.</t>
        </is>
      </c>
      <c r="C300" s="6" t="inlineStr">
        <is>
          <t>SUV y CROSSOVER</t>
        </is>
      </c>
      <c r="D300" s="6" t="inlineStr">
        <is>
          <t>AUTOMOVIL</t>
        </is>
      </c>
      <c r="E300" s="11">
        <f>IF(D300="COMERCIAL","UTILITARIO",IF(C300="SUV Y CROSSOVER","SUV","AUTOMOVIL"))</f>
        <v/>
      </c>
      <c r="F300" s="6" t="inlineStr">
        <is>
          <t>CHI</t>
        </is>
      </c>
      <c r="G300" s="11" t="n">
        <v>1500</v>
      </c>
      <c r="H300" s="6" t="inlineStr">
        <is>
          <t>NAFTA</t>
        </is>
      </c>
      <c r="I300" s="6">
        <f>IF(H300="NAFTA","N",IF(H300="DIESEL","D",IF(H300="ELÉCTRICO","E","")))</f>
        <v/>
      </c>
      <c r="J300" s="17" t="inlineStr">
        <is>
          <t>N</t>
        </is>
      </c>
      <c r="K300" s="6" t="n">
        <v>102</v>
      </c>
      <c r="L300" s="9" t="n">
        <v>88</v>
      </c>
      <c r="M300" s="2" t="n">
        <v>88</v>
      </c>
      <c r="N300" s="2" t="n">
        <v>22990</v>
      </c>
      <c r="O300" s="2" t="inlineStr">
        <is>
          <t>Ursea</t>
        </is>
      </c>
      <c r="P300" s="2" t="inlineStr">
        <is>
          <t>RV-E00123</t>
        </is>
      </c>
      <c r="Q300" s="2" t="inlineStr">
        <is>
          <t>Euro 5</t>
        </is>
      </c>
      <c r="R300" s="2" t="n">
        <v>1590</v>
      </c>
      <c r="S300" s="2" t="n"/>
      <c r="T300" s="2" t="n">
        <v>168</v>
      </c>
      <c r="U300" s="39">
        <f>IF(I300="N",T300*Supuestos!$B$4,T300*Supuestos!$C$4)*100</f>
        <v/>
      </c>
      <c r="V300" s="20">
        <f>IF(U300&gt;0,100/U300,0)</f>
        <v/>
      </c>
      <c r="W300" s="2">
        <f>T300*M300</f>
        <v/>
      </c>
      <c r="X300" s="2">
        <f>+U300*M300</f>
        <v/>
      </c>
      <c r="Y300" s="44" t="n">
        <v>4207.942065892089</v>
      </c>
      <c r="Z300" s="45" t="n">
        <v>0.2875</v>
      </c>
      <c r="AA300" s="44" t="n">
        <v>14636.32022918988</v>
      </c>
    </row>
    <row r="301">
      <c r="A301" s="6" t="inlineStr">
        <is>
          <t>NISSAN</t>
        </is>
      </c>
      <c r="B301" s="6" t="inlineStr">
        <is>
          <t>X-Trail 153KW/1.5T Advance EREV E.Full,techo pan.4x4 5p.Aut.</t>
        </is>
      </c>
      <c r="C301" s="6" t="inlineStr">
        <is>
          <t>SUV y CROSSOVER</t>
        </is>
      </c>
      <c r="D301" s="6" t="inlineStr">
        <is>
          <t>AUTOMOVIL</t>
        </is>
      </c>
      <c r="E301" s="11">
        <f>IF(D301="COMERCIAL","UTILITARIO",IF(C301="SUV Y CROSSOVER","SUV","AUTOMOVIL"))</f>
        <v/>
      </c>
      <c r="F301" s="6" t="inlineStr">
        <is>
          <t>JAP</t>
        </is>
      </c>
      <c r="G301" s="11" t="n">
        <v>1500</v>
      </c>
      <c r="H301" s="6" t="inlineStr">
        <is>
          <t>NAFTA</t>
        </is>
      </c>
      <c r="I301" s="6">
        <f>IF(H301="NAFTA","N",IF(H301="DIESEL","D",IF(H301="ELÉCTRICO","E","")))</f>
        <v/>
      </c>
      <c r="J301" s="17" t="inlineStr">
        <is>
          <t>HEV</t>
        </is>
      </c>
      <c r="K301" s="6" t="n">
        <v>205</v>
      </c>
      <c r="L301" s="9" t="n">
        <v>87</v>
      </c>
      <c r="M301" s="2" t="n">
        <v>87</v>
      </c>
      <c r="N301" s="2" t="n">
        <v>64990</v>
      </c>
      <c r="O301" s="2" t="inlineStr">
        <is>
          <t>Chile</t>
        </is>
      </c>
      <c r="P301" s="2" t="inlineStr">
        <is>
          <t>NS8758EL0922S00-2</t>
        </is>
      </c>
      <c r="Q301" s="2" t="inlineStr">
        <is>
          <t>Euro 6 b</t>
        </is>
      </c>
      <c r="R301" s="2" t="n">
        <v>2505</v>
      </c>
      <c r="S301" s="2" t="n"/>
      <c r="T301" s="2" t="n">
        <v>131</v>
      </c>
      <c r="U301" s="39">
        <f>IF(I301="N",T301*Supuestos!$B$4,T301*Supuestos!$C$4)*100</f>
        <v/>
      </c>
      <c r="V301" s="20">
        <f>IF(U301&gt;0,100/U301,0)</f>
        <v/>
      </c>
      <c r="W301" s="2">
        <f>T301*M301</f>
        <v/>
      </c>
      <c r="X301" s="2">
        <f>+U301*M301</f>
        <v/>
      </c>
      <c r="Y301" s="44" t="n">
        <v>1776.541292617801</v>
      </c>
      <c r="Z301" s="45" t="n">
        <v>0.0345</v>
      </c>
      <c r="AA301" s="44" t="n">
        <v>51493.95051066089</v>
      </c>
    </row>
    <row r="302">
      <c r="A302" s="6" t="inlineStr">
        <is>
          <t>PEUGEOT</t>
        </is>
      </c>
      <c r="B302" s="6" t="inlineStr">
        <is>
          <t>2008 1.6 Feline E.Full,bitono,t.cielo,CES,Ay.Est.5p Aut.(BRA</t>
        </is>
      </c>
      <c r="C302" s="6" t="inlineStr">
        <is>
          <t>SUV y CROSSOVER</t>
        </is>
      </c>
      <c r="D302" s="6" t="inlineStr">
        <is>
          <t>AUTOMOVIL</t>
        </is>
      </c>
      <c r="E302" s="11">
        <f>IF(D302="COMERCIAL","UTILITARIO",IF(C302="SUV Y CROSSOVER","SUV","AUTOMOVIL"))</f>
        <v/>
      </c>
      <c r="F302" s="6" t="inlineStr">
        <is>
          <t>BRA</t>
        </is>
      </c>
      <c r="G302" s="11" t="n">
        <v>1600</v>
      </c>
      <c r="H302" s="6" t="inlineStr">
        <is>
          <t>NAFTA</t>
        </is>
      </c>
      <c r="I302" s="6">
        <f>IF(H302="NAFTA","N",IF(H302="DIESEL","D",IF(H302="ELÉCTRICO","E","")))</f>
        <v/>
      </c>
      <c r="J302" s="17" t="inlineStr">
        <is>
          <t>N</t>
        </is>
      </c>
      <c r="K302" s="6" t="n">
        <v>115</v>
      </c>
      <c r="L302" s="9" t="n">
        <v>87</v>
      </c>
      <c r="M302" s="2" t="n">
        <v>87</v>
      </c>
      <c r="N302" s="2" t="n">
        <v>27500</v>
      </c>
      <c r="O302" s="2" t="inlineStr">
        <is>
          <t>Ursea</t>
        </is>
      </c>
      <c r="P302" s="2" t="inlineStr">
        <is>
          <t>RV-E00053</t>
        </is>
      </c>
      <c r="Q302" s="2" t="inlineStr">
        <is>
          <t>Euro 6</t>
        </is>
      </c>
      <c r="R302" s="2" t="n">
        <v>1585</v>
      </c>
      <c r="S302" s="2" t="n"/>
      <c r="T302" s="2" t="n">
        <v>169</v>
      </c>
      <c r="U302" s="39">
        <f>IF(I302="N",T302*Supuestos!$B$4,T302*Supuestos!$C$4)*100</f>
        <v/>
      </c>
      <c r="V302" s="20">
        <f>IF(U302&gt;0,100/U302,0)</f>
        <v/>
      </c>
      <c r="W302" s="2">
        <f>T302*M302</f>
        <v/>
      </c>
      <c r="X302" s="2">
        <f>+U302*M302</f>
        <v/>
      </c>
      <c r="Y302" s="44" t="n">
        <v>5781.887988299104</v>
      </c>
      <c r="Z302" s="45" t="n">
        <v>0.345</v>
      </c>
      <c r="AA302" s="44" t="n">
        <v>16759.09561825827</v>
      </c>
    </row>
    <row r="303">
      <c r="A303" s="6" t="inlineStr">
        <is>
          <t>PEUGEOT</t>
        </is>
      </c>
      <c r="B303" s="6" t="inlineStr">
        <is>
          <t>Nueva 2008 Allure 1.2T 130HP E.Full,cue,techo,llan17 Aut.(ES</t>
        </is>
      </c>
      <c r="C303" s="6" t="inlineStr">
        <is>
          <t>SUV y CROSSOVER</t>
        </is>
      </c>
      <c r="D303" s="6" t="inlineStr">
        <is>
          <t>AUTOMOVIL</t>
        </is>
      </c>
      <c r="E303" s="11">
        <f>IF(D303="COMERCIAL","UTILITARIO",IF(C303="SUV Y CROSSOVER","SUV","AUTOMOVIL"))</f>
        <v/>
      </c>
      <c r="F303" s="6" t="inlineStr">
        <is>
          <t>ESP</t>
        </is>
      </c>
      <c r="G303" s="11" t="n">
        <v>1200</v>
      </c>
      <c r="H303" s="6" t="inlineStr">
        <is>
          <t>NAFTA</t>
        </is>
      </c>
      <c r="I303" s="6">
        <f>IF(H303="NAFTA","N",IF(H303="DIESEL","D",IF(H303="ELÉCTRICO","E","")))</f>
        <v/>
      </c>
      <c r="J303" s="17" t="inlineStr">
        <is>
          <t>N</t>
        </is>
      </c>
      <c r="K303" s="6" t="n">
        <v>130</v>
      </c>
      <c r="L303" s="9" t="n">
        <v>86</v>
      </c>
      <c r="M303" s="2" t="n">
        <v>86</v>
      </c>
      <c r="N303" s="2" t="n">
        <v>38900</v>
      </c>
      <c r="O303" s="2" t="inlineStr">
        <is>
          <t>Ursea</t>
        </is>
      </c>
      <c r="P303" s="2" t="n"/>
      <c r="Q303" s="2" t="inlineStr">
        <is>
          <t>Euro 6</t>
        </is>
      </c>
      <c r="R303" s="2" t="n">
        <v>1740</v>
      </c>
      <c r="S303" s="2" t="n"/>
      <c r="T303" s="2" t="n">
        <v>148</v>
      </c>
      <c r="U303" s="39">
        <f>IF(I303="N",T303*Supuestos!$B$4,T303*Supuestos!$C$4)*100</f>
        <v/>
      </c>
      <c r="V303" s="20">
        <f>IF(U303&gt;0,100/U303,0)</f>
        <v/>
      </c>
      <c r="W303" s="2">
        <f>T303*M303</f>
        <v/>
      </c>
      <c r="X303" s="2">
        <f>+U303*M303</f>
        <v/>
      </c>
      <c r="Y303" s="44" t="n">
        <v>7120.006366385483</v>
      </c>
      <c r="Z303" s="45" t="n">
        <v>0.2875</v>
      </c>
      <c r="AA303" s="44" t="n">
        <v>24765.23953525386</v>
      </c>
    </row>
    <row r="304">
      <c r="A304" s="6" t="inlineStr">
        <is>
          <t>BMW</t>
        </is>
      </c>
      <c r="B304" s="6" t="inlineStr">
        <is>
          <t>iX3 sDrive 210KW M Sport Inspiring E.Full Aut.(G08)(CHI)</t>
        </is>
      </c>
      <c r="C304" s="6" t="inlineStr">
        <is>
          <t>SUV y CROSSOVER</t>
        </is>
      </c>
      <c r="D304" s="6" t="inlineStr">
        <is>
          <t>AUTOMOVIL</t>
        </is>
      </c>
      <c r="E304" s="11">
        <f>IF(D304="COMERCIAL","UTILITARIO",IF(C304="SUV Y CROSSOVER","SUV","AUTOMOVIL"))</f>
        <v/>
      </c>
      <c r="F304" s="6" t="inlineStr">
        <is>
          <t>CHI</t>
        </is>
      </c>
      <c r="G304" s="11" t="n"/>
      <c r="H304" s="6" t="inlineStr">
        <is>
          <t>ELÉCTRICO</t>
        </is>
      </c>
      <c r="I304" s="6">
        <f>IF(H304="NAFTA","N",IF(H304="DIESEL","D",IF(H304="ELÉCTRICO","E","")))</f>
        <v/>
      </c>
      <c r="J304" s="17" t="inlineStr">
        <is>
          <t>BEV</t>
        </is>
      </c>
      <c r="K304" s="6" t="n">
        <v>286</v>
      </c>
      <c r="L304" s="9" t="n">
        <v>85</v>
      </c>
      <c r="M304" s="21" t="n">
        <v>85</v>
      </c>
      <c r="N304" s="2" t="n">
        <v>99990</v>
      </c>
      <c r="O304" s="2" t="inlineStr">
        <is>
          <t>Chile</t>
        </is>
      </c>
      <c r="P304" s="2" t="inlineStr">
        <is>
          <t>BM8587EL0322M00-4</t>
        </is>
      </c>
      <c r="Q304" s="2" t="n"/>
      <c r="R304" s="2" t="n">
        <v>2725</v>
      </c>
      <c r="S304" s="2" t="n">
        <v>4.9</v>
      </c>
      <c r="T304" s="2" t="n"/>
      <c r="U304" s="39">
        <f>IF(I304="N",T304*Supuestos!$B$4,T304*Supuestos!$C$4)*100</f>
        <v/>
      </c>
      <c r="V304" s="20">
        <f>IF(U304&gt;0,100/U304,0)</f>
        <v/>
      </c>
      <c r="W304" s="2">
        <f>T304*M304</f>
        <v/>
      </c>
      <c r="X304" s="2">
        <f>+U304*M304</f>
        <v/>
      </c>
      <c r="Y304" s="44" t="n">
        <v>0</v>
      </c>
      <c r="Z304" s="45" t="n">
        <v>0</v>
      </c>
      <c r="AA304" s="44" t="n">
        <v>81959.01639344262</v>
      </c>
    </row>
    <row r="305">
      <c r="A305" s="6" t="inlineStr">
        <is>
          <t>VOLKSWAGEN</t>
        </is>
      </c>
      <c r="B305" s="6" t="inlineStr">
        <is>
          <t>Tiguan 1.4 TFSi Elegance E.Full,llan19,ADAS 5p.7 pax.Aut.(ME</t>
        </is>
      </c>
      <c r="C305" s="6" t="inlineStr">
        <is>
          <t>SUV y CROSSOVER</t>
        </is>
      </c>
      <c r="D305" s="6" t="inlineStr">
        <is>
          <t>AUTOMOVIL</t>
        </is>
      </c>
      <c r="E305" s="11">
        <f>IF(D305="COMERCIAL","UTILITARIO",IF(C305="SUV Y CROSSOVER","SUV","AUTOMOVIL"))</f>
        <v/>
      </c>
      <c r="F305" s="6" t="inlineStr">
        <is>
          <t>MEX</t>
        </is>
      </c>
      <c r="G305" s="11" t="n">
        <v>1400</v>
      </c>
      <c r="H305" s="6" t="inlineStr">
        <is>
          <t>NAFTA</t>
        </is>
      </c>
      <c r="I305" s="6">
        <f>IF(H305="NAFTA","N",IF(H305="DIESEL","D",IF(H305="ELÉCTRICO","E","")))</f>
        <v/>
      </c>
      <c r="J305" s="17" t="inlineStr">
        <is>
          <t>N</t>
        </is>
      </c>
      <c r="K305" s="6" t="n">
        <v>150</v>
      </c>
      <c r="L305" s="9" t="n">
        <v>84</v>
      </c>
      <c r="M305" s="2" t="n">
        <v>84</v>
      </c>
      <c r="N305" s="2" t="n">
        <v>53990</v>
      </c>
      <c r="O305" s="2" t="inlineStr">
        <is>
          <t>Ursea</t>
        </is>
      </c>
      <c r="P305" s="2" t="inlineStr">
        <is>
          <t>RV-E00112</t>
        </is>
      </c>
      <c r="Q305" s="2" t="inlineStr">
        <is>
          <t>Euro 5</t>
        </is>
      </c>
      <c r="R305" s="2" t="n">
        <v>1669</v>
      </c>
      <c r="S305" s="2" t="n"/>
      <c r="T305" s="2" t="n">
        <v>194</v>
      </c>
      <c r="U305" s="39">
        <f>IF(I305="N",T305*Supuestos!$B$4,T305*Supuestos!$C$4)*100</f>
        <v/>
      </c>
      <c r="V305" s="20">
        <f>IF(U305&gt;0,100/U305,0)</f>
        <v/>
      </c>
      <c r="W305" s="2">
        <f>T305*M305</f>
        <v/>
      </c>
      <c r="X305" s="2">
        <f>+U305*M305</f>
        <v/>
      </c>
      <c r="Y305" s="44" t="n">
        <v>9881.983129078464</v>
      </c>
      <c r="Z305" s="45" t="n">
        <v>0.2875</v>
      </c>
      <c r="AA305" s="44" t="n">
        <v>34372.11523157727</v>
      </c>
    </row>
    <row r="306">
      <c r="A306" s="6" t="inlineStr">
        <is>
          <t>CHANGAN</t>
        </is>
      </c>
      <c r="B306" s="6" t="inlineStr">
        <is>
          <t>Uni-T 1.5T Techno Extra Full, techo pan., cuero, 5p. Aut.</t>
        </is>
      </c>
      <c r="C306" s="6" t="inlineStr">
        <is>
          <t>SUV y CROSSOVER</t>
        </is>
      </c>
      <c r="D306" s="6" t="inlineStr">
        <is>
          <t>AUTOMOVIL</t>
        </is>
      </c>
      <c r="E306" s="11">
        <f>IF(D306="COMERCIAL","UTILITARIO",IF(C306="SUV Y CROSSOVER","SUV","AUTOMOVIL"))</f>
        <v/>
      </c>
      <c r="F306" s="6" t="inlineStr">
        <is>
          <t>CHI</t>
        </is>
      </c>
      <c r="G306" s="11" t="n">
        <v>1500</v>
      </c>
      <c r="H306" s="6" t="inlineStr">
        <is>
          <t>NAFTA</t>
        </is>
      </c>
      <c r="I306" s="6">
        <f>IF(H306="NAFTA","N",IF(H306="DIESEL","D",IF(H306="ELÉCTRICO","E","")))</f>
        <v/>
      </c>
      <c r="J306" s="17" t="inlineStr">
        <is>
          <t>N</t>
        </is>
      </c>
      <c r="K306" s="6" t="n">
        <v>180</v>
      </c>
      <c r="L306" s="9" t="n">
        <v>81</v>
      </c>
      <c r="M306" s="2" t="n">
        <v>81</v>
      </c>
      <c r="N306" s="2" t="n">
        <v>41990</v>
      </c>
      <c r="O306" s="2" t="inlineStr">
        <is>
          <t>Ursea</t>
        </is>
      </c>
      <c r="P306" s="2" t="inlineStr">
        <is>
          <t>RV-E00056</t>
        </is>
      </c>
      <c r="Q306" s="2" t="inlineStr">
        <is>
          <t>Euro 6</t>
        </is>
      </c>
      <c r="R306" s="2" t="n">
        <v>1840</v>
      </c>
      <c r="S306" s="2" t="n"/>
      <c r="T306" s="2" t="n">
        <v>176</v>
      </c>
      <c r="U306" s="39">
        <f>IF(I306="N",T306*Supuestos!$B$4,T306*Supuestos!$C$4)*100</f>
        <v/>
      </c>
      <c r="V306" s="20">
        <f>IF(U306&gt;0,100/U306,0)</f>
        <v/>
      </c>
      <c r="W306" s="2">
        <f>T306*M306</f>
        <v/>
      </c>
      <c r="X306" s="2">
        <f>+U306*M306</f>
        <v/>
      </c>
      <c r="Y306" s="44" t="n">
        <v>7685.580136877286</v>
      </c>
      <c r="Z306" s="45" t="n">
        <v>0.2875</v>
      </c>
      <c r="AA306" s="44" t="n">
        <v>26732.45265000796</v>
      </c>
    </row>
    <row r="307">
      <c r="A307" s="6" t="inlineStr">
        <is>
          <t>VOLKSWAGEN</t>
        </is>
      </c>
      <c r="B307" s="6" t="inlineStr">
        <is>
          <t>Taos 1.4T Comfort Extra Full,cuero,Ay.Est. 5p. Aut.(ARG)</t>
        </is>
      </c>
      <c r="C307" s="6" t="inlineStr">
        <is>
          <t>SUV y CROSSOVER</t>
        </is>
      </c>
      <c r="D307" s="6" t="inlineStr">
        <is>
          <t>AUTOMOVIL</t>
        </is>
      </c>
      <c r="E307" s="11">
        <f>IF(D307="COMERCIAL","UTILITARIO",IF(C307="SUV Y CROSSOVER","SUV","AUTOMOVIL"))</f>
        <v/>
      </c>
      <c r="F307" s="6" t="inlineStr">
        <is>
          <t>ARG</t>
        </is>
      </c>
      <c r="G307" s="11" t="n">
        <v>1400</v>
      </c>
      <c r="H307" s="6" t="inlineStr">
        <is>
          <t>NAFTA</t>
        </is>
      </c>
      <c r="I307" s="6">
        <f>IF(H307="NAFTA","N",IF(H307="DIESEL","D",IF(H307="ELÉCTRICO","E","")))</f>
        <v/>
      </c>
      <c r="J307" s="17" t="inlineStr">
        <is>
          <t>N</t>
        </is>
      </c>
      <c r="K307" s="6" t="n">
        <v>150</v>
      </c>
      <c r="L307" s="9" t="n">
        <v>78</v>
      </c>
      <c r="M307" s="2" t="n">
        <v>78</v>
      </c>
      <c r="N307" s="2" t="n">
        <v>41590</v>
      </c>
      <c r="O307" s="2" t="inlineStr">
        <is>
          <t>Ursea</t>
        </is>
      </c>
      <c r="P307" s="2" t="inlineStr">
        <is>
          <t>RV-E00138</t>
        </is>
      </c>
      <c r="Q307" s="2" t="inlineStr">
        <is>
          <t>Euro 6 b</t>
        </is>
      </c>
      <c r="R307" s="2" t="n">
        <v>1890</v>
      </c>
      <c r="S307" s="2" t="n"/>
      <c r="T307" s="2" t="n">
        <v>151</v>
      </c>
      <c r="U307" s="39">
        <f>IF(I307="N",T307*Supuestos!$B$4,T307*Supuestos!$C$4)*100</f>
        <v/>
      </c>
      <c r="V307" s="20">
        <f>IF(U307&gt;0,100/U307,0)</f>
        <v/>
      </c>
      <c r="W307" s="2">
        <f>T307*M307</f>
        <v/>
      </c>
      <c r="X307" s="2">
        <f>+U307*M307</f>
        <v/>
      </c>
      <c r="Y307" s="44" t="n">
        <v>7612.366703803915</v>
      </c>
      <c r="Z307" s="45" t="n">
        <v>0.2875</v>
      </c>
      <c r="AA307" s="44" t="n">
        <v>26477.79723062231</v>
      </c>
    </row>
    <row r="308">
      <c r="A308" s="6" t="inlineStr">
        <is>
          <t>VOLKSWAGEN</t>
        </is>
      </c>
      <c r="B308" s="6" t="inlineStr">
        <is>
          <t>Tiguan 2.0 TFSi R-Line E.Full,techo pan,ADAS 5p.7 pax.Aut.(M</t>
        </is>
      </c>
      <c r="C308" s="6" t="inlineStr">
        <is>
          <t>SUV y CROSSOVER</t>
        </is>
      </c>
      <c r="D308" s="6" t="inlineStr">
        <is>
          <t>AUTOMOVIL</t>
        </is>
      </c>
      <c r="E308" s="11">
        <f>IF(D308="COMERCIAL","UTILITARIO",IF(C308="SUV Y CROSSOVER","SUV","AUTOMOVIL"))</f>
        <v/>
      </c>
      <c r="F308" s="6" t="inlineStr">
        <is>
          <t>MEX</t>
        </is>
      </c>
      <c r="G308" s="11" t="n">
        <v>2000</v>
      </c>
      <c r="H308" s="6" t="inlineStr">
        <is>
          <t>NAFTA</t>
        </is>
      </c>
      <c r="I308" s="6">
        <f>IF(H308="NAFTA","N",IF(H308="DIESEL","D",IF(H308="ELÉCTRICO","E","")))</f>
        <v/>
      </c>
      <c r="J308" s="17" t="inlineStr">
        <is>
          <t>N</t>
        </is>
      </c>
      <c r="K308" s="6" t="n">
        <v>217</v>
      </c>
      <c r="L308" s="9" t="n">
        <v>78</v>
      </c>
      <c r="M308" s="2" t="n">
        <v>78</v>
      </c>
      <c r="N308" s="2" t="n">
        <v>73990</v>
      </c>
      <c r="O308" s="2" t="inlineStr">
        <is>
          <t>Ursea</t>
        </is>
      </c>
      <c r="P308" s="2" t="inlineStr">
        <is>
          <t>RV-E00115</t>
        </is>
      </c>
      <c r="Q308" s="2" t="inlineStr">
        <is>
          <t>Euro 6</t>
        </is>
      </c>
      <c r="R308" s="2" t="n">
        <v>2041</v>
      </c>
      <c r="S308" s="2" t="n"/>
      <c r="T308" s="2" t="n">
        <v>201</v>
      </c>
      <c r="U308" s="39">
        <f>IF(I308="N",T308*Supuestos!$B$4,T308*Supuestos!$C$4)*100</f>
        <v/>
      </c>
      <c r="V308" s="20">
        <f>IF(U308&gt;0,100/U308,0)</f>
        <v/>
      </c>
      <c r="W308" s="2">
        <f>T308*M308</f>
        <v/>
      </c>
      <c r="X308" s="2">
        <f>+U308*M308</f>
        <v/>
      </c>
      <c r="Y308" s="44" t="n">
        <v>15556.43244560911</v>
      </c>
      <c r="Z308" s="45" t="n">
        <v>0.345</v>
      </c>
      <c r="AA308" s="44" t="n">
        <v>45091.10853799744</v>
      </c>
    </row>
    <row r="309">
      <c r="A309" s="6" t="inlineStr">
        <is>
          <t>KIA</t>
        </is>
      </c>
      <c r="B309" s="6" t="inlineStr">
        <is>
          <t>Sonet 1.5 LX Plus Full,6Abag,ABS,CES,CTR,HAC,led 5p.Aut.(IND</t>
        </is>
      </c>
      <c r="C309" s="6" t="inlineStr">
        <is>
          <t>SUV y CROSSOVER</t>
        </is>
      </c>
      <c r="D309" s="6" t="inlineStr">
        <is>
          <t>AUTOMOVIL</t>
        </is>
      </c>
      <c r="E309" s="11">
        <f>IF(D309="COMERCIAL","UTILITARIO",IF(C309="SUV Y CROSSOVER","SUV","AUTOMOVIL"))</f>
        <v/>
      </c>
      <c r="F309" s="6" t="inlineStr">
        <is>
          <t>IND</t>
        </is>
      </c>
      <c r="G309" s="11" t="n">
        <v>1500</v>
      </c>
      <c r="H309" s="6" t="inlineStr">
        <is>
          <t>NAFTA</t>
        </is>
      </c>
      <c r="I309" s="6">
        <f>IF(H309="NAFTA","N",IF(H309="DIESEL","D",IF(H309="ELÉCTRICO","E","")))</f>
        <v/>
      </c>
      <c r="J309" s="17" t="inlineStr">
        <is>
          <t>N</t>
        </is>
      </c>
      <c r="K309" s="6" t="n">
        <v>113</v>
      </c>
      <c r="L309" s="9" t="n">
        <v>77</v>
      </c>
      <c r="M309" s="2" t="n">
        <v>77</v>
      </c>
      <c r="N309" s="2" t="n">
        <v>28990</v>
      </c>
      <c r="O309" s="2" t="inlineStr">
        <is>
          <t>Chile</t>
        </is>
      </c>
      <c r="P309" s="2" t="inlineStr">
        <is>
          <t>KI9489E60424S00-0</t>
        </is>
      </c>
      <c r="Q309" s="2" t="inlineStr">
        <is>
          <t>Euro 6 b</t>
        </is>
      </c>
      <c r="R309" s="2" t="n">
        <v>1580</v>
      </c>
      <c r="S309" s="2" t="n"/>
      <c r="T309" s="2" t="n">
        <v>145</v>
      </c>
      <c r="U309" s="39">
        <f>IF(I309="N",T309*Supuestos!$B$4,T309*Supuestos!$C$4)*100</f>
        <v/>
      </c>
      <c r="V309" s="20">
        <f>IF(U309&gt;0,100/U309,0)</f>
        <v/>
      </c>
      <c r="W309" s="2">
        <f>T309*M309</f>
        <v/>
      </c>
      <c r="X309" s="2">
        <f>+U309*M309</f>
        <v/>
      </c>
      <c r="Y309" s="44" t="n">
        <v>5306.143561992678</v>
      </c>
      <c r="Z309" s="45" t="n">
        <v>0.2875</v>
      </c>
      <c r="AA309" s="44" t="n">
        <v>18456.15151997453</v>
      </c>
    </row>
    <row r="310">
      <c r="A310" s="6" t="inlineStr">
        <is>
          <t>CITROËN</t>
        </is>
      </c>
      <c r="B310" s="6" t="inlineStr">
        <is>
          <t>New C4 Cactus 1.6T Shine 165HP Ex.Full,cue,pant.10 5p. Aut.</t>
        </is>
      </c>
      <c r="C310" s="6" t="inlineStr">
        <is>
          <t>SUV y CROSSOVER</t>
        </is>
      </c>
      <c r="D310" s="6" t="inlineStr">
        <is>
          <t>AUTOMOVIL</t>
        </is>
      </c>
      <c r="E310" s="11">
        <f>IF(D310="COMERCIAL","UTILITARIO",IF(C310="SUV Y CROSSOVER","SUV","AUTOMOVIL"))</f>
        <v/>
      </c>
      <c r="F310" s="6" t="inlineStr">
        <is>
          <t>BRA</t>
        </is>
      </c>
      <c r="G310" s="11" t="n">
        <v>1600</v>
      </c>
      <c r="H310" s="6" t="inlineStr">
        <is>
          <t>NAFTA</t>
        </is>
      </c>
      <c r="I310" s="6">
        <f>IF(H310="NAFTA","N",IF(H310="DIESEL","D",IF(H310="ELÉCTRICO","E","")))</f>
        <v/>
      </c>
      <c r="J310" s="17" t="inlineStr">
        <is>
          <t>N</t>
        </is>
      </c>
      <c r="K310" s="6" t="n">
        <v>165</v>
      </c>
      <c r="L310" s="9" t="n">
        <v>76</v>
      </c>
      <c r="M310" s="2" t="n">
        <v>76</v>
      </c>
      <c r="N310" s="2" t="n">
        <v>30490</v>
      </c>
      <c r="O310" s="2" t="inlineStr">
        <is>
          <t>Argentina</t>
        </is>
      </c>
      <c r="P310" s="2" t="inlineStr">
        <is>
          <t>3-0241/17</t>
        </is>
      </c>
      <c r="Q310" s="2" t="inlineStr">
        <is>
          <t>Euro 5</t>
        </is>
      </c>
      <c r="R310" s="2" t="n">
        <v>1556</v>
      </c>
      <c r="S310" s="2" t="n"/>
      <c r="T310" s="2" t="n">
        <v>182.49</v>
      </c>
      <c r="U310" s="39">
        <f>IF(I310="N",T310*Supuestos!$B$4,T310*Supuestos!$C$4)*100</f>
        <v/>
      </c>
      <c r="V310" s="20">
        <f>IF(U310&gt;0,100/U310,0)</f>
        <v/>
      </c>
      <c r="W310" s="2">
        <f>T310*M310</f>
        <v/>
      </c>
      <c r="X310" s="2">
        <f>+U310*M310</f>
        <v/>
      </c>
      <c r="Y310" s="44" t="n">
        <v>6410.536900481443</v>
      </c>
      <c r="Z310" s="45" t="n">
        <v>0.345</v>
      </c>
      <c r="AA310" s="44" t="n">
        <v>18581.26637820708</v>
      </c>
    </row>
    <row r="311">
      <c r="A311" s="6" t="inlineStr">
        <is>
          <t>MAZDA</t>
        </is>
      </c>
      <c r="B311" s="6" t="inlineStr">
        <is>
          <t>CX30 2.0 High Skyactiv Ex.Full,cue,Ay.Est. 5p. Aut.(MEX)</t>
        </is>
      </c>
      <c r="C311" s="6" t="inlineStr">
        <is>
          <t>SUV y CROSSOVER</t>
        </is>
      </c>
      <c r="D311" s="6" t="inlineStr">
        <is>
          <t>AUTOMOVIL</t>
        </is>
      </c>
      <c r="E311" s="11">
        <f>IF(D311="COMERCIAL","UTILITARIO",IF(C311="SUV Y CROSSOVER","SUV","AUTOMOVIL"))</f>
        <v/>
      </c>
      <c r="F311" s="6" t="inlineStr">
        <is>
          <t>MEX</t>
        </is>
      </c>
      <c r="G311" s="11" t="n">
        <v>2000</v>
      </c>
      <c r="H311" s="6" t="inlineStr">
        <is>
          <t>NAFTA</t>
        </is>
      </c>
      <c r="I311" s="6">
        <f>IF(H311="NAFTA","N",IF(H311="DIESEL","D",IF(H311="ELÉCTRICO","E","")))</f>
        <v/>
      </c>
      <c r="J311" s="17" t="inlineStr">
        <is>
          <t>N</t>
        </is>
      </c>
      <c r="K311" s="6" t="n">
        <v>157</v>
      </c>
      <c r="L311" s="9" t="n">
        <v>74</v>
      </c>
      <c r="M311" s="2" t="n">
        <v>74</v>
      </c>
      <c r="N311" s="2" t="n">
        <v>43990</v>
      </c>
      <c r="O311" s="2" t="inlineStr">
        <is>
          <t>Chile</t>
        </is>
      </c>
      <c r="P311" s="2" t="inlineStr">
        <is>
          <t>MZ7928E51219S00-1</t>
        </is>
      </c>
      <c r="Q311" s="2" t="inlineStr">
        <is>
          <t>Euro 5</t>
        </is>
      </c>
      <c r="R311" s="2" t="n">
        <v>1936</v>
      </c>
      <c r="S311" s="2" t="n"/>
      <c r="T311" s="2" t="n">
        <v>177</v>
      </c>
      <c r="U311" s="39">
        <f>IF(I311="N",T311*Supuestos!$B$4,T311*Supuestos!$C$4)*100</f>
        <v/>
      </c>
      <c r="V311" s="20">
        <f>IF(U311&gt;0,100/U311,0)</f>
        <v/>
      </c>
      <c r="W311" s="2">
        <f>T311*M311</f>
        <v/>
      </c>
      <c r="X311" s="2">
        <f>+U311*M311</f>
        <v/>
      </c>
      <c r="Y311" s="44" t="n">
        <v>9248.918276555547</v>
      </c>
      <c r="Z311" s="45" t="n">
        <v>0.345</v>
      </c>
      <c r="AA311" s="44" t="n">
        <v>26808.45877262478</v>
      </c>
    </row>
    <row r="312">
      <c r="A312" s="6" t="inlineStr">
        <is>
          <t>CHEVROLET</t>
        </is>
      </c>
      <c r="B312" s="6" t="inlineStr">
        <is>
          <t>New Equinox 1.5T Premier Ex.Full,cue,techo 4x4 5p. Aut.(MEX)</t>
        </is>
      </c>
      <c r="C312" s="6" t="inlineStr">
        <is>
          <t>SUV y CROSSOVER</t>
        </is>
      </c>
      <c r="D312" s="6" t="inlineStr">
        <is>
          <t>AUTOMOVIL</t>
        </is>
      </c>
      <c r="E312" s="11">
        <f>IF(D312="COMERCIAL","UTILITARIO",IF(C312="SUV Y CROSSOVER","SUV","AUTOMOVIL"))</f>
        <v/>
      </c>
      <c r="F312" s="6" t="inlineStr">
        <is>
          <t>MEX</t>
        </is>
      </c>
      <c r="G312" s="11" t="n">
        <v>1500</v>
      </c>
      <c r="H312" s="6" t="inlineStr">
        <is>
          <t>NAFTA</t>
        </is>
      </c>
      <c r="I312" s="6">
        <f>IF(H312="NAFTA","N",IF(H312="DIESEL","D",IF(H312="ELÉCTRICO","E","")))</f>
        <v/>
      </c>
      <c r="J312" s="17" t="inlineStr">
        <is>
          <t>N</t>
        </is>
      </c>
      <c r="K312" s="6" t="n">
        <v>170</v>
      </c>
      <c r="L312" s="9" t="n">
        <v>71</v>
      </c>
      <c r="M312" s="2" t="n">
        <v>71</v>
      </c>
      <c r="N312" s="2" t="n">
        <v>49490</v>
      </c>
      <c r="O312" s="2" t="inlineStr">
        <is>
          <t>Chile</t>
        </is>
      </c>
      <c r="P312" s="2" t="inlineStr">
        <is>
          <t>CH7010E50717S00-1</t>
        </is>
      </c>
      <c r="Q312" s="2" t="inlineStr">
        <is>
          <t>Euro 5</t>
        </is>
      </c>
      <c r="R312" s="2" t="n">
        <v>2100</v>
      </c>
      <c r="S312" s="2" t="n"/>
      <c r="T312" s="2" t="n">
        <v>185</v>
      </c>
      <c r="U312" s="39">
        <f>IF(I312="N",T312*Supuestos!$B$4,T312*Supuestos!$C$4)*100</f>
        <v/>
      </c>
      <c r="V312" s="20">
        <f>IF(U312&gt;0,100/U312,0)</f>
        <v/>
      </c>
      <c r="W312" s="2">
        <f>T312*M312</f>
        <v/>
      </c>
      <c r="X312" s="2">
        <f>+U312*M312</f>
        <v/>
      </c>
      <c r="Y312" s="44" t="n">
        <v>9058.332007003024</v>
      </c>
      <c r="Z312" s="45" t="n">
        <v>0.2875</v>
      </c>
      <c r="AA312" s="44" t="n">
        <v>31507.24176348878</v>
      </c>
    </row>
    <row r="313">
      <c r="A313" s="6" t="inlineStr">
        <is>
          <t>JETOUR</t>
        </is>
      </c>
      <c r="B313" s="6" t="inlineStr">
        <is>
          <t>Dashing 1.5T Luxury Ex.Full,cue,techo pan,Ay. Est. 5p. Aut.</t>
        </is>
      </c>
      <c r="C313" s="6" t="inlineStr">
        <is>
          <t>SUV y CROSSOVER</t>
        </is>
      </c>
      <c r="D313" s="6" t="inlineStr">
        <is>
          <t>AUTOMOVIL</t>
        </is>
      </c>
      <c r="E313" s="11">
        <f>IF(D313="COMERCIAL","UTILITARIO",IF(C313="SUV Y CROSSOVER","SUV","AUTOMOVIL"))</f>
        <v/>
      </c>
      <c r="F313" s="6" t="inlineStr">
        <is>
          <t>CHI</t>
        </is>
      </c>
      <c r="G313" s="11" t="n">
        <v>1500</v>
      </c>
      <c r="H313" s="6" t="inlineStr">
        <is>
          <t>NAFTA</t>
        </is>
      </c>
      <c r="I313" s="6">
        <f>IF(H313="NAFTA","N",IF(H313="DIESEL","D",IF(H313="ELÉCTRICO","E","")))</f>
        <v/>
      </c>
      <c r="J313" s="17" t="inlineStr">
        <is>
          <t>N</t>
        </is>
      </c>
      <c r="K313" s="6" t="n">
        <v>154</v>
      </c>
      <c r="L313" s="9" t="n">
        <v>71</v>
      </c>
      <c r="M313" s="2" t="n">
        <v>71</v>
      </c>
      <c r="N313" s="2" t="n">
        <v>37990</v>
      </c>
      <c r="O313" s="2" t="inlineStr">
        <is>
          <t>Chile</t>
        </is>
      </c>
      <c r="P313" s="2" t="inlineStr">
        <is>
          <t>JT9089E60423S00-7</t>
        </is>
      </c>
      <c r="Q313" s="2" t="inlineStr">
        <is>
          <t>Euro 6 b</t>
        </is>
      </c>
      <c r="R313" s="2" t="n">
        <v>1928</v>
      </c>
      <c r="S313" s="2" t="n"/>
      <c r="T313" s="2" t="n">
        <v>190</v>
      </c>
      <c r="U313" s="39">
        <f>IF(I313="N",T313*Supuestos!$B$4,T313*Supuestos!$C$4)*100</f>
        <v/>
      </c>
      <c r="V313" s="20">
        <f>IF(U313&gt;0,100/U313,0)</f>
        <v/>
      </c>
      <c r="W313" s="2">
        <f>T313*M313</f>
        <v/>
      </c>
      <c r="X313" s="2">
        <f>+U313*M313</f>
        <v/>
      </c>
      <c r="Y313" s="44" t="n">
        <v>6953.445806143561</v>
      </c>
      <c r="Z313" s="45" t="n">
        <v>0.2875</v>
      </c>
      <c r="AA313" s="44" t="n">
        <v>24185.89845615152</v>
      </c>
    </row>
    <row r="314">
      <c r="A314" s="6" t="inlineStr">
        <is>
          <t>CITROËN</t>
        </is>
      </c>
      <c r="B314" s="6" t="inlineStr">
        <is>
          <t>New C4 Cactus 1.6 Feel Pack 115 HP Extra Full 5p. (BRA)</t>
        </is>
      </c>
      <c r="C314" s="6" t="inlineStr">
        <is>
          <t>SUV y CROSSOVER</t>
        </is>
      </c>
      <c r="D314" s="6" t="inlineStr">
        <is>
          <t>AUTOMOVIL</t>
        </is>
      </c>
      <c r="E314" s="11">
        <f>IF(D314="COMERCIAL","UTILITARIO",IF(C314="SUV Y CROSSOVER","SUV","AUTOMOVIL"))</f>
        <v/>
      </c>
      <c r="F314" s="6" t="inlineStr">
        <is>
          <t>BRA</t>
        </is>
      </c>
      <c r="G314" s="11" t="n">
        <v>1600</v>
      </c>
      <c r="H314" s="6" t="inlineStr">
        <is>
          <t>NAFTA</t>
        </is>
      </c>
      <c r="I314" s="6">
        <f>IF(H314="NAFTA","N",IF(H314="DIESEL","D",IF(H314="ELÉCTRICO","E","")))</f>
        <v/>
      </c>
      <c r="J314" s="17" t="inlineStr">
        <is>
          <t>N</t>
        </is>
      </c>
      <c r="K314" s="6" t="n">
        <v>115</v>
      </c>
      <c r="L314" s="9" t="n">
        <v>68</v>
      </c>
      <c r="M314" s="2" t="n">
        <v>68</v>
      </c>
      <c r="N314" s="2" t="n">
        <v>23990</v>
      </c>
      <c r="O314" s="2" t="inlineStr">
        <is>
          <t>Argentina</t>
        </is>
      </c>
      <c r="P314" s="2" t="inlineStr">
        <is>
          <t>1-0244/17</t>
        </is>
      </c>
      <c r="Q314" s="2" t="inlineStr">
        <is>
          <t>Euro 5</t>
        </is>
      </c>
      <c r="R314" s="2" t="n">
        <v>1604</v>
      </c>
      <c r="S314" s="2" t="n"/>
      <c r="T314" s="2" t="n">
        <v>177.53</v>
      </c>
      <c r="U314" s="39">
        <f>IF(I314="N",T314*Supuestos!$B$4,T314*Supuestos!$C$4)*100</f>
        <v/>
      </c>
      <c r="V314" s="20">
        <f>IF(U314&gt;0,100/U314,0)</f>
        <v/>
      </c>
      <c r="W314" s="2">
        <f>T314*M314</f>
        <v/>
      </c>
      <c r="X314" s="2">
        <f>+U314*M314</f>
        <v/>
      </c>
      <c r="Y314" s="44" t="n">
        <v>5043.908830519836</v>
      </c>
      <c r="Z314" s="45" t="n">
        <v>0.345</v>
      </c>
      <c r="AA314" s="44" t="n">
        <v>14620.02559570967</v>
      </c>
    </row>
    <row r="315">
      <c r="A315" s="6" t="inlineStr">
        <is>
          <t>RENAULT</t>
        </is>
      </c>
      <c r="B315" s="6" t="inlineStr">
        <is>
          <t>New Stepway Intense 1.6 Ex.Full,c.est.,Ay.Est. 5p. Aut.(BRA)</t>
        </is>
      </c>
      <c r="C315" s="6" t="inlineStr">
        <is>
          <t>SUV y CROSSOVER</t>
        </is>
      </c>
      <c r="D315" s="6" t="inlineStr">
        <is>
          <t>AUTOMOVIL</t>
        </is>
      </c>
      <c r="E315" s="11">
        <f>IF(D315="COMERCIAL","UTILITARIO",IF(C315="SUV Y CROSSOVER","SUV","AUTOMOVIL"))</f>
        <v/>
      </c>
      <c r="F315" s="6" t="inlineStr">
        <is>
          <t>BRA</t>
        </is>
      </c>
      <c r="G315" s="11" t="n">
        <v>1600</v>
      </c>
      <c r="H315" s="6" t="inlineStr">
        <is>
          <t>NAFTA</t>
        </is>
      </c>
      <c r="I315" s="6">
        <f>IF(H315="NAFTA","N",IF(H315="DIESEL","D",IF(H315="ELÉCTRICO","E","")))</f>
        <v/>
      </c>
      <c r="J315" s="17" t="inlineStr">
        <is>
          <t>N</t>
        </is>
      </c>
      <c r="K315" s="6" t="n">
        <v>115</v>
      </c>
      <c r="L315" s="9" t="n">
        <v>67</v>
      </c>
      <c r="M315" s="2" t="n">
        <v>67</v>
      </c>
      <c r="N315" s="2" t="n">
        <v>24990</v>
      </c>
      <c r="O315" s="2" t="inlineStr">
        <is>
          <t>Argentina</t>
        </is>
      </c>
      <c r="P315" s="2" t="inlineStr">
        <is>
          <t>2-0151/19</t>
        </is>
      </c>
      <c r="Q315" s="2" t="inlineStr">
        <is>
          <t>Euro 5</t>
        </is>
      </c>
      <c r="R315" s="2" t="n">
        <v>1584</v>
      </c>
      <c r="S315" s="2" t="n"/>
      <c r="T315" s="2" t="n">
        <v>161.7</v>
      </c>
      <c r="U315" s="39">
        <f>IF(I315="N",T315*Supuestos!$B$4,T315*Supuestos!$C$4)*100</f>
        <v/>
      </c>
      <c r="V315" s="20">
        <f>IF(U315&gt;0,100/U315,0)</f>
        <v/>
      </c>
      <c r="W315" s="2">
        <f>T315*M315</f>
        <v/>
      </c>
      <c r="X315" s="2">
        <f>+U315*M315</f>
        <v/>
      </c>
      <c r="Y315" s="44" t="n">
        <v>5254.159302821622</v>
      </c>
      <c r="Z315" s="45" t="n">
        <v>0.345</v>
      </c>
      <c r="AA315" s="44" t="n">
        <v>15229.44725455543</v>
      </c>
    </row>
    <row r="316">
      <c r="A316" s="6" t="inlineStr">
        <is>
          <t>GEELY</t>
        </is>
      </c>
      <c r="B316" s="6" t="inlineStr">
        <is>
          <t>Coolray 1.5T GF Plus E.Full,cue,techo pan,led,cam360 5p.Aut.</t>
        </is>
      </c>
      <c r="C316" s="6" t="inlineStr">
        <is>
          <t>SUV y CROSSOVER</t>
        </is>
      </c>
      <c r="D316" s="6" t="inlineStr">
        <is>
          <t>AUTOMOVIL</t>
        </is>
      </c>
      <c r="E316" s="11">
        <f>IF(D316="COMERCIAL","UTILITARIO",IF(C316="SUV Y CROSSOVER","SUV","AUTOMOVIL"))</f>
        <v/>
      </c>
      <c r="F316" s="6" t="inlineStr">
        <is>
          <t>CHI</t>
        </is>
      </c>
      <c r="G316" s="11" t="n">
        <v>1500</v>
      </c>
      <c r="H316" s="6" t="inlineStr">
        <is>
          <t>NAFTA</t>
        </is>
      </c>
      <c r="I316" s="6">
        <f>IF(H316="NAFTA","N",IF(H316="DIESEL","D",IF(H316="ELÉCTRICO","E","")))</f>
        <v/>
      </c>
      <c r="J316" s="17" t="inlineStr">
        <is>
          <t>N</t>
        </is>
      </c>
      <c r="K316" s="6" t="n">
        <v>174</v>
      </c>
      <c r="L316" s="9" t="n">
        <v>65</v>
      </c>
      <c r="M316" s="2" t="n">
        <v>65</v>
      </c>
      <c r="N316" s="2" t="n">
        <v>33990</v>
      </c>
      <c r="O316" s="2" t="inlineStr">
        <is>
          <t>Ursea</t>
        </is>
      </c>
      <c r="P316" s="2" t="inlineStr">
        <is>
          <t>RV-E00036</t>
        </is>
      </c>
      <c r="Q316" s="2" t="inlineStr">
        <is>
          <t>Euro 6 b</t>
        </is>
      </c>
      <c r="R316" s="2" t="n">
        <v>1732</v>
      </c>
      <c r="S316" s="2" t="n"/>
      <c r="T316" s="2" t="n">
        <v>145</v>
      </c>
      <c r="U316" s="39">
        <f>IF(I316="N",T316*Supuestos!$B$4,T316*Supuestos!$C$4)*100</f>
        <v/>
      </c>
      <c r="V316" s="20">
        <f>IF(U316&gt;0,100/U316,0)</f>
        <v/>
      </c>
      <c r="W316" s="2">
        <f>T316*M316</f>
        <v/>
      </c>
      <c r="X316" s="2">
        <f>+U316*M316</f>
        <v/>
      </c>
      <c r="Y316" s="44" t="n">
        <v>6221.311475409836</v>
      </c>
      <c r="Z316" s="45" t="n">
        <v>0.2875</v>
      </c>
      <c r="AA316" s="44" t="n">
        <v>21639.34426229508</v>
      </c>
    </row>
    <row r="317">
      <c r="A317" s="6" t="inlineStr">
        <is>
          <t>TOYOTA</t>
        </is>
      </c>
      <c r="B317" s="6" t="inlineStr">
        <is>
          <t>Rav4 2.5 Limited Hybrid Plus Ex.Full,techo,cuero,llan18 Aut.</t>
        </is>
      </c>
      <c r="C317" s="6" t="inlineStr">
        <is>
          <t>SUV y CROSSOVER</t>
        </is>
      </c>
      <c r="D317" s="6" t="inlineStr">
        <is>
          <t>AUTOMOVIL</t>
        </is>
      </c>
      <c r="E317" s="11">
        <f>IF(D317="COMERCIAL","UTILITARIO",IF(C317="SUV Y CROSSOVER","SUV","AUTOMOVIL"))</f>
        <v/>
      </c>
      <c r="F317" s="6" t="inlineStr">
        <is>
          <t>JAP</t>
        </is>
      </c>
      <c r="G317" s="11" t="n">
        <v>2500</v>
      </c>
      <c r="H317" s="6" t="inlineStr">
        <is>
          <t>NAFTA</t>
        </is>
      </c>
      <c r="I317" s="6">
        <f>IF(H317="NAFTA","N",IF(H317="DIESEL","D",IF(H317="ELÉCTRICO","E","")))</f>
        <v/>
      </c>
      <c r="J317" s="17" t="inlineStr">
        <is>
          <t>HEV</t>
        </is>
      </c>
      <c r="K317" s="6" t="n">
        <v>218</v>
      </c>
      <c r="L317" s="9" t="n">
        <v>62</v>
      </c>
      <c r="M317" s="2" t="n">
        <v>62</v>
      </c>
      <c r="N317" s="2" t="n">
        <v>65990</v>
      </c>
      <c r="O317" s="2" t="inlineStr">
        <is>
          <t>Chile</t>
        </is>
      </c>
      <c r="P317" s="2" t="inlineStr">
        <is>
          <t>TY8543E60122S00-4</t>
        </is>
      </c>
      <c r="Q317" s="2" t="inlineStr">
        <is>
          <t>Euro 6 b</t>
        </is>
      </c>
      <c r="R317" s="2" t="n">
        <v>2195</v>
      </c>
      <c r="S317" s="2" t="n"/>
      <c r="T317" s="2" t="n">
        <v>109</v>
      </c>
      <c r="U317" s="39">
        <f>IF(I317="N",T317*Supuestos!$B$4,T317*Supuestos!$C$4)*100</f>
        <v/>
      </c>
      <c r="V317" s="20">
        <f>IF(U317&gt;0,100/U317,0)</f>
        <v/>
      </c>
      <c r="W317" s="2">
        <f>T317*M317</f>
        <v/>
      </c>
      <c r="X317" s="2">
        <f>+U317*M317</f>
        <v/>
      </c>
      <c r="Y317" s="44" t="n">
        <v>1803.876902598072</v>
      </c>
      <c r="Z317" s="45" t="n">
        <v>0.0345</v>
      </c>
      <c r="AA317" s="44" t="n">
        <v>52286.28703182816</v>
      </c>
    </row>
    <row r="318">
      <c r="A318" s="6" t="inlineStr">
        <is>
          <t>JEEP</t>
        </is>
      </c>
      <c r="B318" s="6" t="inlineStr">
        <is>
          <t>New Renegade 1.3T Longitude Extra Full Aut. (BRA)</t>
        </is>
      </c>
      <c r="C318" s="6" t="inlineStr">
        <is>
          <t>SUV y CROSSOVER</t>
        </is>
      </c>
      <c r="D318" s="6" t="inlineStr">
        <is>
          <t>AUTOMOVIL</t>
        </is>
      </c>
      <c r="E318" s="11">
        <f>IF(D318="COMERCIAL","UTILITARIO",IF(C318="SUV Y CROSSOVER","SUV","AUTOMOVIL"))</f>
        <v/>
      </c>
      <c r="F318" s="6" t="inlineStr">
        <is>
          <t>BRA</t>
        </is>
      </c>
      <c r="G318" s="11" t="n">
        <v>1300</v>
      </c>
      <c r="H318" s="6" t="inlineStr">
        <is>
          <t>NAFTA</t>
        </is>
      </c>
      <c r="I318" s="6">
        <f>IF(H318="NAFTA","N",IF(H318="DIESEL","D",IF(H318="ELÉCTRICO","E","")))</f>
        <v/>
      </c>
      <c r="J318" s="17" t="inlineStr">
        <is>
          <t>N</t>
        </is>
      </c>
      <c r="K318" s="6" t="n">
        <v>175</v>
      </c>
      <c r="L318" s="9" t="n">
        <v>61</v>
      </c>
      <c r="M318" s="2" t="n">
        <v>61</v>
      </c>
      <c r="N318" s="2" t="n"/>
      <c r="O318" s="2" t="inlineStr">
        <is>
          <t>Chile</t>
        </is>
      </c>
      <c r="P318" s="2" t="inlineStr">
        <is>
          <t>JP8906T3B0123S00-K</t>
        </is>
      </c>
      <c r="Q318" s="2" t="inlineStr">
        <is>
          <t>Tier 3 b125</t>
        </is>
      </c>
      <c r="R318" s="2" t="n">
        <v>1892</v>
      </c>
      <c r="S318" s="2" t="n"/>
      <c r="T318" s="2" t="n">
        <v>179</v>
      </c>
      <c r="U318" s="39">
        <f>IF(I318="N",T318*Supuestos!$B$4,T318*Supuestos!$C$4)*100</f>
        <v/>
      </c>
      <c r="V318" s="20">
        <f>IF(U318&gt;0,100/U318,0)</f>
        <v/>
      </c>
      <c r="W318" s="2">
        <f>T318*M318</f>
        <v/>
      </c>
      <c r="X318" s="2">
        <f>+U318*M318</f>
        <v/>
      </c>
      <c r="Y318" s="44" t="n">
        <v>0</v>
      </c>
      <c r="Z318" s="45" t="n">
        <v>0.2875</v>
      </c>
      <c r="AA318" s="44" t="n">
        <v>0</v>
      </c>
    </row>
    <row r="319">
      <c r="A319" s="6" t="inlineStr">
        <is>
          <t>BYD</t>
        </is>
      </c>
      <c r="B319" s="6" t="inlineStr">
        <is>
          <t>Song 1.5T DM-i GS Plus PHEV Extra Full,6Abag 5p. Aut.</t>
        </is>
      </c>
      <c r="C319" s="6" t="inlineStr">
        <is>
          <t>SUV y CROSSOVER</t>
        </is>
      </c>
      <c r="D319" s="6" t="inlineStr">
        <is>
          <t>AUTOMOVIL</t>
        </is>
      </c>
      <c r="E319" s="11">
        <f>IF(D319="COMERCIAL","UTILITARIO",IF(C319="SUV Y CROSSOVER","SUV","AUTOMOVIL"))</f>
        <v/>
      </c>
      <c r="F319" s="6" t="inlineStr">
        <is>
          <t>CHI</t>
        </is>
      </c>
      <c r="G319" s="11" t="n">
        <v>1500</v>
      </c>
      <c r="H319" s="6" t="inlineStr">
        <is>
          <t>NAFTA</t>
        </is>
      </c>
      <c r="I319" s="6">
        <f>IF(H319="NAFTA","N",IF(H319="DIESEL","D",IF(H319="ELÉCTRICO","E","")))</f>
        <v/>
      </c>
      <c r="J319" s="17" t="inlineStr">
        <is>
          <t>PHEV</t>
        </is>
      </c>
      <c r="K319" s="6" t="n">
        <v>214</v>
      </c>
      <c r="L319" s="9" t="n">
        <v>60</v>
      </c>
      <c r="M319" s="2" t="n">
        <v>60</v>
      </c>
      <c r="N319" s="2" t="n">
        <v>49990</v>
      </c>
      <c r="O319" s="2" t="inlineStr">
        <is>
          <t>Chile</t>
        </is>
      </c>
      <c r="P319" s="2" t="inlineStr">
        <is>
          <t>BY9464E60424S00-5</t>
        </is>
      </c>
      <c r="Q319" s="2" t="inlineStr">
        <is>
          <t>Euro 6 c</t>
        </is>
      </c>
      <c r="R319" s="2" t="n">
        <v>2310</v>
      </c>
      <c r="S319" s="2" t="n"/>
      <c r="T319" s="2" t="n">
        <v>30</v>
      </c>
      <c r="U319" s="39">
        <f>IF(I319="N",T319*Supuestos!$B$4,T319*Supuestos!$C$4)*100</f>
        <v/>
      </c>
      <c r="V319" s="20">
        <f>IF(U319&gt;0,100/U319,0)</f>
        <v/>
      </c>
      <c r="W319" s="2">
        <f>T319*M319</f>
        <v/>
      </c>
      <c r="X319" s="2">
        <f>+U319*M319</f>
        <v/>
      </c>
      <c r="Y319" s="44" t="n">
        <v>803.4394085503054</v>
      </c>
      <c r="Z319" s="45" t="n">
        <v>0.02</v>
      </c>
      <c r="AA319" s="44" t="n">
        <v>40171.97042751527</v>
      </c>
    </row>
    <row r="320">
      <c r="A320" s="6" t="inlineStr">
        <is>
          <t>CHERY</t>
        </is>
      </c>
      <c r="B320" s="6" t="inlineStr">
        <is>
          <t>New Tiggo 2 Pro 1.0T Ex.Full,techo,CES,CTR,Ay.Est. (CHI)</t>
        </is>
      </c>
      <c r="C320" s="6" t="inlineStr">
        <is>
          <t>SUV y CROSSOVER</t>
        </is>
      </c>
      <c r="D320" s="6" t="inlineStr">
        <is>
          <t>AUTOMOVIL</t>
        </is>
      </c>
      <c r="E320" s="11">
        <f>IF(D320="COMERCIAL","UTILITARIO",IF(C320="SUV Y CROSSOVER","SUV","AUTOMOVIL"))</f>
        <v/>
      </c>
      <c r="F320" s="6" t="inlineStr">
        <is>
          <t>CHI</t>
        </is>
      </c>
      <c r="G320" s="11" t="n">
        <v>1000</v>
      </c>
      <c r="H320" s="6" t="inlineStr">
        <is>
          <t>NAFTA</t>
        </is>
      </c>
      <c r="I320" s="6">
        <f>IF(H320="NAFTA","N",IF(H320="DIESEL","D",IF(H320="ELÉCTRICO","E","")))</f>
        <v/>
      </c>
      <c r="J320" s="17" t="inlineStr">
        <is>
          <t>N</t>
        </is>
      </c>
      <c r="K320" s="6" t="n">
        <v>100</v>
      </c>
      <c r="L320" s="9" t="n">
        <v>60</v>
      </c>
      <c r="M320" s="2" t="n">
        <v>60</v>
      </c>
      <c r="N320" s="2" t="n">
        <v>22990</v>
      </c>
      <c r="O320" s="2" t="inlineStr">
        <is>
          <t>Ursea</t>
        </is>
      </c>
      <c r="P320" s="2" t="inlineStr">
        <is>
          <t>RV-E00048</t>
        </is>
      </c>
      <c r="Q320" s="2" t="inlineStr">
        <is>
          <t>Euro 6 b</t>
        </is>
      </c>
      <c r="R320" s="2" t="n">
        <v>1637</v>
      </c>
      <c r="S320" s="2" t="n"/>
      <c r="T320" s="2" t="n">
        <v>157</v>
      </c>
      <c r="U320" s="39">
        <f>IF(I320="N",T320*Supuestos!$B$4,T320*Supuestos!$C$4)*100</f>
        <v/>
      </c>
      <c r="V320" s="20">
        <f>IF(U320&gt;0,100/U320,0)</f>
        <v/>
      </c>
      <c r="W320" s="2">
        <f>T320*M320</f>
        <v/>
      </c>
      <c r="X320" s="2">
        <f>+U320*M320</f>
        <v/>
      </c>
      <c r="Y320" s="44" t="n">
        <v>3523.723843795815</v>
      </c>
      <c r="Z320" s="45" t="n">
        <v>0.23</v>
      </c>
      <c r="AA320" s="44" t="n">
        <v>15320.53845128615</v>
      </c>
    </row>
    <row r="321">
      <c r="A321" s="6" t="inlineStr">
        <is>
          <t>CHERY</t>
        </is>
      </c>
      <c r="B321" s="6" t="inlineStr">
        <is>
          <t>New Tiggo 2 Pro 1.0T Ex.Full,techo,CES,CTR,Ay.Est. Aut.(CHI)</t>
        </is>
      </c>
      <c r="C321" s="6" t="inlineStr">
        <is>
          <t>SUV y CROSSOVER</t>
        </is>
      </c>
      <c r="D321" s="6" t="inlineStr">
        <is>
          <t>AUTOMOVIL</t>
        </is>
      </c>
      <c r="E321" s="11">
        <f>IF(D321="COMERCIAL","UTILITARIO",IF(C321="SUV Y CROSSOVER","SUV","AUTOMOVIL"))</f>
        <v/>
      </c>
      <c r="F321" s="6" t="inlineStr">
        <is>
          <t>CHI</t>
        </is>
      </c>
      <c r="G321" s="11" t="n">
        <v>1000</v>
      </c>
      <c r="H321" s="6" t="inlineStr">
        <is>
          <t>NAFTA</t>
        </is>
      </c>
      <c r="I321" s="6">
        <f>IF(H321="NAFTA","N",IF(H321="DIESEL","D",IF(H321="ELÉCTRICO","E","")))</f>
        <v/>
      </c>
      <c r="J321" s="17" t="inlineStr">
        <is>
          <t>N</t>
        </is>
      </c>
      <c r="K321" s="6" t="n">
        <v>100</v>
      </c>
      <c r="L321" s="9" t="n">
        <v>60</v>
      </c>
      <c r="M321" s="2" t="n">
        <v>60</v>
      </c>
      <c r="N321" s="2" t="n">
        <v>24990</v>
      </c>
      <c r="O321" s="2" t="inlineStr">
        <is>
          <t>Ursea</t>
        </is>
      </c>
      <c r="P321" s="2" t="inlineStr">
        <is>
          <t>RV-E00054</t>
        </is>
      </c>
      <c r="Q321" s="2" t="inlineStr">
        <is>
          <t>Euro 6 b</t>
        </is>
      </c>
      <c r="R321" s="2" t="n">
        <v>1637</v>
      </c>
      <c r="S321" s="2" t="n"/>
      <c r="T321" s="2" t="n">
        <v>150</v>
      </c>
      <c r="U321" s="39">
        <f>IF(I321="N",T321*Supuestos!$B$4,T321*Supuestos!$C$4)*100</f>
        <v/>
      </c>
      <c r="V321" s="20">
        <f>IF(U321&gt;0,100/U321,0)</f>
        <v/>
      </c>
      <c r="W321" s="2">
        <f>T321*M321</f>
        <v/>
      </c>
      <c r="X321" s="2">
        <f>+U321*M321</f>
        <v/>
      </c>
      <c r="Y321" s="44" t="n">
        <v>3830.267892842864</v>
      </c>
      <c r="Z321" s="45" t="n">
        <v>0.23</v>
      </c>
      <c r="AA321" s="44" t="n">
        <v>16653.33866453419</v>
      </c>
    </row>
    <row r="322">
      <c r="A322" s="6" t="inlineStr">
        <is>
          <t>CHERY</t>
        </is>
      </c>
      <c r="B322" s="6" t="inlineStr">
        <is>
          <t>New Tiggo 4 1.5 Comfort Ex. Full, CES, CTR, Ay. Est. (CHI)</t>
        </is>
      </c>
      <c r="C322" s="6" t="inlineStr">
        <is>
          <t>SUV y CROSSOVER</t>
        </is>
      </c>
      <c r="D322" s="6" t="inlineStr">
        <is>
          <t>AUTOMOVIL</t>
        </is>
      </c>
      <c r="E322" s="11">
        <f>IF(D322="COMERCIAL","UTILITARIO",IF(C322="SUV Y CROSSOVER","SUV","AUTOMOVIL"))</f>
        <v/>
      </c>
      <c r="F322" s="6" t="inlineStr">
        <is>
          <t>CHI</t>
        </is>
      </c>
      <c r="G322" s="11" t="n">
        <v>1500</v>
      </c>
      <c r="H322" s="6" t="inlineStr">
        <is>
          <t>NAFTA</t>
        </is>
      </c>
      <c r="I322" s="6">
        <f>IF(H322="NAFTA","N",IF(H322="DIESEL","D",IF(H322="ELÉCTRICO","E","")))</f>
        <v/>
      </c>
      <c r="J322" s="17" t="inlineStr">
        <is>
          <t>N</t>
        </is>
      </c>
      <c r="K322" s="6" t="n">
        <v>116</v>
      </c>
      <c r="L322" s="9" t="n">
        <v>60</v>
      </c>
      <c r="M322" s="2" t="n">
        <v>60</v>
      </c>
      <c r="N322" s="2" t="n">
        <v>24490</v>
      </c>
      <c r="O322" s="2" t="inlineStr">
        <is>
          <t>Chile</t>
        </is>
      </c>
      <c r="P322" s="2" t="inlineStr">
        <is>
          <t>CY7158E50419S01-7</t>
        </is>
      </c>
      <c r="Q322" s="2" t="inlineStr">
        <is>
          <t>Euro 5</t>
        </is>
      </c>
      <c r="R322" s="2" t="n">
        <v>1753</v>
      </c>
      <c r="S322" s="2" t="n"/>
      <c r="T322" s="2" t="n">
        <v>176</v>
      </c>
      <c r="U322" s="39">
        <f>IF(I322="N",T322*Supuestos!$B$4,T322*Supuestos!$C$4)*100</f>
        <v/>
      </c>
      <c r="V322" s="20">
        <f>IF(U322&gt;0,100/U322,0)</f>
        <v/>
      </c>
      <c r="W322" s="2">
        <f>T322*M322</f>
        <v/>
      </c>
      <c r="X322" s="2">
        <f>+U322*M322</f>
        <v/>
      </c>
      <c r="Y322" s="44" t="n">
        <v>4482.492439917236</v>
      </c>
      <c r="Z322" s="45" t="n">
        <v>0.2875</v>
      </c>
      <c r="AA322" s="44" t="n">
        <v>15591.27805188604</v>
      </c>
    </row>
    <row r="323">
      <c r="A323" s="6" t="inlineStr">
        <is>
          <t>CHERY</t>
        </is>
      </c>
      <c r="B323" s="6" t="inlineStr">
        <is>
          <t>Nuevo Tiggo 4 1.5T Pro Luxury MHEV Ex.Full,cuero Ay.Est.Aut.</t>
        </is>
      </c>
      <c r="C323" s="6" t="inlineStr">
        <is>
          <t>SUV y CROSSOVER</t>
        </is>
      </c>
      <c r="D323" s="6" t="inlineStr">
        <is>
          <t>AUTOMOVIL</t>
        </is>
      </c>
      <c r="E323" s="11">
        <f>IF(D323="COMERCIAL","UTILITARIO",IF(C323="SUV Y CROSSOVER","SUV","AUTOMOVIL"))</f>
        <v/>
      </c>
      <c r="F323" s="6" t="inlineStr">
        <is>
          <t>CHI</t>
        </is>
      </c>
      <c r="G323" s="11" t="n">
        <v>1500</v>
      </c>
      <c r="H323" s="6" t="inlineStr">
        <is>
          <t>NAFTA</t>
        </is>
      </c>
      <c r="I323" s="6">
        <f>IF(H323="NAFTA","N",IF(H323="DIESEL","D",IF(H323="ELÉCTRICO","E","")))</f>
        <v/>
      </c>
      <c r="J323" s="17" t="inlineStr">
        <is>
          <t>MHEV</t>
        </is>
      </c>
      <c r="K323" s="6" t="n">
        <v>157</v>
      </c>
      <c r="L323" s="9" t="n">
        <v>59</v>
      </c>
      <c r="M323" s="2" t="n">
        <v>59</v>
      </c>
      <c r="N323" s="2" t="n">
        <v>29990</v>
      </c>
      <c r="O323" s="2" t="inlineStr">
        <is>
          <t>Chile</t>
        </is>
      </c>
      <c r="P323" s="2" t="inlineStr">
        <is>
          <t>CY7159E50419S01-2</t>
        </is>
      </c>
      <c r="Q323" s="2" t="inlineStr">
        <is>
          <t>Euro 5</t>
        </is>
      </c>
      <c r="R323" s="2" t="n">
        <v>1789</v>
      </c>
      <c r="S323" s="2" t="n"/>
      <c r="T323" s="2" t="n">
        <v>179</v>
      </c>
      <c r="U323" s="39">
        <f>IF(I323="N",T323*Supuestos!$B$4,T323*Supuestos!$C$4)*100</f>
        <v/>
      </c>
      <c r="V323" s="20">
        <f>IF(U323&gt;0,100/U323,0)</f>
        <v/>
      </c>
      <c r="W323" s="2">
        <f>T323*M323</f>
        <v/>
      </c>
      <c r="X323" s="2">
        <f>+U323*M323</f>
        <v/>
      </c>
      <c r="Y323" s="44" t="n">
        <v>1608.166079362647</v>
      </c>
      <c r="Z323" s="45" t="n">
        <v>0.07000000000000001</v>
      </c>
      <c r="AA323" s="44" t="n">
        <v>22973.80113375211</v>
      </c>
    </row>
    <row r="324">
      <c r="A324" s="6" t="inlineStr">
        <is>
          <t>CHERY</t>
        </is>
      </c>
      <c r="B324" s="6" t="inlineStr">
        <is>
          <t>New Tiggo 7 1.5T Pro Luxury MHEV Ex. Full 5p. Aut.</t>
        </is>
      </c>
      <c r="C324" s="6" t="inlineStr">
        <is>
          <t>SUV y CROSSOVER</t>
        </is>
      </c>
      <c r="D324" s="6" t="inlineStr">
        <is>
          <t>AUTOMOVIL</t>
        </is>
      </c>
      <c r="E324" s="11">
        <f>IF(D324="COMERCIAL","UTILITARIO",IF(C324="SUV Y CROSSOVER","SUV","AUTOMOVIL"))</f>
        <v/>
      </c>
      <c r="F324" s="6" t="inlineStr">
        <is>
          <t>CHI</t>
        </is>
      </c>
      <c r="G324" s="11" t="n">
        <v>1500</v>
      </c>
      <c r="H324" s="6" t="inlineStr">
        <is>
          <t>NAFTA</t>
        </is>
      </c>
      <c r="I324" s="6">
        <f>IF(H324="NAFTA","N",IF(H324="DIESEL","D",IF(H324="ELÉCTRICO","E","")))</f>
        <v/>
      </c>
      <c r="J324" s="17" t="inlineStr">
        <is>
          <t>MHEV</t>
        </is>
      </c>
      <c r="K324" s="6" t="n">
        <v>157</v>
      </c>
      <c r="L324" s="9" t="n">
        <v>58</v>
      </c>
      <c r="M324" s="2" t="n">
        <v>58</v>
      </c>
      <c r="N324" s="2" t="n">
        <v>32990</v>
      </c>
      <c r="O324" s="2" t="inlineStr">
        <is>
          <t>Chile</t>
        </is>
      </c>
      <c r="P324" s="2" t="inlineStr">
        <is>
          <t>CY8147E61020S01-0</t>
        </is>
      </c>
      <c r="Q324" s="2" t="inlineStr">
        <is>
          <t>Euro 6 b</t>
        </is>
      </c>
      <c r="R324" s="2" t="n">
        <v>1888</v>
      </c>
      <c r="S324" s="2" t="n"/>
      <c r="T324" s="2" t="n">
        <v>189</v>
      </c>
      <c r="U324" s="39">
        <f>IF(I324="N",T324*Supuestos!$B$4,T324*Supuestos!$C$4)*100</f>
        <v/>
      </c>
      <c r="V324" s="20">
        <f>IF(U324&gt;0,100/U324,0)</f>
        <v/>
      </c>
      <c r="W324" s="2">
        <f>T324*M324</f>
        <v/>
      </c>
      <c r="X324" s="2">
        <f>+U324*M324</f>
        <v/>
      </c>
      <c r="Y324" s="44" t="n">
        <v>1769.036310709361</v>
      </c>
      <c r="Z324" s="45" t="n">
        <v>0.07000000000000001</v>
      </c>
      <c r="AA324" s="44" t="n">
        <v>25271.94729584801</v>
      </c>
    </row>
    <row r="325">
      <c r="A325" s="6" t="inlineStr">
        <is>
          <t>RENAULT</t>
        </is>
      </c>
      <c r="B325" s="6" t="inlineStr">
        <is>
          <t>Arkana 1.3T MHEV Extra Full, 6Abag 5p. Aut. (COR)</t>
        </is>
      </c>
      <c r="C325" s="6" t="inlineStr">
        <is>
          <t>SUV y CROSSOVER</t>
        </is>
      </c>
      <c r="D325" s="6" t="inlineStr">
        <is>
          <t>AUTOMOVIL</t>
        </is>
      </c>
      <c r="E325" s="11">
        <f>IF(D325="COMERCIAL","UTILITARIO",IF(C325="SUV Y CROSSOVER","SUV","AUTOMOVIL"))</f>
        <v/>
      </c>
      <c r="F325" s="6" t="inlineStr">
        <is>
          <t>COR</t>
        </is>
      </c>
      <c r="G325" s="11" t="n">
        <v>1300</v>
      </c>
      <c r="H325" s="6" t="inlineStr">
        <is>
          <t>NAFTA</t>
        </is>
      </c>
      <c r="I325" s="6">
        <f>IF(H325="NAFTA","N",IF(H325="DIESEL","D",IF(H325="ELÉCTRICO","E","")))</f>
        <v/>
      </c>
      <c r="J325" s="17" t="inlineStr">
        <is>
          <t>MHEV</t>
        </is>
      </c>
      <c r="K325" s="6" t="n">
        <v>140</v>
      </c>
      <c r="L325" s="9" t="n">
        <v>58</v>
      </c>
      <c r="M325" s="2" t="n">
        <v>58</v>
      </c>
      <c r="N325" s="2" t="n">
        <v>39990</v>
      </c>
      <c r="O325" s="2" t="inlineStr">
        <is>
          <t>Chile</t>
        </is>
      </c>
      <c r="P325" s="2" t="inlineStr">
        <is>
          <t>RN9479E60424S00-7</t>
        </is>
      </c>
      <c r="Q325" s="2" t="inlineStr">
        <is>
          <t>Euro 6 c</t>
        </is>
      </c>
      <c r="R325" s="2" t="n">
        <v>1860</v>
      </c>
      <c r="S325" s="2" t="n"/>
      <c r="T325" s="2" t="n">
        <v>128</v>
      </c>
      <c r="U325" s="39">
        <f>IF(I325="N",T325*Supuestos!$B$4,T325*Supuestos!$C$4)*100</f>
        <v/>
      </c>
      <c r="V325" s="20">
        <f>IF(U325&gt;0,100/U325,0)</f>
        <v/>
      </c>
      <c r="W325" s="2">
        <f>T325*M325</f>
        <v/>
      </c>
      <c r="X325" s="2">
        <f>+U325*M325</f>
        <v/>
      </c>
      <c r="Y325" s="44" t="n">
        <v>2144.400183851693</v>
      </c>
      <c r="Z325" s="45" t="n">
        <v>0.07000000000000001</v>
      </c>
      <c r="AA325" s="44" t="n">
        <v>30634.28834073847</v>
      </c>
    </row>
    <row r="326">
      <c r="A326" s="6" t="inlineStr">
        <is>
          <t>TOYOTA</t>
        </is>
      </c>
      <c r="B326" s="6" t="inlineStr">
        <is>
          <t>Rav4 2.5 Limited Hybrid Plus E.Full,techo,cue,llan18 4x4 Aut</t>
        </is>
      </c>
      <c r="C326" s="6" t="inlineStr">
        <is>
          <t>SUV y CROSSOVER</t>
        </is>
      </c>
      <c r="D326" s="6" t="inlineStr">
        <is>
          <t>AUTOMOVIL</t>
        </is>
      </c>
      <c r="E326" s="11">
        <f>IF(D326="COMERCIAL","UTILITARIO",IF(C326="SUV Y CROSSOVER","SUV","AUTOMOVIL"))</f>
        <v/>
      </c>
      <c r="F326" s="6" t="inlineStr">
        <is>
          <t>JAP</t>
        </is>
      </c>
      <c r="G326" s="11" t="n">
        <v>2500</v>
      </c>
      <c r="H326" s="6" t="inlineStr">
        <is>
          <t>NAFTA</t>
        </is>
      </c>
      <c r="I326" s="6">
        <f>IF(H326="NAFTA","N",IF(H326="DIESEL","D",IF(H326="ELÉCTRICO","E","")))</f>
        <v/>
      </c>
      <c r="J326" s="17" t="inlineStr">
        <is>
          <t>HEV</t>
        </is>
      </c>
      <c r="K326" s="6" t="n">
        <v>222</v>
      </c>
      <c r="L326" s="9" t="n">
        <v>58</v>
      </c>
      <c r="M326" s="2" t="n">
        <v>58</v>
      </c>
      <c r="N326" s="2" t="n">
        <v>69990</v>
      </c>
      <c r="O326" s="2" t="inlineStr">
        <is>
          <t>Chile</t>
        </is>
      </c>
      <c r="P326" s="2" t="inlineStr">
        <is>
          <t>TY8543E60122S01-8</t>
        </is>
      </c>
      <c r="Q326" s="2" t="inlineStr">
        <is>
          <t>Euro 6 b</t>
        </is>
      </c>
      <c r="R326" s="2" t="n">
        <v>2230</v>
      </c>
      <c r="S326" s="2" t="n"/>
      <c r="T326" s="2" t="n">
        <v>109</v>
      </c>
      <c r="U326" s="39">
        <f>IF(I326="N",T326*Supuestos!$B$4,T326*Supuestos!$C$4)*100</f>
        <v/>
      </c>
      <c r="V326" s="20">
        <f>IF(U326&gt;0,100/U326,0)</f>
        <v/>
      </c>
      <c r="W326" s="2">
        <f>T326*M326</f>
        <v/>
      </c>
      <c r="X326" s="2">
        <f>+U326*M326</f>
        <v/>
      </c>
      <c r="Y326" s="44" t="n">
        <v>1913.219342519155</v>
      </c>
      <c r="Z326" s="45" t="n">
        <v>0.0345</v>
      </c>
      <c r="AA326" s="44" t="n">
        <v>55455.63311649724</v>
      </c>
    </row>
    <row r="327">
      <c r="A327" s="6" t="inlineStr">
        <is>
          <t>RENAULT</t>
        </is>
      </c>
      <c r="B327" s="6" t="inlineStr">
        <is>
          <t>New Duster Intens 1.6 Full,clim,2Abag,ABS,CES 5p. (BRA)</t>
        </is>
      </c>
      <c r="C327" s="6" t="inlineStr">
        <is>
          <t>SUV y CROSSOVER</t>
        </is>
      </c>
      <c r="D327" s="6" t="inlineStr">
        <is>
          <t>AUTOMOVIL</t>
        </is>
      </c>
      <c r="E327" s="11">
        <f>IF(D327="COMERCIAL","UTILITARIO",IF(C327="SUV Y CROSSOVER","SUV","AUTOMOVIL"))</f>
        <v/>
      </c>
      <c r="F327" s="6" t="inlineStr">
        <is>
          <t>BRA</t>
        </is>
      </c>
      <c r="G327" s="11" t="n">
        <v>1600</v>
      </c>
      <c r="H327" s="6" t="inlineStr">
        <is>
          <t>NAFTA</t>
        </is>
      </c>
      <c r="I327" s="6">
        <f>IF(H327="NAFTA","N",IF(H327="DIESEL","D",IF(H327="ELÉCTRICO","E","")))</f>
        <v/>
      </c>
      <c r="J327" s="17" t="inlineStr">
        <is>
          <t>N</t>
        </is>
      </c>
      <c r="K327" s="6" t="n">
        <v>118</v>
      </c>
      <c r="L327" s="9" t="n">
        <v>57</v>
      </c>
      <c r="M327" s="2" t="n">
        <v>57</v>
      </c>
      <c r="N327" s="2" t="n">
        <v>25990</v>
      </c>
      <c r="O327" s="2" t="inlineStr">
        <is>
          <t>Ursea</t>
        </is>
      </c>
      <c r="P327" s="2" t="inlineStr">
        <is>
          <t>RV-E00074</t>
        </is>
      </c>
      <c r="Q327" s="2" t="inlineStr">
        <is>
          <t>Euro 5</t>
        </is>
      </c>
      <c r="R327" s="2" t="n">
        <v>1763</v>
      </c>
      <c r="S327" s="2" t="n"/>
      <c r="T327" s="2" t="n">
        <v>149</v>
      </c>
      <c r="U327" s="39">
        <f>IF(I327="N",T327*Supuestos!$B$4,T327*Supuestos!$C$4)*100</f>
        <v/>
      </c>
      <c r="V327" s="20">
        <f>IF(U327&gt;0,100/U327,0)</f>
        <v/>
      </c>
      <c r="W327" s="2">
        <f>T327*M327</f>
        <v/>
      </c>
      <c r="X327" s="2">
        <f>+U327*M327</f>
        <v/>
      </c>
      <c r="Y327" s="44" t="n">
        <v>5464.409775123408</v>
      </c>
      <c r="Z327" s="45" t="n">
        <v>0.345</v>
      </c>
      <c r="AA327" s="44" t="n">
        <v>15838.86891340118</v>
      </c>
    </row>
    <row r="328">
      <c r="A328" s="6" t="inlineStr">
        <is>
          <t>RENAULT</t>
        </is>
      </c>
      <c r="B328" s="6" t="inlineStr">
        <is>
          <t>New Duster Intens 1.6 Full,clim,2Abag,ABS,CES 5p.Aut (BRA)</t>
        </is>
      </c>
      <c r="C328" s="6" t="inlineStr">
        <is>
          <t>SUV y CROSSOVER</t>
        </is>
      </c>
      <c r="D328" s="6" t="inlineStr">
        <is>
          <t>AUTOMOVIL</t>
        </is>
      </c>
      <c r="E328" s="11">
        <f>IF(D328="COMERCIAL","UTILITARIO",IF(C328="SUV Y CROSSOVER","SUV","AUTOMOVIL"))</f>
        <v/>
      </c>
      <c r="F328" s="6" t="inlineStr">
        <is>
          <t>BRA</t>
        </is>
      </c>
      <c r="G328" s="11" t="n">
        <v>1600</v>
      </c>
      <c r="H328" s="6" t="inlineStr">
        <is>
          <t>NAFTA</t>
        </is>
      </c>
      <c r="I328" s="6">
        <f>IF(H328="NAFTA","N",IF(H328="DIESEL","D",IF(H328="ELÉCTRICO","E","")))</f>
        <v/>
      </c>
      <c r="J328" s="17" t="inlineStr">
        <is>
          <t>N</t>
        </is>
      </c>
      <c r="K328" s="6" t="n">
        <v>118</v>
      </c>
      <c r="L328" s="9" t="n">
        <v>57</v>
      </c>
      <c r="M328" s="2" t="n">
        <v>57</v>
      </c>
      <c r="N328" s="2" t="n">
        <v>26990</v>
      </c>
      <c r="O328" s="2" t="inlineStr">
        <is>
          <t>Chile</t>
        </is>
      </c>
      <c r="P328" s="2" t="inlineStr">
        <is>
          <t>RN9387E61223S00-6</t>
        </is>
      </c>
      <c r="Q328" s="2" t="inlineStr">
        <is>
          <t>Euro 6 b</t>
        </is>
      </c>
      <c r="R328" s="2" t="n">
        <v>1785</v>
      </c>
      <c r="S328" s="2" t="n"/>
      <c r="T328" s="2" t="n">
        <v>159</v>
      </c>
      <c r="U328" s="39">
        <f>IF(I328="N",T328*Supuestos!$B$4,T328*Supuestos!$C$4)*100</f>
        <v/>
      </c>
      <c r="V328" s="20">
        <f>IF(U328&gt;0,100/U328,0)</f>
        <v/>
      </c>
      <c r="W328" s="2">
        <f>T328*M328</f>
        <v/>
      </c>
      <c r="X328" s="2">
        <f>+U328*M328</f>
        <v/>
      </c>
      <c r="Y328" s="44" t="n">
        <v>5674.660247425193</v>
      </c>
      <c r="Z328" s="45" t="n">
        <v>0.345</v>
      </c>
      <c r="AA328" s="44" t="n">
        <v>16448.29057224694</v>
      </c>
    </row>
    <row r="329">
      <c r="A329" s="6" t="inlineStr">
        <is>
          <t>HONDA</t>
        </is>
      </c>
      <c r="B329" s="6" t="inlineStr">
        <is>
          <t>New WR-V 1.5 LX Ex.Full,2Abag,CES,CTR,HSA,Ay.Est.5p. (BRA)</t>
        </is>
      </c>
      <c r="C329" s="6" t="inlineStr">
        <is>
          <t>SUV y CROSSOVER</t>
        </is>
      </c>
      <c r="D329" s="6" t="inlineStr">
        <is>
          <t>AUTOMOVIL</t>
        </is>
      </c>
      <c r="E329" s="11">
        <f>IF(D329="COMERCIAL","UTILITARIO",IF(C329="SUV Y CROSSOVER","SUV","AUTOMOVIL"))</f>
        <v/>
      </c>
      <c r="F329" s="6" t="inlineStr">
        <is>
          <t>BRA</t>
        </is>
      </c>
      <c r="G329" s="11" t="n">
        <v>1500</v>
      </c>
      <c r="H329" s="6" t="inlineStr">
        <is>
          <t>NAFTA</t>
        </is>
      </c>
      <c r="I329" s="6">
        <f>IF(H329="NAFTA","N",IF(H329="DIESEL","D",IF(H329="ELÉCTRICO","E","")))</f>
        <v/>
      </c>
      <c r="J329" s="17" t="inlineStr">
        <is>
          <t>N</t>
        </is>
      </c>
      <c r="K329" s="6" t="n">
        <v>118</v>
      </c>
      <c r="L329" s="9" t="n">
        <v>56</v>
      </c>
      <c r="M329" s="2" t="n">
        <v>56</v>
      </c>
      <c r="N329" s="2" t="n">
        <v>23900</v>
      </c>
      <c r="O329" s="2" t="inlineStr">
        <is>
          <t>Chile</t>
        </is>
      </c>
      <c r="P329" s="2" t="inlineStr">
        <is>
          <t>HN8903E60123S00-9</t>
        </is>
      </c>
      <c r="Q329" s="2" t="inlineStr">
        <is>
          <t>Euro 6 b</t>
        </is>
      </c>
      <c r="R329" s="2" t="n">
        <v>1590</v>
      </c>
      <c r="S329" s="2" t="n"/>
      <c r="T329" s="2" t="n">
        <v>161</v>
      </c>
      <c r="U329" s="39">
        <f>IF(I329="N",T329*Supuestos!$B$4,T329*Supuestos!$C$4)*100</f>
        <v/>
      </c>
      <c r="V329" s="20">
        <f>IF(U329&gt;0,100/U329,0)</f>
        <v/>
      </c>
      <c r="W329" s="2">
        <f>T329*M329</f>
        <v/>
      </c>
      <c r="X329" s="2">
        <f>+U329*M329</f>
        <v/>
      </c>
      <c r="Y329" s="44" t="n">
        <v>4374.502626134012</v>
      </c>
      <c r="Z329" s="45" t="n">
        <v>0.2875</v>
      </c>
      <c r="AA329" s="44" t="n">
        <v>15215.66130829222</v>
      </c>
    </row>
    <row r="330">
      <c r="A330" s="6" t="inlineStr">
        <is>
          <t>MERCEDES BENZ</t>
        </is>
      </c>
      <c r="B330" s="6" t="inlineStr">
        <is>
          <t>GLC 300 2.0T Avantgarde MHEV E.Full,techo 5p.4x4 Aut.(X254)</t>
        </is>
      </c>
      <c r="C330" s="6" t="inlineStr">
        <is>
          <t>SUV y CROSSOVER</t>
        </is>
      </c>
      <c r="D330" s="6" t="inlineStr">
        <is>
          <t>AUTOMOVIL</t>
        </is>
      </c>
      <c r="E330" s="11">
        <f>IF(D330="COMERCIAL","UTILITARIO",IF(C330="SUV Y CROSSOVER","SUV","AUTOMOVIL"))</f>
        <v/>
      </c>
      <c r="F330" s="6" t="inlineStr">
        <is>
          <t>ALE</t>
        </is>
      </c>
      <c r="G330" s="11" t="n">
        <v>2000</v>
      </c>
      <c r="H330" s="6" t="inlineStr">
        <is>
          <t>NAFTA</t>
        </is>
      </c>
      <c r="I330" s="6">
        <f>IF(H330="NAFTA","N",IF(H330="DIESEL","D",IF(H330="ELÉCTRICO","E","")))</f>
        <v/>
      </c>
      <c r="J330" s="17" t="inlineStr">
        <is>
          <t>MHEV</t>
        </is>
      </c>
      <c r="K330" s="6" t="n">
        <v>258</v>
      </c>
      <c r="L330" s="9" t="n">
        <v>56</v>
      </c>
      <c r="M330" s="2" t="n">
        <v>56</v>
      </c>
      <c r="N330" s="2" t="n">
        <v>107990</v>
      </c>
      <c r="O330" s="2" t="inlineStr">
        <is>
          <t>Chile</t>
        </is>
      </c>
      <c r="P330" s="2" t="inlineStr">
        <is>
          <t>MB7012E60717S01-2</t>
        </is>
      </c>
      <c r="Q330" s="2" t="inlineStr">
        <is>
          <t>Euro 6</t>
        </is>
      </c>
      <c r="R330" s="2" t="n">
        <v>2400</v>
      </c>
      <c r="S330" s="2" t="n"/>
      <c r="T330" s="2" t="n">
        <v>174</v>
      </c>
      <c r="U330" s="39">
        <f>IF(I330="N",T330*Supuestos!$B$4,T330*Supuestos!$C$4)*100</f>
        <v/>
      </c>
      <c r="V330" s="20">
        <f>IF(U330&gt;0,100/U330,0)</f>
        <v/>
      </c>
      <c r="W330" s="2">
        <f>T330*M330</f>
        <v/>
      </c>
      <c r="X330" s="2">
        <f>+U330*M330</f>
        <v/>
      </c>
      <c r="Y330" s="44" t="n">
        <v>10870.43428242738</v>
      </c>
      <c r="Z330" s="45" t="n">
        <v>0.14</v>
      </c>
      <c r="AA330" s="44" t="n">
        <v>77645.95916019556</v>
      </c>
    </row>
    <row r="331">
      <c r="A331" s="6" t="inlineStr">
        <is>
          <t>KIA</t>
        </is>
      </c>
      <c r="B331" s="6" t="inlineStr">
        <is>
          <t>Seltos 1.6 LX Plus Extra Full, 6Abag, Ay. Est. 5p. Aut.(IND)</t>
        </is>
      </c>
      <c r="C331" s="6" t="inlineStr">
        <is>
          <t>SUV y CROSSOVER</t>
        </is>
      </c>
      <c r="D331" s="6" t="inlineStr">
        <is>
          <t>AUTOMOVIL</t>
        </is>
      </c>
      <c r="E331" s="11">
        <f>IF(D331="COMERCIAL","UTILITARIO",IF(C331="SUV Y CROSSOVER","SUV","AUTOMOVIL"))</f>
        <v/>
      </c>
      <c r="F331" s="6" t="inlineStr">
        <is>
          <t>IND</t>
        </is>
      </c>
      <c r="G331" s="11" t="n">
        <v>1600</v>
      </c>
      <c r="H331" s="6" t="inlineStr">
        <is>
          <t>NAFTA</t>
        </is>
      </c>
      <c r="I331" s="6">
        <f>IF(H331="NAFTA","N",IF(H331="DIESEL","D",IF(H331="ELÉCTRICO","E","")))</f>
        <v/>
      </c>
      <c r="J331" s="17" t="inlineStr">
        <is>
          <t>N</t>
        </is>
      </c>
      <c r="K331" s="6" t="n">
        <v>123</v>
      </c>
      <c r="L331" s="9" t="n">
        <v>55</v>
      </c>
      <c r="M331" s="2" t="n">
        <v>55</v>
      </c>
      <c r="N331" s="2" t="n">
        <v>33990</v>
      </c>
      <c r="O331" s="2" t="inlineStr">
        <is>
          <t>Chile</t>
        </is>
      </c>
      <c r="P331" s="2" t="inlineStr">
        <is>
          <t>KI7872E61019S00-3</t>
        </is>
      </c>
      <c r="Q331" s="2" t="inlineStr">
        <is>
          <t>Euro 6 b</t>
        </is>
      </c>
      <c r="R331" s="2" t="n">
        <v>1710</v>
      </c>
      <c r="S331" s="2" t="n"/>
      <c r="T331" s="2" t="n">
        <v>168</v>
      </c>
      <c r="U331" s="39">
        <f>IF(I331="N",T331*Supuestos!$B$4,T331*Supuestos!$C$4)*100</f>
        <v/>
      </c>
      <c r="V331" s="20">
        <f>IF(U331&gt;0,100/U331,0)</f>
        <v/>
      </c>
      <c r="W331" s="2">
        <f>T331*M331</f>
        <v/>
      </c>
      <c r="X331" s="2">
        <f>+U331*M331</f>
        <v/>
      </c>
      <c r="Y331" s="44" t="n">
        <v>7146.413553537693</v>
      </c>
      <c r="Z331" s="45" t="n">
        <v>0.345</v>
      </c>
      <c r="AA331" s="44" t="n">
        <v>20714.24218416723</v>
      </c>
    </row>
    <row r="332">
      <c r="A332" s="6" t="inlineStr">
        <is>
          <t>GEELY</t>
        </is>
      </c>
      <c r="B332" s="6" t="inlineStr">
        <is>
          <t>Azkarra 1.5T GF MHEV Extra Full 4x4 5p. Aut.</t>
        </is>
      </c>
      <c r="C332" s="6" t="inlineStr">
        <is>
          <t>SUV y CROSSOVER</t>
        </is>
      </c>
      <c r="D332" s="6" t="inlineStr">
        <is>
          <t>AUTOMOVIL</t>
        </is>
      </c>
      <c r="E332" s="11">
        <f>IF(D332="COMERCIAL","UTILITARIO",IF(C332="SUV Y CROSSOVER","SUV","AUTOMOVIL"))</f>
        <v/>
      </c>
      <c r="F332" s="6" t="inlineStr">
        <is>
          <t>CHI</t>
        </is>
      </c>
      <c r="G332" s="11" t="n">
        <v>1500</v>
      </c>
      <c r="H332" s="6" t="inlineStr">
        <is>
          <t>NAFTA</t>
        </is>
      </c>
      <c r="I332" s="6">
        <f>IF(H332="NAFTA","N",IF(H332="DIESEL","D",IF(H332="ELÉCTRICO","E","")))</f>
        <v/>
      </c>
      <c r="J332" s="17" t="inlineStr">
        <is>
          <t>MHEV</t>
        </is>
      </c>
      <c r="K332" s="6" t="n">
        <v>187</v>
      </c>
      <c r="L332" s="9" t="n">
        <v>53</v>
      </c>
      <c r="M332" s="2" t="n">
        <v>53</v>
      </c>
      <c r="N332" s="2" t="n">
        <v>35990</v>
      </c>
      <c r="O332" s="2" t="inlineStr">
        <is>
          <t>Chile</t>
        </is>
      </c>
      <c r="P332" s="2" t="inlineStr">
        <is>
          <t>GY8520E61221S00-4</t>
        </is>
      </c>
      <c r="Q332" s="2" t="inlineStr">
        <is>
          <t>Euro 6 b</t>
        </is>
      </c>
      <c r="R332" s="2" t="n">
        <v>2080</v>
      </c>
      <c r="S332" s="2" t="n"/>
      <c r="T332" s="2" t="n">
        <v>167</v>
      </c>
      <c r="U332" s="39">
        <f>IF(I332="N",T332*Supuestos!$B$4,T332*Supuestos!$C$4)*100</f>
        <v/>
      </c>
      <c r="V332" s="20">
        <f>IF(U332&gt;0,100/U332,0)</f>
        <v/>
      </c>
      <c r="W332" s="2">
        <f>T332*M332</f>
        <v/>
      </c>
      <c r="X332" s="2">
        <f>+U332*M332</f>
        <v/>
      </c>
      <c r="Y332" s="44" t="n">
        <v>1929.906542056075</v>
      </c>
      <c r="Z332" s="45" t="n">
        <v>0.07000000000000001</v>
      </c>
      <c r="AA332" s="44" t="n">
        <v>27570.09345794392</v>
      </c>
    </row>
    <row r="333">
      <c r="A333" s="6" t="inlineStr">
        <is>
          <t>NISSAN</t>
        </is>
      </c>
      <c r="B333" s="6" t="inlineStr">
        <is>
          <t>New Kicks 1.6 Sense Full,6Abag,CES,CTR,HSA,Ay.Est. 5p.</t>
        </is>
      </c>
      <c r="C333" s="6" t="inlineStr">
        <is>
          <t>SUV y CROSSOVER</t>
        </is>
      </c>
      <c r="D333" s="6" t="inlineStr">
        <is>
          <t>AUTOMOVIL</t>
        </is>
      </c>
      <c r="E333" s="11">
        <f>IF(D333="COMERCIAL","UTILITARIO",IF(C333="SUV Y CROSSOVER","SUV","AUTOMOVIL"))</f>
        <v/>
      </c>
      <c r="F333" s="6" t="inlineStr">
        <is>
          <t>MEX</t>
        </is>
      </c>
      <c r="G333" s="11" t="n">
        <v>1600</v>
      </c>
      <c r="H333" s="6" t="inlineStr">
        <is>
          <t>NAFTA</t>
        </is>
      </c>
      <c r="I333" s="6">
        <f>IF(H333="NAFTA","N",IF(H333="DIESEL","D",IF(H333="ELÉCTRICO","E","")))</f>
        <v/>
      </c>
      <c r="J333" s="17" t="inlineStr">
        <is>
          <t>N</t>
        </is>
      </c>
      <c r="K333" s="6" t="n">
        <v>118</v>
      </c>
      <c r="L333" s="9" t="n">
        <v>53</v>
      </c>
      <c r="M333" s="2" t="n">
        <v>53</v>
      </c>
      <c r="N333" s="2" t="n">
        <v>28990</v>
      </c>
      <c r="O333" s="2" t="inlineStr">
        <is>
          <t>Ursea</t>
        </is>
      </c>
      <c r="P333" s="2" t="inlineStr">
        <is>
          <t>RV-E00133</t>
        </is>
      </c>
      <c r="Q333" s="2" t="inlineStr">
        <is>
          <t>Euro 5 a</t>
        </is>
      </c>
      <c r="R333" s="2" t="n">
        <v>1517</v>
      </c>
      <c r="S333" s="2" t="n"/>
      <c r="T333" s="2" t="n">
        <v>141</v>
      </c>
      <c r="U333" s="39">
        <f>IF(I333="N",T333*Supuestos!$B$4,T333*Supuestos!$C$4)*100</f>
        <v/>
      </c>
      <c r="V333" s="20">
        <f>IF(U333&gt;0,100/U333,0)</f>
        <v/>
      </c>
      <c r="W333" s="2">
        <f>T333*M333</f>
        <v/>
      </c>
      <c r="X333" s="2">
        <f>+U333*M333</f>
        <v/>
      </c>
      <c r="Y333" s="44" t="n">
        <v>6095.161192028763</v>
      </c>
      <c r="Z333" s="45" t="n">
        <v>0.345</v>
      </c>
      <c r="AA333" s="44" t="n">
        <v>17667.13388993845</v>
      </c>
    </row>
    <row r="334">
      <c r="A334" s="6" t="inlineStr">
        <is>
          <t>TOYOTA</t>
        </is>
      </c>
      <c r="B334" s="6" t="inlineStr">
        <is>
          <t>Raize 1.0T GLX Extra Full, 6Abag, led 5p. Aut. (INDO)</t>
        </is>
      </c>
      <c r="C334" s="6" t="inlineStr">
        <is>
          <t>SUV y CROSSOVER</t>
        </is>
      </c>
      <c r="D334" s="6" t="inlineStr">
        <is>
          <t>AUTOMOVIL</t>
        </is>
      </c>
      <c r="E334" s="11">
        <f>IF(D334="COMERCIAL","UTILITARIO",IF(C334="SUV Y CROSSOVER","SUV","AUTOMOVIL"))</f>
        <v/>
      </c>
      <c r="F334" s="6" t="inlineStr">
        <is>
          <t>INDO</t>
        </is>
      </c>
      <c r="G334" s="11" t="n">
        <v>1000</v>
      </c>
      <c r="H334" s="6" t="inlineStr">
        <is>
          <t>NAFTA</t>
        </is>
      </c>
      <c r="I334" s="6">
        <f>IF(H334="NAFTA","N",IF(H334="DIESEL","D",IF(H334="ELÉCTRICO","E","")))</f>
        <v/>
      </c>
      <c r="J334" s="17" t="inlineStr">
        <is>
          <t>N</t>
        </is>
      </c>
      <c r="K334" s="6" t="n">
        <v>97</v>
      </c>
      <c r="L334" s="9" t="n">
        <v>51</v>
      </c>
      <c r="M334" s="2" t="n">
        <v>51</v>
      </c>
      <c r="N334" s="2" t="n">
        <v>32990</v>
      </c>
      <c r="O334" s="2" t="inlineStr">
        <is>
          <t>Chile</t>
        </is>
      </c>
      <c r="P334" s="2" t="inlineStr">
        <is>
          <t>TY8393E60821S00-2</t>
        </is>
      </c>
      <c r="Q334" s="2" t="inlineStr">
        <is>
          <t>Euro 6 b</t>
        </is>
      </c>
      <c r="R334" s="2" t="n">
        <v>1680</v>
      </c>
      <c r="S334" s="2" t="n"/>
      <c r="T334" s="2" t="n">
        <v>127</v>
      </c>
      <c r="U334" s="39">
        <f>IF(I334="N",T334*Supuestos!$B$4,T334*Supuestos!$C$4)*100</f>
        <v/>
      </c>
      <c r="V334" s="20">
        <f>IF(U334&gt;0,100/U334,0)</f>
        <v/>
      </c>
      <c r="W334" s="2">
        <f>T334*M334</f>
        <v/>
      </c>
      <c r="X334" s="2">
        <f>+U334*M334</f>
        <v/>
      </c>
      <c r="Y334" s="44" t="n">
        <v>5056.444089031054</v>
      </c>
      <c r="Z334" s="45" t="n">
        <v>0.23</v>
      </c>
      <c r="AA334" s="44" t="n">
        <v>21984.53951752632</v>
      </c>
    </row>
    <row r="335">
      <c r="A335" s="6" t="inlineStr">
        <is>
          <t>BMW</t>
        </is>
      </c>
      <c r="B335" s="6" t="inlineStr">
        <is>
          <t>Nuevo X1 xDrive 25e xLine Plus 1.5T PHEV E.Full 5p.Aut.(U11)</t>
        </is>
      </c>
      <c r="C335" s="6" t="inlineStr">
        <is>
          <t>SUV y CROSSOVER</t>
        </is>
      </c>
      <c r="D335" s="6" t="inlineStr">
        <is>
          <t>AUTOMOVIL</t>
        </is>
      </c>
      <c r="E335" s="11">
        <f>IF(D335="COMERCIAL","UTILITARIO",IF(C335="SUV Y CROSSOVER","SUV","AUTOMOVIL"))</f>
        <v/>
      </c>
      <c r="F335" s="6" t="inlineStr">
        <is>
          <t>ALE</t>
        </is>
      </c>
      <c r="G335" s="11" t="n">
        <v>1500</v>
      </c>
      <c r="H335" s="6" t="inlineStr">
        <is>
          <t>NAFTA</t>
        </is>
      </c>
      <c r="I335" s="6">
        <f>IF(H335="NAFTA","N",IF(H335="DIESEL","D",IF(H335="ELÉCTRICO","E","")))</f>
        <v/>
      </c>
      <c r="J335" s="17" t="inlineStr">
        <is>
          <t>PHEV</t>
        </is>
      </c>
      <c r="K335" s="6" t="n">
        <v>245</v>
      </c>
      <c r="L335" s="9" t="n">
        <v>50</v>
      </c>
      <c r="M335" s="2" t="n">
        <v>50</v>
      </c>
      <c r="N335" s="2" t="n">
        <v>78990</v>
      </c>
      <c r="O335" s="2" t="inlineStr">
        <is>
          <t>Chile</t>
        </is>
      </c>
      <c r="P335" s="2" t="inlineStr">
        <is>
          <t>BM9157E60523S00-2</t>
        </is>
      </c>
      <c r="Q335" s="2" t="inlineStr">
        <is>
          <t>Euro 6 b</t>
        </is>
      </c>
      <c r="R335" s="2" t="n">
        <v>2430</v>
      </c>
      <c r="S335" s="2" t="n"/>
      <c r="T335" s="2" t="n">
        <v>36</v>
      </c>
      <c r="U335" s="39">
        <f>IF(I335="N",T335*Supuestos!$B$4,T335*Supuestos!$C$4)*100</f>
        <v/>
      </c>
      <c r="V335" s="20">
        <f>IF(U335&gt;0,100/U335,0)</f>
        <v/>
      </c>
      <c r="W335" s="2">
        <f>T335*M335</f>
        <v/>
      </c>
      <c r="X335" s="2">
        <f>+U335*M335</f>
        <v/>
      </c>
      <c r="Y335" s="44" t="n">
        <v>1269.527483124397</v>
      </c>
      <c r="Z335" s="45" t="n">
        <v>0.02</v>
      </c>
      <c r="AA335" s="44" t="n">
        <v>63476.37415621987</v>
      </c>
    </row>
    <row r="336">
      <c r="A336" s="6" t="inlineStr">
        <is>
          <t>CHERY</t>
        </is>
      </c>
      <c r="B336" s="6" t="inlineStr">
        <is>
          <t>Nuevo Tiggo 4 1.5T Pro Luxury Extra Full,cuero Ay.Est.Aut.</t>
        </is>
      </c>
      <c r="C336" s="6" t="inlineStr">
        <is>
          <t>SUV y CROSSOVER</t>
        </is>
      </c>
      <c r="D336" s="6" t="inlineStr">
        <is>
          <t>AUTOMOVIL</t>
        </is>
      </c>
      <c r="E336" s="11">
        <f>IF(D336="COMERCIAL","UTILITARIO",IF(C336="SUV Y CROSSOVER","SUV","AUTOMOVIL"))</f>
        <v/>
      </c>
      <c r="F336" s="6" t="inlineStr">
        <is>
          <t>CHI</t>
        </is>
      </c>
      <c r="G336" s="11" t="n">
        <v>1500</v>
      </c>
      <c r="H336" s="6" t="inlineStr">
        <is>
          <t>NAFTA</t>
        </is>
      </c>
      <c r="I336" s="6">
        <f>IF(H336="NAFTA","N",IF(H336="DIESEL","D",IF(H336="ELÉCTRICO","E","")))</f>
        <v/>
      </c>
      <c r="J336" s="17" t="inlineStr">
        <is>
          <t>N</t>
        </is>
      </c>
      <c r="K336" s="6" t="n">
        <v>147</v>
      </c>
      <c r="L336" s="9" t="n">
        <v>50</v>
      </c>
      <c r="M336" s="2" t="n">
        <v>50</v>
      </c>
      <c r="N336" s="2" t="n">
        <v>29990</v>
      </c>
      <c r="O336" s="2" t="inlineStr">
        <is>
          <t>Chile</t>
        </is>
      </c>
      <c r="P336" s="2" t="inlineStr">
        <is>
          <t>CY7159E50419S01-2</t>
        </is>
      </c>
      <c r="Q336" s="2" t="inlineStr">
        <is>
          <t>Euro 5</t>
        </is>
      </c>
      <c r="R336" s="2" t="n">
        <v>1789</v>
      </c>
      <c r="S336" s="2" t="n"/>
      <c r="T336" s="2" t="n">
        <v>179</v>
      </c>
      <c r="U336" s="39">
        <f>IF(I336="N",T336*Supuestos!$B$4,T336*Supuestos!$C$4)*100</f>
        <v/>
      </c>
      <c r="V336" s="20">
        <f>IF(U336&gt;0,100/U336,0)</f>
        <v/>
      </c>
      <c r="W336" s="2">
        <f>T336*M336</f>
        <v/>
      </c>
      <c r="X336" s="2">
        <f>+U336*M336</f>
        <v/>
      </c>
      <c r="Y336" s="44" t="n">
        <v>5489.177144676109</v>
      </c>
      <c r="Z336" s="45" t="n">
        <v>0.2875</v>
      </c>
      <c r="AA336" s="44" t="n">
        <v>19092.79006843864</v>
      </c>
    </row>
    <row r="337">
      <c r="A337" s="6" t="inlineStr">
        <is>
          <t>FORD</t>
        </is>
      </c>
      <c r="B337" s="6" t="inlineStr">
        <is>
          <t>Bronco Sport Big Bend 1.5T Ex.Full,Ay.Estac. 4x4 Aut. (MEX)</t>
        </is>
      </c>
      <c r="C337" s="6" t="inlineStr">
        <is>
          <t>SUV y CROSSOVER</t>
        </is>
      </c>
      <c r="D337" s="6" t="inlineStr">
        <is>
          <t>AUTOMOVIL</t>
        </is>
      </c>
      <c r="E337" s="11">
        <f>IF(D337="COMERCIAL","UTILITARIO",IF(C337="SUV Y CROSSOVER","SUV","AUTOMOVIL"))</f>
        <v/>
      </c>
      <c r="F337" s="6" t="inlineStr">
        <is>
          <t>MEX</t>
        </is>
      </c>
      <c r="G337" s="11" t="n">
        <v>1500</v>
      </c>
      <c r="H337" s="6" t="inlineStr">
        <is>
          <t>NAFTA</t>
        </is>
      </c>
      <c r="I337" s="6">
        <f>IF(H337="NAFTA","N",IF(H337="DIESEL","D",IF(H337="ELÉCTRICO","E","")))</f>
        <v/>
      </c>
      <c r="J337" s="17" t="inlineStr">
        <is>
          <t>N</t>
        </is>
      </c>
      <c r="K337" s="6" t="n">
        <v>175</v>
      </c>
      <c r="L337" s="9" t="n">
        <v>50</v>
      </c>
      <c r="M337" s="2" t="n">
        <v>50</v>
      </c>
      <c r="N337" s="2" t="n">
        <v>52900</v>
      </c>
      <c r="O337" s="2" t="inlineStr">
        <is>
          <t>Ursea</t>
        </is>
      </c>
      <c r="P337" s="2" t="n">
        <v>2019</v>
      </c>
      <c r="Q337" s="2" t="inlineStr">
        <is>
          <t>Tier 3 b30</t>
        </is>
      </c>
      <c r="R337" s="2" t="inlineStr">
        <is>
          <t>RV-E00011</t>
        </is>
      </c>
      <c r="S337" s="2" t="n"/>
      <c r="T337" s="2" t="n">
        <v>170</v>
      </c>
      <c r="U337" s="39">
        <f>IF(I337="N",T337*Supuestos!$B$4,T337*Supuestos!$C$4)*100</f>
        <v/>
      </c>
      <c r="V337" s="20">
        <f>IF(U337&gt;0,100/U337,0)</f>
        <v/>
      </c>
      <c r="W337" s="2">
        <f>T337*M337</f>
        <v/>
      </c>
      <c r="X337" s="2">
        <f>+U337*M337</f>
        <v/>
      </c>
      <c r="Y337" s="44" t="n">
        <v>9682.476523953525</v>
      </c>
      <c r="Z337" s="45" t="n">
        <v>0.2875</v>
      </c>
      <c r="AA337" s="44" t="n">
        <v>33678.17921375139</v>
      </c>
    </row>
    <row r="338">
      <c r="A338" s="6" t="inlineStr">
        <is>
          <t>PEUGEOT</t>
        </is>
      </c>
      <c r="B338" s="6" t="inlineStr">
        <is>
          <t>2008 1.6 Style Ex.Full,6Abag,t.cielo,Ay.Est. 5p. Aut.(BRA)</t>
        </is>
      </c>
      <c r="C338" s="6" t="inlineStr">
        <is>
          <t>SUV y CROSSOVER</t>
        </is>
      </c>
      <c r="D338" s="6" t="inlineStr">
        <is>
          <t>AUTOMOVIL</t>
        </is>
      </c>
      <c r="E338" s="11">
        <f>IF(D338="COMERCIAL","UTILITARIO",IF(C338="SUV Y CROSSOVER","SUV","AUTOMOVIL"))</f>
        <v/>
      </c>
      <c r="F338" s="6" t="inlineStr">
        <is>
          <t>BRA</t>
        </is>
      </c>
      <c r="G338" s="11" t="n">
        <v>1600</v>
      </c>
      <c r="H338" s="6" t="inlineStr">
        <is>
          <t>NAFTA</t>
        </is>
      </c>
      <c r="I338" s="6">
        <f>IF(H338="NAFTA","N",IF(H338="DIESEL","D",IF(H338="ELÉCTRICO","E","")))</f>
        <v/>
      </c>
      <c r="J338" s="17" t="inlineStr">
        <is>
          <t>N</t>
        </is>
      </c>
      <c r="K338" s="6" t="n">
        <v>115</v>
      </c>
      <c r="L338" s="9" t="n">
        <v>50</v>
      </c>
      <c r="M338" s="2" t="n">
        <v>50</v>
      </c>
      <c r="N338" s="2" t="n">
        <v>27490</v>
      </c>
      <c r="O338" s="2" t="inlineStr">
        <is>
          <t>Ursea</t>
        </is>
      </c>
      <c r="P338" s="2" t="inlineStr">
        <is>
          <t>RV-E00053</t>
        </is>
      </c>
      <c r="Q338" s="2" t="inlineStr">
        <is>
          <t>Euro 6</t>
        </is>
      </c>
      <c r="R338" s="2" t="n">
        <v>1585</v>
      </c>
      <c r="S338" s="2" t="n"/>
      <c r="T338" s="2" t="n">
        <v>169</v>
      </c>
      <c r="U338" s="39">
        <f>IF(I338="N",T338*Supuestos!$B$4,T338*Supuestos!$C$4)*100</f>
        <v/>
      </c>
      <c r="V338" s="20">
        <f>IF(U338&gt;0,100/U338,0)</f>
        <v/>
      </c>
      <c r="W338" s="2">
        <f>T338*M338</f>
        <v/>
      </c>
      <c r="X338" s="2">
        <f>+U338*M338</f>
        <v/>
      </c>
      <c r="Y338" s="44" t="n">
        <v>5779.785483576085</v>
      </c>
      <c r="Z338" s="45" t="n">
        <v>0.345</v>
      </c>
      <c r="AA338" s="44" t="n">
        <v>16753.00140166982</v>
      </c>
    </row>
    <row r="339">
      <c r="A339" s="6" t="inlineStr">
        <is>
          <t>RENAULT</t>
        </is>
      </c>
      <c r="B339" s="6" t="inlineStr">
        <is>
          <t>New Duster Intens Vision 1.3T E.Full,cam360,llan17 5p.Aut.(B</t>
        </is>
      </c>
      <c r="C339" s="6" t="inlineStr">
        <is>
          <t>SUV y CROSSOVER</t>
        </is>
      </c>
      <c r="D339" s="6" t="inlineStr">
        <is>
          <t>AUTOMOVIL</t>
        </is>
      </c>
      <c r="E339" s="11">
        <f>IF(D339="COMERCIAL","UTILITARIO",IF(C339="SUV Y CROSSOVER","SUV","AUTOMOVIL"))</f>
        <v/>
      </c>
      <c r="F339" s="6" t="inlineStr">
        <is>
          <t>BRA</t>
        </is>
      </c>
      <c r="G339" s="11" t="n">
        <v>1300</v>
      </c>
      <c r="H339" s="6" t="inlineStr">
        <is>
          <t>NAFTA</t>
        </is>
      </c>
      <c r="I339" s="6">
        <f>IF(H339="NAFTA","N",IF(H339="DIESEL","D",IF(H339="ELÉCTRICO","E","")))</f>
        <v/>
      </c>
      <c r="J339" s="17" t="inlineStr">
        <is>
          <t>N</t>
        </is>
      </c>
      <c r="K339" s="6" t="n">
        <v>155</v>
      </c>
      <c r="L339" s="9" t="n">
        <v>50</v>
      </c>
      <c r="M339" s="2" t="n">
        <v>50</v>
      </c>
      <c r="N339" s="2" t="n">
        <v>29990</v>
      </c>
      <c r="O339" s="2" t="inlineStr">
        <is>
          <t>Ursea</t>
        </is>
      </c>
      <c r="P339" s="2" t="inlineStr">
        <is>
          <t>RV-E00076</t>
        </is>
      </c>
      <c r="Q339" s="2" t="inlineStr">
        <is>
          <t>Euro 5</t>
        </is>
      </c>
      <c r="R339" s="2" t="n">
        <v>1341</v>
      </c>
      <c r="S339" s="2" t="n"/>
      <c r="T339" s="2" t="n">
        <v>169</v>
      </c>
      <c r="U339" s="39">
        <f>IF(I339="N",T339*Supuestos!$B$4,T339*Supuestos!$C$4)*100</f>
        <v/>
      </c>
      <c r="V339" s="20">
        <f>IF(U339&gt;0,100/U339,0)</f>
        <v/>
      </c>
      <c r="W339" s="2">
        <f>T339*M339</f>
        <v/>
      </c>
      <c r="X339" s="2">
        <f>+U339*M339</f>
        <v/>
      </c>
      <c r="Y339" s="44" t="n">
        <v>5489.177144676109</v>
      </c>
      <c r="Z339" s="45" t="n">
        <v>0.2875</v>
      </c>
      <c r="AA339" s="44" t="n">
        <v>19092.79006843864</v>
      </c>
    </row>
    <row r="340">
      <c r="A340" s="6" t="inlineStr">
        <is>
          <t>GEELY</t>
        </is>
      </c>
      <c r="B340" s="6" t="inlineStr">
        <is>
          <t>Nuevo X3 Pro 1.5 GC Extra Full, cuero, techo, Ay.Est. 5p</t>
        </is>
      </c>
      <c r="C340" s="6" t="inlineStr">
        <is>
          <t>SUV y CROSSOVER</t>
        </is>
      </c>
      <c r="D340" s="6" t="inlineStr">
        <is>
          <t>AUTOMOVIL</t>
        </is>
      </c>
      <c r="E340" s="11">
        <f>IF(D340="COMERCIAL","UTILITARIO",IF(C340="SUV Y CROSSOVER","SUV","AUTOMOVIL"))</f>
        <v/>
      </c>
      <c r="F340" s="6" t="inlineStr">
        <is>
          <t>CHI</t>
        </is>
      </c>
      <c r="G340" s="11" t="n">
        <v>1500</v>
      </c>
      <c r="H340" s="6" t="inlineStr">
        <is>
          <t>NAFTA</t>
        </is>
      </c>
      <c r="I340" s="6">
        <f>IF(H340="NAFTA","N",IF(H340="DIESEL","D",IF(H340="ELÉCTRICO","E","")))</f>
        <v/>
      </c>
      <c r="J340" s="17" t="inlineStr">
        <is>
          <t>N</t>
        </is>
      </c>
      <c r="K340" s="6" t="n">
        <v>102</v>
      </c>
      <c r="L340" s="9" t="n">
        <v>49</v>
      </c>
      <c r="M340" s="2" t="n">
        <v>49</v>
      </c>
      <c r="N340" s="2" t="n">
        <v>20990</v>
      </c>
      <c r="O340" s="2" t="inlineStr">
        <is>
          <t>Ursea</t>
        </is>
      </c>
      <c r="P340" s="2" t="inlineStr">
        <is>
          <t>RV-E00123</t>
        </is>
      </c>
      <c r="Q340" s="2" t="inlineStr">
        <is>
          <t>Euro 5</t>
        </is>
      </c>
      <c r="R340" s="2" t="n">
        <v>1590</v>
      </c>
      <c r="S340" s="2" t="n"/>
      <c r="T340" s="2" t="n">
        <v>168</v>
      </c>
      <c r="U340" s="39">
        <f>IF(I340="N",T340*Supuestos!$B$4,T340*Supuestos!$C$4)*100</f>
        <v/>
      </c>
      <c r="V340" s="20">
        <f>IF(U340&gt;0,100/U340,0)</f>
        <v/>
      </c>
      <c r="W340" s="2">
        <f>T340*M340</f>
        <v/>
      </c>
      <c r="X340" s="2">
        <f>+U340*M340</f>
        <v/>
      </c>
      <c r="Y340" s="44" t="n">
        <v>3841.874900525226</v>
      </c>
      <c r="Z340" s="45" t="n">
        <v>0.2875</v>
      </c>
      <c r="AA340" s="44" t="n">
        <v>13363.04313226166</v>
      </c>
    </row>
    <row r="341">
      <c r="A341" s="6" t="inlineStr">
        <is>
          <t>JEEP</t>
        </is>
      </c>
      <c r="B341" s="6" t="inlineStr">
        <is>
          <t>Commander 1.3T Overland Extra Full 7 pax. Aut. (BRA)</t>
        </is>
      </c>
      <c r="C341" s="6" t="inlineStr">
        <is>
          <t>SUV y CROSSOVER</t>
        </is>
      </c>
      <c r="D341" s="6" t="inlineStr">
        <is>
          <t>AUTOMOVIL</t>
        </is>
      </c>
      <c r="E341" s="11">
        <f>IF(D341="COMERCIAL","UTILITARIO",IF(C341="SUV Y CROSSOVER","SUV","AUTOMOVIL"))</f>
        <v/>
      </c>
      <c r="F341" s="6" t="inlineStr">
        <is>
          <t>BRA</t>
        </is>
      </c>
      <c r="G341" s="11" t="n">
        <v>1300</v>
      </c>
      <c r="H341" s="6" t="inlineStr">
        <is>
          <t>NAFTA</t>
        </is>
      </c>
      <c r="I341" s="6">
        <f>IF(H341="NAFTA","N",IF(H341="DIESEL","D",IF(H341="ELÉCTRICO","E","")))</f>
        <v/>
      </c>
      <c r="J341" s="17" t="inlineStr">
        <is>
          <t>N</t>
        </is>
      </c>
      <c r="K341" s="6" t="n">
        <v>175</v>
      </c>
      <c r="L341" s="9" t="n">
        <v>49</v>
      </c>
      <c r="M341" s="2" t="n">
        <v>49</v>
      </c>
      <c r="N341" s="2" t="n">
        <v>63490</v>
      </c>
      <c r="O341" s="2" t="inlineStr">
        <is>
          <t>Chile</t>
        </is>
      </c>
      <c r="P341" s="2" t="inlineStr">
        <is>
          <t>JP9024E60323S00-3</t>
        </is>
      </c>
      <c r="Q341" s="2" t="inlineStr">
        <is>
          <t>Euro 6 b</t>
        </is>
      </c>
      <c r="R341" s="2" t="n">
        <v>2255</v>
      </c>
      <c r="S341" s="2" t="n"/>
      <c r="T341" s="2" t="n">
        <v>185</v>
      </c>
      <c r="U341" s="39">
        <f>IF(I341="N",T341*Supuestos!$B$4,T341*Supuestos!$C$4)*100</f>
        <v/>
      </c>
      <c r="V341" s="20">
        <f>IF(U341&gt;0,100/U341,0)</f>
        <v/>
      </c>
      <c r="W341" s="2">
        <f>T341*M341</f>
        <v/>
      </c>
      <c r="X341" s="2">
        <f>+U341*M341</f>
        <v/>
      </c>
      <c r="Y341" s="44" t="n">
        <v>11620.80216457106</v>
      </c>
      <c r="Z341" s="45" t="n">
        <v>0.2875</v>
      </c>
      <c r="AA341" s="44" t="n">
        <v>40420.18144198631</v>
      </c>
    </row>
    <row r="342">
      <c r="A342" s="6" t="inlineStr">
        <is>
          <t>MERCEDES BENZ</t>
        </is>
      </c>
      <c r="B342" s="6" t="inlineStr">
        <is>
          <t>GLC 200 2.0T Avantgarde MHEV E.Full,techo 5p.4x4 Aut.(X254)</t>
        </is>
      </c>
      <c r="C342" s="6" t="inlineStr">
        <is>
          <t>SUV y CROSSOVER</t>
        </is>
      </c>
      <c r="D342" s="6" t="inlineStr">
        <is>
          <t>AUTOMOVIL</t>
        </is>
      </c>
      <c r="E342" s="11">
        <f>IF(D342="COMERCIAL","UTILITARIO",IF(C342="SUV Y CROSSOVER","SUV","AUTOMOVIL"))</f>
        <v/>
      </c>
      <c r="F342" s="6" t="inlineStr">
        <is>
          <t>ALE</t>
        </is>
      </c>
      <c r="G342" s="11" t="n">
        <v>2000</v>
      </c>
      <c r="H342" s="6" t="inlineStr">
        <is>
          <t>NAFTA</t>
        </is>
      </c>
      <c r="I342" s="6">
        <f>IF(H342="NAFTA","N",IF(H342="DIESEL","D",IF(H342="ELÉCTRICO","E","")))</f>
        <v/>
      </c>
      <c r="J342" s="17" t="inlineStr">
        <is>
          <t>MHEV</t>
        </is>
      </c>
      <c r="K342" s="6" t="n">
        <v>204</v>
      </c>
      <c r="L342" s="9" t="n">
        <v>48</v>
      </c>
      <c r="M342" s="2" t="n">
        <v>48</v>
      </c>
      <c r="N342" s="2" t="n">
        <v>93990</v>
      </c>
      <c r="O342" s="2" t="inlineStr">
        <is>
          <t>Chile</t>
        </is>
      </c>
      <c r="P342" s="2" t="inlineStr">
        <is>
          <t>MB9282E60923S00-8</t>
        </is>
      </c>
      <c r="Q342" s="2" t="inlineStr">
        <is>
          <t>Euro 6 b</t>
        </is>
      </c>
      <c r="R342" s="2" t="n">
        <v>2510</v>
      </c>
      <c r="S342" s="2" t="n"/>
      <c r="T342" s="2" t="n">
        <v>169</v>
      </c>
      <c r="U342" s="39">
        <f>IF(I342="N",T342*Supuestos!$B$4,T342*Supuestos!$C$4)*100</f>
        <v/>
      </c>
      <c r="V342" s="20">
        <f>IF(U342&gt;0,100/U342,0)</f>
        <v/>
      </c>
      <c r="W342" s="2">
        <f>T342*M342</f>
        <v/>
      </c>
      <c r="X342" s="2">
        <f>+U342*M342</f>
        <v/>
      </c>
      <c r="Y342" s="44" t="n">
        <v>9461.173425366696</v>
      </c>
      <c r="Z342" s="45" t="n">
        <v>0.14</v>
      </c>
      <c r="AA342" s="44" t="n">
        <v>67579.81018119068</v>
      </c>
    </row>
    <row r="343">
      <c r="A343" s="6" t="inlineStr">
        <is>
          <t>JEEP</t>
        </is>
      </c>
      <c r="B343" s="6" t="inlineStr">
        <is>
          <t>New Renegade 1.3T Longitude Ex.Full,techo,P.Assit.Aut.(BRA)</t>
        </is>
      </c>
      <c r="C343" s="6" t="inlineStr">
        <is>
          <t>SUV y CROSSOVER</t>
        </is>
      </c>
      <c r="D343" s="6" t="inlineStr">
        <is>
          <t>AUTOMOVIL</t>
        </is>
      </c>
      <c r="E343" s="11">
        <f>IF(D343="COMERCIAL","UTILITARIO",IF(C343="SUV Y CROSSOVER","SUV","AUTOMOVIL"))</f>
        <v/>
      </c>
      <c r="F343" s="6" t="inlineStr">
        <is>
          <t>BRA</t>
        </is>
      </c>
      <c r="G343" s="11" t="n">
        <v>1300</v>
      </c>
      <c r="H343" s="6" t="inlineStr">
        <is>
          <t>NAFTA</t>
        </is>
      </c>
      <c r="I343" s="6">
        <f>IF(H343="NAFTA","N",IF(H343="DIESEL","D",IF(H343="ELÉCTRICO","E","")))</f>
        <v/>
      </c>
      <c r="J343" s="17" t="inlineStr">
        <is>
          <t>N</t>
        </is>
      </c>
      <c r="K343" s="6" t="n">
        <v>175</v>
      </c>
      <c r="L343" s="9" t="n">
        <v>47</v>
      </c>
      <c r="M343" s="2" t="n">
        <v>47</v>
      </c>
      <c r="N343" s="2" t="n"/>
      <c r="O343" s="2" t="inlineStr">
        <is>
          <t>Chile</t>
        </is>
      </c>
      <c r="P343" s="2" t="inlineStr">
        <is>
          <t>JP8906T3B0123S00-K</t>
        </is>
      </c>
      <c r="Q343" s="2" t="inlineStr">
        <is>
          <t>Tier 3 b125</t>
        </is>
      </c>
      <c r="R343" s="2" t="n">
        <v>1844</v>
      </c>
      <c r="S343" s="2" t="n"/>
      <c r="T343" s="2" t="n">
        <v>179</v>
      </c>
      <c r="U343" s="39">
        <f>IF(I343="N",T343*Supuestos!$B$4,T343*Supuestos!$C$4)*100</f>
        <v/>
      </c>
      <c r="V343" s="20">
        <f>IF(U343&gt;0,100/U343,0)</f>
        <v/>
      </c>
      <c r="W343" s="2">
        <f>T343*M343</f>
        <v/>
      </c>
      <c r="X343" s="2">
        <f>+U343*M343</f>
        <v/>
      </c>
      <c r="Y343" s="44" t="n">
        <v>0</v>
      </c>
      <c r="Z343" s="45" t="n">
        <v>0.2875</v>
      </c>
      <c r="AA343" s="44" t="n">
        <v>0</v>
      </c>
    </row>
    <row r="344">
      <c r="A344" s="6" t="inlineStr">
        <is>
          <t>HYUNDAI</t>
        </is>
      </c>
      <c r="B344" s="6" t="inlineStr">
        <is>
          <t>New Kona 1.6 Limited HEV Ex.Full,6Abag,cue,techo,Ay.Est.Aut</t>
        </is>
      </c>
      <c r="C344" s="6" t="inlineStr">
        <is>
          <t>SUV y CROSSOVER</t>
        </is>
      </c>
      <c r="D344" s="6" t="inlineStr">
        <is>
          <t>AUTOMOVIL</t>
        </is>
      </c>
      <c r="E344" s="11">
        <f>IF(D344="COMERCIAL","UTILITARIO",IF(C344="SUV Y CROSSOVER","SUV","AUTOMOVIL"))</f>
        <v/>
      </c>
      <c r="F344" s="6" t="inlineStr">
        <is>
          <t>COR</t>
        </is>
      </c>
      <c r="G344" s="11" t="n">
        <v>1600</v>
      </c>
      <c r="H344" s="6" t="inlineStr">
        <is>
          <t>NAFTA</t>
        </is>
      </c>
      <c r="I344" s="6">
        <f>IF(H344="NAFTA","N",IF(H344="DIESEL","D",IF(H344="ELÉCTRICO","E","")))</f>
        <v/>
      </c>
      <c r="J344" s="17" t="inlineStr">
        <is>
          <t>HEV</t>
        </is>
      </c>
      <c r="K344" s="6" t="n">
        <v>141</v>
      </c>
      <c r="L344" s="9" t="n">
        <v>46</v>
      </c>
      <c r="M344" s="2" t="n">
        <v>46</v>
      </c>
      <c r="N344" s="2" t="n">
        <v>43990</v>
      </c>
      <c r="O344" s="2" t="inlineStr">
        <is>
          <t>Chile</t>
        </is>
      </c>
      <c r="P344" s="2" t="inlineStr">
        <is>
          <t>HY9266E60923S00-4</t>
        </is>
      </c>
      <c r="Q344" s="2" t="inlineStr">
        <is>
          <t>Euro 6 d</t>
        </is>
      </c>
      <c r="R344" s="2" t="n">
        <v>1950</v>
      </c>
      <c r="S344" s="2" t="n"/>
      <c r="T344" s="2" t="n">
        <v>88</v>
      </c>
      <c r="U344" s="39">
        <f>IF(I344="N",T344*Supuestos!$B$4,T344*Supuestos!$C$4)*100</f>
        <v/>
      </c>
      <c r="V344" s="20">
        <f>IF(U344&gt;0,100/U344,0)</f>
        <v/>
      </c>
      <c r="W344" s="2">
        <f>T344*M344</f>
        <v/>
      </c>
      <c r="X344" s="2">
        <f>+U344*M344</f>
        <v/>
      </c>
      <c r="Y344" s="44" t="n">
        <v>1202.493483032114</v>
      </c>
      <c r="Z344" s="45" t="n">
        <v>0.0345</v>
      </c>
      <c r="AA344" s="44" t="n">
        <v>34854.88356614822</v>
      </c>
    </row>
    <row r="345">
      <c r="A345" s="6" t="inlineStr">
        <is>
          <t>VOLVO</t>
        </is>
      </c>
      <c r="B345" s="6" t="inlineStr">
        <is>
          <t>XC40 T5 R-Design 1.5T PHEV Extra Full Aut. (BEL)</t>
        </is>
      </c>
      <c r="C345" s="6" t="inlineStr">
        <is>
          <t>SUV y CROSSOVER</t>
        </is>
      </c>
      <c r="D345" s="6" t="inlineStr">
        <is>
          <t>AUTOMOVIL</t>
        </is>
      </c>
      <c r="E345" s="11">
        <f>IF(D345="COMERCIAL","UTILITARIO",IF(C345="SUV Y CROSSOVER","SUV","AUTOMOVIL"))</f>
        <v/>
      </c>
      <c r="F345" s="6" t="inlineStr">
        <is>
          <t>BEL</t>
        </is>
      </c>
      <c r="G345" s="11" t="n">
        <v>1500</v>
      </c>
      <c r="H345" s="6" t="inlineStr">
        <is>
          <t>NAFTA</t>
        </is>
      </c>
      <c r="I345" s="6">
        <f>IF(H345="NAFTA","N",IF(H345="DIESEL","D",IF(H345="ELÉCTRICO","E","")))</f>
        <v/>
      </c>
      <c r="J345" s="17" t="inlineStr">
        <is>
          <t>PHEV</t>
        </is>
      </c>
      <c r="K345" s="6" t="n">
        <v>262</v>
      </c>
      <c r="L345" s="9" t="n">
        <v>45</v>
      </c>
      <c r="M345" s="2" t="n">
        <v>45</v>
      </c>
      <c r="N345" s="2" t="n">
        <v>79990</v>
      </c>
      <c r="O345" s="2" t="inlineStr">
        <is>
          <t>Chile</t>
        </is>
      </c>
      <c r="P345" s="2" t="inlineStr">
        <is>
          <t>VL8473E61121S00-K</t>
        </is>
      </c>
      <c r="Q345" s="2" t="inlineStr">
        <is>
          <t>Euro 6 b</t>
        </is>
      </c>
      <c r="R345" s="2" t="n">
        <v>2290</v>
      </c>
      <c r="S345" s="2" t="n"/>
      <c r="T345" s="2" t="n">
        <v>52</v>
      </c>
      <c r="U345" s="39">
        <f>IF(I345="N",T345*Supuestos!$B$4,T345*Supuestos!$C$4)*100</f>
        <v/>
      </c>
      <c r="V345" s="20">
        <f>IF(U345&gt;0,100/U345,0)</f>
        <v/>
      </c>
      <c r="W345" s="2">
        <f>T345*M345</f>
        <v/>
      </c>
      <c r="X345" s="2">
        <f>+U345*M345</f>
        <v/>
      </c>
      <c r="Y345" s="44" t="n">
        <v>1285.599485695918</v>
      </c>
      <c r="Z345" s="45" t="n">
        <v>0.02</v>
      </c>
      <c r="AA345" s="44" t="n">
        <v>64279.97428479589</v>
      </c>
    </row>
    <row r="346">
      <c r="A346" s="6" t="inlineStr">
        <is>
          <t>FIAT</t>
        </is>
      </c>
      <c r="B346" s="6" t="inlineStr">
        <is>
          <t>Fastback Audace 1.0T Extra Full,4Abag,Ay.Est. 5p. Aut.</t>
        </is>
      </c>
      <c r="C346" s="6" t="inlineStr">
        <is>
          <t>SUV y CROSSOVER</t>
        </is>
      </c>
      <c r="D346" s="6" t="inlineStr">
        <is>
          <t>AUTOMOVIL</t>
        </is>
      </c>
      <c r="E346" s="11">
        <f>IF(D346="COMERCIAL","UTILITARIO",IF(C346="SUV Y CROSSOVER","SUV","AUTOMOVIL"))</f>
        <v/>
      </c>
      <c r="F346" s="6" t="inlineStr">
        <is>
          <t>BRA</t>
        </is>
      </c>
      <c r="G346" s="11" t="n">
        <v>1000</v>
      </c>
      <c r="H346" s="6" t="inlineStr">
        <is>
          <t>NAFTA</t>
        </is>
      </c>
      <c r="I346" s="6">
        <f>IF(H346="NAFTA","N",IF(H346="DIESEL","D",IF(H346="ELÉCTRICO","E","")))</f>
        <v/>
      </c>
      <c r="J346" s="17" t="inlineStr">
        <is>
          <t>N</t>
        </is>
      </c>
      <c r="K346" s="6" t="n">
        <v>120</v>
      </c>
      <c r="L346" s="9" t="n">
        <v>44</v>
      </c>
      <c r="M346" s="2" t="n">
        <v>44</v>
      </c>
      <c r="N346" s="2" t="n">
        <v>32690</v>
      </c>
      <c r="O346" s="2" t="inlineStr">
        <is>
          <t>Chile</t>
        </is>
      </c>
      <c r="P346" s="2" t="inlineStr">
        <is>
          <t>FT8817T3B1122S02-2</t>
        </is>
      </c>
      <c r="Q346" s="2" t="inlineStr">
        <is>
          <t>Tier 3 b125</t>
        </is>
      </c>
      <c r="R346" s="2" t="n">
        <v>1661</v>
      </c>
      <c r="S346" s="2" t="n"/>
      <c r="T346" s="2" t="n">
        <v>150</v>
      </c>
      <c r="U346" s="39">
        <f>IF(I346="N",T346*Supuestos!$B$4,T346*Supuestos!$C$4)*100</f>
        <v/>
      </c>
      <c r="V346" s="20">
        <f>IF(U346&gt;0,100/U346,0)</f>
        <v/>
      </c>
      <c r="W346" s="2">
        <f>T346*M346</f>
        <v/>
      </c>
      <c r="X346" s="2">
        <f>+U346*M346</f>
        <v/>
      </c>
      <c r="Y346" s="44" t="n">
        <v>5010.462481673998</v>
      </c>
      <c r="Z346" s="45" t="n">
        <v>0.23</v>
      </c>
      <c r="AA346" s="44" t="n">
        <v>21784.61948553912</v>
      </c>
    </row>
    <row r="347">
      <c r="A347" s="6" t="inlineStr">
        <is>
          <t>JEEP</t>
        </is>
      </c>
      <c r="B347" s="6" t="inlineStr">
        <is>
          <t>Nuevo Compass 1.3T Longitude II Ex.Full,cuero Aut.(BRA)</t>
        </is>
      </c>
      <c r="C347" s="6" t="inlineStr">
        <is>
          <t>SUV y CROSSOVER</t>
        </is>
      </c>
      <c r="D347" s="6" t="inlineStr">
        <is>
          <t>AUTOMOVIL</t>
        </is>
      </c>
      <c r="E347" s="11">
        <f>IF(D347="COMERCIAL","UTILITARIO",IF(C347="SUV Y CROSSOVER","SUV","AUTOMOVIL"))</f>
        <v/>
      </c>
      <c r="F347" s="6" t="inlineStr">
        <is>
          <t>BRA</t>
        </is>
      </c>
      <c r="G347" s="11" t="n">
        <v>1300</v>
      </c>
      <c r="H347" s="6" t="inlineStr">
        <is>
          <t>NAFTA</t>
        </is>
      </c>
      <c r="I347" s="6">
        <f>IF(H347="NAFTA","N",IF(H347="DIESEL","D",IF(H347="ELÉCTRICO","E","")))</f>
        <v/>
      </c>
      <c r="J347" s="17" t="inlineStr">
        <is>
          <t>N</t>
        </is>
      </c>
      <c r="K347" s="6" t="n">
        <v>180</v>
      </c>
      <c r="L347" s="9" t="n">
        <v>44</v>
      </c>
      <c r="M347" s="2" t="n">
        <v>44</v>
      </c>
      <c r="N347" s="2" t="n">
        <v>45990</v>
      </c>
      <c r="O347" s="2" t="inlineStr">
        <is>
          <t>Chile</t>
        </is>
      </c>
      <c r="P347" s="2" t="inlineStr">
        <is>
          <t>JP8789T3B1022S01-7</t>
        </is>
      </c>
      <c r="Q347" s="2" t="inlineStr">
        <is>
          <t>Tier 3 b125</t>
        </is>
      </c>
      <c r="R347" s="2" t="n">
        <v>1957</v>
      </c>
      <c r="S347" s="2" t="n"/>
      <c r="T347" s="2" t="n">
        <v>163</v>
      </c>
      <c r="U347" s="39">
        <f>IF(I347="N",T347*Supuestos!$B$4,T347*Supuestos!$C$4)*100</f>
        <v/>
      </c>
      <c r="V347" s="20">
        <f>IF(U347&gt;0,100/U347,0)</f>
        <v/>
      </c>
      <c r="W347" s="2">
        <f>T347*M347</f>
        <v/>
      </c>
      <c r="X347" s="2">
        <f>+U347*M347</f>
        <v/>
      </c>
      <c r="Y347" s="44" t="n">
        <v>8417.714467611013</v>
      </c>
      <c r="Z347" s="45" t="n">
        <v>0.2875</v>
      </c>
      <c r="AA347" s="44" t="n">
        <v>29279.00684386439</v>
      </c>
    </row>
    <row r="348">
      <c r="A348" s="6" t="inlineStr">
        <is>
          <t>RENAULT</t>
        </is>
      </c>
      <c r="B348" s="6" t="inlineStr">
        <is>
          <t>New Stepway Zen 1.6 Full,4Abag,multimedia,ABS Ay Est.5p.(BRA</t>
        </is>
      </c>
      <c r="C348" s="6" t="inlineStr">
        <is>
          <t>SUV y CROSSOVER</t>
        </is>
      </c>
      <c r="D348" s="6" t="inlineStr">
        <is>
          <t>AUTOMOVIL</t>
        </is>
      </c>
      <c r="E348" s="11">
        <f>IF(D348="COMERCIAL","UTILITARIO",IF(C348="SUV Y CROSSOVER","SUV","AUTOMOVIL"))</f>
        <v/>
      </c>
      <c r="F348" s="6" t="inlineStr">
        <is>
          <t>BRA</t>
        </is>
      </c>
      <c r="G348" s="11" t="n">
        <v>1600</v>
      </c>
      <c r="H348" s="6" t="inlineStr">
        <is>
          <t>NAFTA</t>
        </is>
      </c>
      <c r="I348" s="6">
        <f>IF(H348="NAFTA","N",IF(H348="DIESEL","D",IF(H348="ELÉCTRICO","E","")))</f>
        <v/>
      </c>
      <c r="J348" s="17" t="inlineStr">
        <is>
          <t>N</t>
        </is>
      </c>
      <c r="K348" s="6" t="n">
        <v>115</v>
      </c>
      <c r="L348" s="9" t="n">
        <v>44</v>
      </c>
      <c r="M348" s="2" t="n">
        <v>44</v>
      </c>
      <c r="N348" s="2" t="n">
        <v>21990</v>
      </c>
      <c r="O348" s="2" t="n"/>
      <c r="P348" s="2" t="inlineStr">
        <is>
          <t>C1_211211_011</t>
        </is>
      </c>
      <c r="Q348" s="2" t="inlineStr">
        <is>
          <t>Euro 5</t>
        </is>
      </c>
      <c r="R348" s="2" t="n">
        <v>1584</v>
      </c>
      <c r="S348" s="2" t="n"/>
      <c r="T348" s="2" t="n">
        <v>163.08</v>
      </c>
      <c r="U348" s="39">
        <f>IF(I348="N",T348*Supuestos!$B$4,T348*Supuestos!$C$4)*100</f>
        <v/>
      </c>
      <c r="V348" s="20">
        <f>IF(U348&gt;0,100/U348,0)</f>
        <v/>
      </c>
      <c r="W348" s="2">
        <f>T348*M348</f>
        <v/>
      </c>
      <c r="X348" s="2">
        <f>+U348*M348</f>
        <v/>
      </c>
      <c r="Y348" s="44" t="n">
        <v>4623.407885916266</v>
      </c>
      <c r="Z348" s="45" t="n">
        <v>0.345</v>
      </c>
      <c r="AA348" s="44" t="n">
        <v>13401.18227801816</v>
      </c>
    </row>
    <row r="349">
      <c r="A349" s="6" t="inlineStr">
        <is>
          <t>TOYOTA</t>
        </is>
      </c>
      <c r="B349" s="6" t="inlineStr">
        <is>
          <t>Rav4 2.5 S Hybrid Plus Full, 7Abags, ABS, Ay.Estac. Aut.</t>
        </is>
      </c>
      <c r="C349" s="6" t="inlineStr">
        <is>
          <t>SUV y CROSSOVER</t>
        </is>
      </c>
      <c r="D349" s="6" t="inlineStr">
        <is>
          <t>AUTOMOVIL</t>
        </is>
      </c>
      <c r="E349" s="11">
        <f>IF(D349="COMERCIAL","UTILITARIO",IF(C349="SUV Y CROSSOVER","SUV","AUTOMOVIL"))</f>
        <v/>
      </c>
      <c r="F349" s="6" t="inlineStr">
        <is>
          <t>JAP</t>
        </is>
      </c>
      <c r="G349" s="11" t="n">
        <v>2500</v>
      </c>
      <c r="H349" s="6" t="inlineStr">
        <is>
          <t>NAFTA</t>
        </is>
      </c>
      <c r="I349" s="6">
        <f>IF(H349="NAFTA","N",IF(H349="DIESEL","D",IF(H349="ELÉCTRICO","E","")))</f>
        <v/>
      </c>
      <c r="J349" s="17" t="inlineStr">
        <is>
          <t>HEV</t>
        </is>
      </c>
      <c r="K349" s="6" t="n">
        <v>218</v>
      </c>
      <c r="L349" s="9" t="n">
        <v>44</v>
      </c>
      <c r="M349" s="2" t="n">
        <v>44</v>
      </c>
      <c r="N349" s="2" t="n">
        <v>58990</v>
      </c>
      <c r="O349" s="2" t="inlineStr">
        <is>
          <t>Chile</t>
        </is>
      </c>
      <c r="P349" s="2" t="inlineStr">
        <is>
          <t>TY8543E60122S00-4</t>
        </is>
      </c>
      <c r="Q349" s="2" t="inlineStr">
        <is>
          <t>Euro 6 b</t>
        </is>
      </c>
      <c r="R349" s="2" t="n">
        <v>2195</v>
      </c>
      <c r="S349" s="2" t="n"/>
      <c r="T349" s="2" t="n">
        <v>109</v>
      </c>
      <c r="U349" s="39">
        <f>IF(I349="N",T349*Supuestos!$B$4,T349*Supuestos!$C$4)*100</f>
        <v/>
      </c>
      <c r="V349" s="20">
        <f>IF(U349&gt;0,100/U349,0)</f>
        <v/>
      </c>
      <c r="W349" s="2">
        <f>T349*M349</f>
        <v/>
      </c>
      <c r="X349" s="2">
        <f>+U349*M349</f>
        <v/>
      </c>
      <c r="Y349" s="44" t="n">
        <v>1612.527632736176</v>
      </c>
      <c r="Z349" s="45" t="n">
        <v>0.0345</v>
      </c>
      <c r="AA349" s="44" t="n">
        <v>46739.93138365727</v>
      </c>
    </row>
    <row r="350">
      <c r="A350" s="6" t="inlineStr">
        <is>
          <t>CHANGAN</t>
        </is>
      </c>
      <c r="B350" s="6" t="inlineStr">
        <is>
          <t>New CS55 Plus 1.5T Extra Full,cuero,techo,ADAS 5p. Aut.</t>
        </is>
      </c>
      <c r="C350" s="6" t="inlineStr">
        <is>
          <t>SUV y CROSSOVER</t>
        </is>
      </c>
      <c r="D350" s="6" t="inlineStr">
        <is>
          <t>AUTOMOVIL</t>
        </is>
      </c>
      <c r="E350" s="11">
        <f>IF(D350="COMERCIAL","UTILITARIO",IF(C350="SUV Y CROSSOVER","SUV","AUTOMOVIL"))</f>
        <v/>
      </c>
      <c r="F350" s="6" t="inlineStr">
        <is>
          <t>CHI</t>
        </is>
      </c>
      <c r="G350" s="11" t="n">
        <v>1500</v>
      </c>
      <c r="H350" s="6" t="inlineStr">
        <is>
          <t>NAFTA</t>
        </is>
      </c>
      <c r="I350" s="6">
        <f>IF(H350="NAFTA","N",IF(H350="DIESEL","D",IF(H350="ELÉCTRICO","E","")))</f>
        <v/>
      </c>
      <c r="J350" s="17" t="inlineStr">
        <is>
          <t>N</t>
        </is>
      </c>
      <c r="K350" s="6" t="n">
        <v>180</v>
      </c>
      <c r="L350" s="9" t="n">
        <v>43</v>
      </c>
      <c r="M350" s="2" t="n">
        <v>43</v>
      </c>
      <c r="N350" s="2" t="n">
        <v>36990</v>
      </c>
      <c r="O350" s="2" t="inlineStr">
        <is>
          <t>Ursea</t>
        </is>
      </c>
      <c r="P350" s="2" t="inlineStr">
        <is>
          <t>RV-E00058</t>
        </is>
      </c>
      <c r="Q350" s="2" t="inlineStr">
        <is>
          <t>Euro 6 b</t>
        </is>
      </c>
      <c r="R350" s="2" t="n">
        <v>1820</v>
      </c>
      <c r="S350" s="2" t="n"/>
      <c r="T350" s="2" t="n">
        <v>154</v>
      </c>
      <c r="U350" s="39">
        <f>IF(I350="N",T350*Supuestos!$B$4,T350*Supuestos!$C$4)*100</f>
        <v/>
      </c>
      <c r="V350" s="20">
        <f>IF(U350&gt;0,100/U350,0)</f>
        <v/>
      </c>
      <c r="W350" s="2">
        <f>T350*M350</f>
        <v/>
      </c>
      <c r="X350" s="2">
        <f>+U350*M350</f>
        <v/>
      </c>
      <c r="Y350" s="44" t="n">
        <v>6770.41222346013</v>
      </c>
      <c r="Z350" s="45" t="n">
        <v>0.2875</v>
      </c>
      <c r="AA350" s="44" t="n">
        <v>23549.25990768741</v>
      </c>
    </row>
    <row r="351">
      <c r="A351" s="6" t="inlineStr">
        <is>
          <t>FIAT</t>
        </is>
      </c>
      <c r="B351" s="6" t="inlineStr">
        <is>
          <t>Pulse Impetus 1.0T Ex. Full,cuero,llan17,Ay. Est. 5p. Aut.</t>
        </is>
      </c>
      <c r="C351" s="6" t="inlineStr">
        <is>
          <t>SUV y CROSSOVER</t>
        </is>
      </c>
      <c r="D351" s="6" t="inlineStr">
        <is>
          <t>AUTOMOVIL</t>
        </is>
      </c>
      <c r="E351" s="11">
        <f>IF(D351="COMERCIAL","UTILITARIO",IF(C351="SUV Y CROSSOVER","SUV","AUTOMOVIL"))</f>
        <v/>
      </c>
      <c r="F351" s="6" t="inlineStr">
        <is>
          <t>BRA</t>
        </is>
      </c>
      <c r="G351" s="11" t="n">
        <v>1000</v>
      </c>
      <c r="H351" s="6" t="inlineStr">
        <is>
          <t>NAFTA</t>
        </is>
      </c>
      <c r="I351" s="6">
        <f>IF(H351="NAFTA","N",IF(H351="DIESEL","D",IF(H351="ELÉCTRICO","E","")))</f>
        <v/>
      </c>
      <c r="J351" s="17" t="inlineStr">
        <is>
          <t>N</t>
        </is>
      </c>
      <c r="K351" s="6" t="n">
        <v>125</v>
      </c>
      <c r="L351" s="9" t="n">
        <v>43</v>
      </c>
      <c r="M351" s="2" t="n">
        <v>43</v>
      </c>
      <c r="N351" s="2" t="n">
        <v>29990</v>
      </c>
      <c r="O351" s="2" t="inlineStr">
        <is>
          <t>Chile</t>
        </is>
      </c>
      <c r="P351" s="2" t="inlineStr">
        <is>
          <t>FT8916T3B0123S01-9</t>
        </is>
      </c>
      <c r="Q351" s="2" t="inlineStr">
        <is>
          <t>Tier 3 b125</t>
        </is>
      </c>
      <c r="R351" s="2" t="n">
        <v>1634</v>
      </c>
      <c r="S351" s="2" t="n"/>
      <c r="T351" s="2" t="n">
        <v>162</v>
      </c>
      <c r="U351" s="39">
        <f>IF(I351="N",T351*Supuestos!$B$4,T351*Supuestos!$C$4)*100</f>
        <v/>
      </c>
      <c r="V351" s="20">
        <f>IF(U351&gt;0,100/U351,0)</f>
        <v/>
      </c>
      <c r="W351" s="2">
        <f>T351*M351</f>
        <v/>
      </c>
      <c r="X351" s="2">
        <f>+U351*M351</f>
        <v/>
      </c>
      <c r="Y351" s="44" t="n">
        <v>4596.628015460483</v>
      </c>
      <c r="Z351" s="45" t="n">
        <v>0.23</v>
      </c>
      <c r="AA351" s="44" t="n">
        <v>19985.33919765427</v>
      </c>
    </row>
    <row r="352">
      <c r="A352" s="6" t="inlineStr">
        <is>
          <t>JEEP</t>
        </is>
      </c>
      <c r="B352" s="6" t="inlineStr">
        <is>
          <t>Nuevo Compass 1.3T Limited Ex.Full,7Abag,cue,P.Ass. Aut(BRA)</t>
        </is>
      </c>
      <c r="C352" s="6" t="inlineStr">
        <is>
          <t>SUV y CROSSOVER</t>
        </is>
      </c>
      <c r="D352" s="6" t="inlineStr">
        <is>
          <t>AUTOMOVIL</t>
        </is>
      </c>
      <c r="E352" s="11">
        <f>IF(D352="COMERCIAL","UTILITARIO",IF(C352="SUV Y CROSSOVER","SUV","AUTOMOVIL"))</f>
        <v/>
      </c>
      <c r="F352" s="6" t="inlineStr">
        <is>
          <t>BRA</t>
        </is>
      </c>
      <c r="G352" s="11" t="n">
        <v>1300</v>
      </c>
      <c r="H352" s="6" t="inlineStr">
        <is>
          <t>NAFTA</t>
        </is>
      </c>
      <c r="I352" s="6">
        <f>IF(H352="NAFTA","N",IF(H352="DIESEL","D",IF(H352="ELÉCTRICO","E","")))</f>
        <v/>
      </c>
      <c r="J352" s="17" t="inlineStr">
        <is>
          <t>N</t>
        </is>
      </c>
      <c r="K352" s="6" t="n">
        <v>180</v>
      </c>
      <c r="L352" s="9" t="n">
        <v>43</v>
      </c>
      <c r="M352" s="2" t="n">
        <v>43</v>
      </c>
      <c r="N352" s="2" t="n">
        <v>51490</v>
      </c>
      <c r="O352" s="2" t="inlineStr">
        <is>
          <t>Chile</t>
        </is>
      </c>
      <c r="P352" s="2" t="inlineStr">
        <is>
          <t>JP8789T3B1022S00-2</t>
        </is>
      </c>
      <c r="Q352" s="2" t="inlineStr">
        <is>
          <t>Tier 3 b125</t>
        </is>
      </c>
      <c r="R352" s="2" t="n">
        <v>1966</v>
      </c>
      <c r="S352" s="2" t="n"/>
      <c r="T352" s="2" t="n">
        <v>163</v>
      </c>
      <c r="U352" s="39">
        <f>IF(I352="N",T352*Supuestos!$B$4,T352*Supuestos!$C$4)*100</f>
        <v/>
      </c>
      <c r="V352" s="20">
        <f>IF(U352&gt;0,100/U352,0)</f>
        <v/>
      </c>
      <c r="W352" s="2">
        <f>T352*M352</f>
        <v/>
      </c>
      <c r="X352" s="2">
        <f>+U352*M352</f>
        <v/>
      </c>
      <c r="Y352" s="44" t="n">
        <v>9424.399172369885</v>
      </c>
      <c r="Z352" s="45" t="n">
        <v>0.2875</v>
      </c>
      <c r="AA352" s="44" t="n">
        <v>32780.518860417</v>
      </c>
    </row>
    <row r="353">
      <c r="A353" s="6" t="inlineStr">
        <is>
          <t>VOLKSWAGEN</t>
        </is>
      </c>
      <c r="B353" s="6" t="inlineStr">
        <is>
          <t>T-Cross 1.0T Highline Extra Full, Park Assist. 5p. Aut.</t>
        </is>
      </c>
      <c r="C353" s="6" t="inlineStr">
        <is>
          <t>SUV y CROSSOVER</t>
        </is>
      </c>
      <c r="D353" s="6" t="inlineStr">
        <is>
          <t>AUTOMOVIL</t>
        </is>
      </c>
      <c r="E353" s="11">
        <f>IF(D353="COMERCIAL","UTILITARIO",IF(C353="SUV Y CROSSOVER","SUV","AUTOMOVIL"))</f>
        <v/>
      </c>
      <c r="F353" s="6" t="inlineStr">
        <is>
          <t>BRA</t>
        </is>
      </c>
      <c r="G353" s="11" t="n">
        <v>1000</v>
      </c>
      <c r="H353" s="6" t="inlineStr">
        <is>
          <t>NAFTA</t>
        </is>
      </c>
      <c r="I353" s="6">
        <f>IF(H353="NAFTA","N",IF(H353="DIESEL","D",IF(H353="ELÉCTRICO","E","")))</f>
        <v/>
      </c>
      <c r="J353" s="17" t="inlineStr">
        <is>
          <t>N</t>
        </is>
      </c>
      <c r="K353" s="6" t="n">
        <v>116</v>
      </c>
      <c r="L353" s="9" t="n">
        <v>41</v>
      </c>
      <c r="M353" s="2" t="n">
        <v>41</v>
      </c>
      <c r="N353" s="2" t="n">
        <v>35490</v>
      </c>
      <c r="O353" s="2" t="inlineStr">
        <is>
          <t>Ursea</t>
        </is>
      </c>
      <c r="P353" s="2" t="inlineStr">
        <is>
          <t>RV-E00113</t>
        </is>
      </c>
      <c r="Q353" s="2" t="inlineStr">
        <is>
          <t>Euro 6</t>
        </is>
      </c>
      <c r="R353" s="2" t="n">
        <v>1660</v>
      </c>
      <c r="S353" s="2" t="n"/>
      <c r="T353" s="2" t="n">
        <v>154</v>
      </c>
      <c r="U353" s="39">
        <f>IF(I353="N",T353*Supuestos!$B$4,T353*Supuestos!$C$4)*100</f>
        <v/>
      </c>
      <c r="V353" s="20">
        <f>IF(U353&gt;0,100/U353,0)</f>
        <v/>
      </c>
      <c r="W353" s="2">
        <f>T353*M353</f>
        <v/>
      </c>
      <c r="X353" s="2">
        <f>+U353*M353</f>
        <v/>
      </c>
      <c r="Y353" s="44" t="n">
        <v>5439.624150339864</v>
      </c>
      <c r="Z353" s="45" t="n">
        <v>0.23</v>
      </c>
      <c r="AA353" s="44" t="n">
        <v>23650.53978408637</v>
      </c>
    </row>
    <row r="354">
      <c r="A354" s="6" t="inlineStr">
        <is>
          <t>CHERY</t>
        </is>
      </c>
      <c r="B354" s="6" t="inlineStr">
        <is>
          <t>New Tiggo 8 1.5T Pro PHEV E.Full,techo pan.,cue 7pax.Aut.(CH</t>
        </is>
      </c>
      <c r="C354" s="6" t="inlineStr">
        <is>
          <t>SUV y CROSSOVER</t>
        </is>
      </c>
      <c r="D354" s="6" t="inlineStr">
        <is>
          <t>AUTOMOVIL</t>
        </is>
      </c>
      <c r="E354" s="11">
        <f>IF(D354="COMERCIAL","UTILITARIO",IF(C354="SUV Y CROSSOVER","SUV","AUTOMOVIL"))</f>
        <v/>
      </c>
      <c r="F354" s="6" t="inlineStr">
        <is>
          <t>CHI</t>
        </is>
      </c>
      <c r="G354" s="11" t="n">
        <v>1500</v>
      </c>
      <c r="H354" s="6" t="inlineStr">
        <is>
          <t>NAFTA</t>
        </is>
      </c>
      <c r="I354" s="6">
        <f>IF(H354="NAFTA","N",IF(H354="DIESEL","D",IF(H354="ELÉCTRICO","E","")))</f>
        <v/>
      </c>
      <c r="J354" s="17" t="inlineStr">
        <is>
          <t>PHEV</t>
        </is>
      </c>
      <c r="K354" s="6" t="n">
        <v>317</v>
      </c>
      <c r="L354" s="9" t="n">
        <v>40</v>
      </c>
      <c r="M354" s="2" t="n">
        <v>40</v>
      </c>
      <c r="N354" s="2" t="n">
        <v>55990</v>
      </c>
      <c r="O354" s="2" t="inlineStr">
        <is>
          <t>Chile</t>
        </is>
      </c>
      <c r="P354" s="2" t="inlineStr">
        <is>
          <t>CY8901E60123S00-9</t>
        </is>
      </c>
      <c r="Q354" s="2" t="inlineStr">
        <is>
          <t>Euro 6 b</t>
        </is>
      </c>
      <c r="R354" s="2" t="n">
        <v>2323</v>
      </c>
      <c r="S354" s="2" t="n"/>
      <c r="T354" s="2" t="n">
        <v>27</v>
      </c>
      <c r="U354" s="39">
        <f>IF(I354="N",T354*Supuestos!$B$4,T354*Supuestos!$C$4)*100</f>
        <v/>
      </c>
      <c r="V354" s="20">
        <f>IF(U354&gt;0,100/U354,0)</f>
        <v/>
      </c>
      <c r="W354" s="2">
        <f>T354*M354</f>
        <v/>
      </c>
      <c r="X354" s="2">
        <f>+U354*M354</f>
        <v/>
      </c>
      <c r="Y354" s="44" t="n">
        <v>899.871423979428</v>
      </c>
      <c r="Z354" s="45" t="n">
        <v>0.02</v>
      </c>
      <c r="AA354" s="44" t="n">
        <v>44993.5711989714</v>
      </c>
    </row>
    <row r="355">
      <c r="A355" s="6" t="inlineStr">
        <is>
          <t>HYUNDAI</t>
        </is>
      </c>
      <c r="B355" s="6" t="inlineStr">
        <is>
          <t>Nuevo Kona 1.6 Limited HEV E.Full,6Abag,cue,tec,Ay.Es.5p.Aut</t>
        </is>
      </c>
      <c r="C355" s="6" t="inlineStr">
        <is>
          <t>SUV y CROSSOVER</t>
        </is>
      </c>
      <c r="D355" s="6" t="inlineStr">
        <is>
          <t>AUTOMOVIL</t>
        </is>
      </c>
      <c r="E355" s="11">
        <f>IF(D355="COMERCIAL","UTILITARIO",IF(C355="SUV Y CROSSOVER","SUV","AUTOMOVIL"))</f>
        <v/>
      </c>
      <c r="F355" s="6" t="n"/>
      <c r="G355" s="11" t="n">
        <v>1600</v>
      </c>
      <c r="H355" s="6" t="inlineStr">
        <is>
          <t>NAFTA</t>
        </is>
      </c>
      <c r="I355" s="6">
        <f>IF(H355="NAFTA","N",IF(H355="DIESEL","D",IF(H355="ELÉCTRICO","E","")))</f>
        <v/>
      </c>
      <c r="J355" s="17" t="inlineStr">
        <is>
          <t>HEV</t>
        </is>
      </c>
      <c r="K355" s="6" t="n">
        <v>141</v>
      </c>
      <c r="L355" s="9" t="n">
        <v>40</v>
      </c>
      <c r="M355" s="2" t="n">
        <v>40</v>
      </c>
      <c r="N355" s="2" t="n">
        <v>46990</v>
      </c>
      <c r="O355" s="2" t="inlineStr">
        <is>
          <t>Chile</t>
        </is>
      </c>
      <c r="P355" s="2" t="inlineStr">
        <is>
          <t>HY9266E60923S00-4</t>
        </is>
      </c>
      <c r="Q355" s="2" t="inlineStr">
        <is>
          <t>Euro 6 d</t>
        </is>
      </c>
      <c r="R355" s="2" t="n">
        <v>1950</v>
      </c>
      <c r="S355" s="2" t="n"/>
      <c r="T355" s="2" t="n">
        <v>88</v>
      </c>
      <c r="U355" s="39">
        <f>IF(I355="N",T355*Supuestos!$B$4,T355*Supuestos!$C$4)*100</f>
        <v/>
      </c>
      <c r="V355" s="20">
        <f>IF(U355&gt;0,100/U355,0)</f>
        <v/>
      </c>
      <c r="W355" s="2">
        <f>T355*M355</f>
        <v/>
      </c>
      <c r="X355" s="2">
        <f>+U355*M355</f>
        <v/>
      </c>
      <c r="Y355" s="44" t="n">
        <v>1284.500312972926</v>
      </c>
      <c r="Z355" s="45" t="n">
        <v>0.0345</v>
      </c>
      <c r="AA355" s="44" t="n">
        <v>37231.89312965003</v>
      </c>
    </row>
    <row r="356">
      <c r="A356" s="6" t="inlineStr">
        <is>
          <t>RENAULT</t>
        </is>
      </c>
      <c r="B356" s="6" t="inlineStr">
        <is>
          <t>New Duster Zen 1.6 Full,2Abag,ABS,CES 5p. (BRA)</t>
        </is>
      </c>
      <c r="C356" s="6" t="inlineStr">
        <is>
          <t>SUV y CROSSOVER</t>
        </is>
      </c>
      <c r="D356" s="6" t="inlineStr">
        <is>
          <t>AUTOMOVIL</t>
        </is>
      </c>
      <c r="E356" s="11">
        <f>IF(D356="COMERCIAL","UTILITARIO",IF(C356="SUV Y CROSSOVER","SUV","AUTOMOVIL"))</f>
        <v/>
      </c>
      <c r="F356" s="6" t="inlineStr">
        <is>
          <t>BRA</t>
        </is>
      </c>
      <c r="G356" s="11" t="n">
        <v>1600</v>
      </c>
      <c r="H356" s="6" t="inlineStr">
        <is>
          <t>NAFTA</t>
        </is>
      </c>
      <c r="I356" s="6">
        <f>IF(H356="NAFTA","N",IF(H356="DIESEL","D",IF(H356="ELÉCTRICO","E","")))</f>
        <v/>
      </c>
      <c r="J356" s="17" t="inlineStr">
        <is>
          <t>N</t>
        </is>
      </c>
      <c r="K356" s="6" t="n">
        <v>118</v>
      </c>
      <c r="L356" s="9" t="n">
        <v>40</v>
      </c>
      <c r="M356" s="2" t="n">
        <v>40</v>
      </c>
      <c r="N356" s="2" t="n">
        <v>23990</v>
      </c>
      <c r="O356" s="2" t="inlineStr">
        <is>
          <t>Ursea</t>
        </is>
      </c>
      <c r="P356" s="2" t="inlineStr">
        <is>
          <t>RV-E00074</t>
        </is>
      </c>
      <c r="Q356" s="2" t="inlineStr">
        <is>
          <t>Euro 5</t>
        </is>
      </c>
      <c r="R356" s="2" t="n">
        <v>1763</v>
      </c>
      <c r="S356" s="2" t="n"/>
      <c r="T356" s="2" t="n">
        <v>149</v>
      </c>
      <c r="U356" s="39">
        <f>IF(I356="N",T356*Supuestos!$B$4,T356*Supuestos!$C$4)*100</f>
        <v/>
      </c>
      <c r="V356" s="20">
        <f>IF(U356&gt;0,100/U356,0)</f>
        <v/>
      </c>
      <c r="W356" s="2">
        <f>T356*M356</f>
        <v/>
      </c>
      <c r="X356" s="2">
        <f>+U356*M356</f>
        <v/>
      </c>
      <c r="Y356" s="44" t="n">
        <v>5043.908830519836</v>
      </c>
      <c r="Z356" s="45" t="n">
        <v>0.345</v>
      </c>
      <c r="AA356" s="44" t="n">
        <v>14620.02559570967</v>
      </c>
    </row>
    <row r="357">
      <c r="A357" s="6" t="inlineStr">
        <is>
          <t>CHEVROLET</t>
        </is>
      </c>
      <c r="B357" s="6" t="inlineStr">
        <is>
          <t>New Captiva 1.5T Premier E.Full,cuero,Ay.Est.7 pax. 5p.Aut.(</t>
        </is>
      </c>
      <c r="C357" s="6" t="inlineStr">
        <is>
          <t>SUV y CROSSOVER</t>
        </is>
      </c>
      <c r="D357" s="6" t="inlineStr">
        <is>
          <t>AUTOMOVIL</t>
        </is>
      </c>
      <c r="E357" s="11">
        <f>IF(D357="COMERCIAL","UTILITARIO",IF(C357="SUV Y CROSSOVER","SUV","AUTOMOVIL"))</f>
        <v/>
      </c>
      <c r="F357" s="6" t="inlineStr">
        <is>
          <t>CHI</t>
        </is>
      </c>
      <c r="G357" s="11" t="n">
        <v>1500</v>
      </c>
      <c r="H357" s="6" t="inlineStr">
        <is>
          <t>NAFTA</t>
        </is>
      </c>
      <c r="I357" s="6">
        <f>IF(H357="NAFTA","N",IF(H357="DIESEL","D",IF(H357="ELÉCTRICO","E","")))</f>
        <v/>
      </c>
      <c r="J357" s="17" t="inlineStr">
        <is>
          <t>N</t>
        </is>
      </c>
      <c r="K357" s="6" t="n">
        <v>147</v>
      </c>
      <c r="L357" s="9" t="n">
        <v>39</v>
      </c>
      <c r="M357" s="2" t="n">
        <v>39</v>
      </c>
      <c r="N357" s="2" t="n">
        <v>36490</v>
      </c>
      <c r="O357" s="2" t="inlineStr">
        <is>
          <t>Chile</t>
        </is>
      </c>
      <c r="P357" s="2" t="inlineStr">
        <is>
          <t>CH9066E60423S01-2</t>
        </is>
      </c>
      <c r="Q357" s="2" t="inlineStr">
        <is>
          <t>Euro 6 b</t>
        </is>
      </c>
      <c r="R357" s="2" t="n">
        <v>1950</v>
      </c>
      <c r="S357" s="2" t="n"/>
      <c r="T357" s="2" t="n">
        <v>205</v>
      </c>
      <c r="U357" s="39">
        <f>IF(I357="N",T357*Supuestos!$B$4,T357*Supuestos!$C$4)*100</f>
        <v/>
      </c>
      <c r="V357" s="20">
        <f>IF(U357&gt;0,100/U357,0)</f>
        <v/>
      </c>
      <c r="W357" s="2">
        <f>T357*M357</f>
        <v/>
      </c>
      <c r="X357" s="2">
        <f>+U357*M357</f>
        <v/>
      </c>
      <c r="Y357" s="44" t="n">
        <v>6678.895432118414</v>
      </c>
      <c r="Z357" s="45" t="n">
        <v>0.2875</v>
      </c>
      <c r="AA357" s="44" t="n">
        <v>23230.94063345535</v>
      </c>
    </row>
    <row r="358">
      <c r="A358" s="6" t="inlineStr">
        <is>
          <t>CHERY</t>
        </is>
      </c>
      <c r="B358" s="6" t="inlineStr">
        <is>
          <t>New Tiggo 2 Pro 1.5 Ex.Full,CES,CTR,HSA,Ay.Est. 5p. Aut.(CHI</t>
        </is>
      </c>
      <c r="C358" s="6" t="inlineStr">
        <is>
          <t>SUV y CROSSOVER</t>
        </is>
      </c>
      <c r="D358" s="6" t="inlineStr">
        <is>
          <t>AUTOMOVIL</t>
        </is>
      </c>
      <c r="E358" s="11">
        <f>IF(D358="COMERCIAL","UTILITARIO",IF(C358="SUV Y CROSSOVER","SUV","AUTOMOVIL"))</f>
        <v/>
      </c>
      <c r="F358" s="6" t="inlineStr">
        <is>
          <t>CHI</t>
        </is>
      </c>
      <c r="G358" s="11" t="n">
        <v>1500</v>
      </c>
      <c r="H358" s="6" t="inlineStr">
        <is>
          <t>NAFTA</t>
        </is>
      </c>
      <c r="I358" s="6">
        <f>IF(H358="NAFTA","N",IF(H358="DIESEL","D",IF(H358="ELÉCTRICO","E","")))</f>
        <v/>
      </c>
      <c r="J358" s="17" t="inlineStr">
        <is>
          <t>N</t>
        </is>
      </c>
      <c r="K358" s="6" t="n">
        <v>106</v>
      </c>
      <c r="L358" s="9" t="n">
        <v>38</v>
      </c>
      <c r="M358" s="2" t="n">
        <v>38</v>
      </c>
      <c r="N358" s="2" t="n">
        <v>23990</v>
      </c>
      <c r="O358" s="2" t="inlineStr">
        <is>
          <t>Ursea</t>
        </is>
      </c>
      <c r="P358" s="2" t="inlineStr">
        <is>
          <t>RV-E00055</t>
        </is>
      </c>
      <c r="Q358" s="2" t="inlineStr">
        <is>
          <t>Euro 6 b</t>
        </is>
      </c>
      <c r="R358" s="2" t="n">
        <v>1650</v>
      </c>
      <c r="S358" s="2" t="n"/>
      <c r="T358" s="2" t="n">
        <v>169</v>
      </c>
      <c r="U358" s="39">
        <f>IF(I358="N",T358*Supuestos!$B$4,T358*Supuestos!$C$4)*100</f>
        <v/>
      </c>
      <c r="V358" s="20">
        <f>IF(U358&gt;0,100/U358,0)</f>
        <v/>
      </c>
      <c r="W358" s="2">
        <f>T358*M358</f>
        <v/>
      </c>
      <c r="X358" s="2">
        <f>+U358*M358</f>
        <v/>
      </c>
      <c r="Y358" s="44" t="n">
        <v>4390.975648575521</v>
      </c>
      <c r="Z358" s="45" t="n">
        <v>0.2875</v>
      </c>
      <c r="AA358" s="44" t="n">
        <v>15272.95877765399</v>
      </c>
    </row>
    <row r="359">
      <c r="A359" s="6" t="inlineStr">
        <is>
          <t>HYUNDAI</t>
        </is>
      </c>
      <c r="B359" s="6" t="inlineStr">
        <is>
          <t>New Kona 1.6 Safe HEV Extra Full, 6Abag, Ayud. Estac. Aut.</t>
        </is>
      </c>
      <c r="C359" s="6" t="inlineStr">
        <is>
          <t>SUV y CROSSOVER</t>
        </is>
      </c>
      <c r="D359" s="6" t="inlineStr">
        <is>
          <t>AUTOMOVIL</t>
        </is>
      </c>
      <c r="E359" s="11">
        <f>IF(D359="COMERCIAL","UTILITARIO",IF(C359="SUV Y CROSSOVER","SUV","AUTOMOVIL"))</f>
        <v/>
      </c>
      <c r="F359" s="6" t="inlineStr">
        <is>
          <t>COR</t>
        </is>
      </c>
      <c r="G359" s="11" t="n">
        <v>1600</v>
      </c>
      <c r="H359" s="6" t="inlineStr">
        <is>
          <t>NAFTA</t>
        </is>
      </c>
      <c r="I359" s="6">
        <f>IF(H359="NAFTA","N",IF(H359="DIESEL","D",IF(H359="ELÉCTRICO","E","")))</f>
        <v/>
      </c>
      <c r="J359" s="17" t="inlineStr">
        <is>
          <t>HEV</t>
        </is>
      </c>
      <c r="K359" s="6" t="n">
        <v>141</v>
      </c>
      <c r="L359" s="9" t="n">
        <v>38</v>
      </c>
      <c r="M359" s="2" t="n">
        <v>38</v>
      </c>
      <c r="N359" s="2" t="n">
        <v>38990</v>
      </c>
      <c r="O359" s="2" t="inlineStr">
        <is>
          <t>Chile</t>
        </is>
      </c>
      <c r="P359" s="2" t="inlineStr">
        <is>
          <t>HY9266E60923S00-4</t>
        </is>
      </c>
      <c r="Q359" s="2" t="inlineStr">
        <is>
          <t>Euro 6 d</t>
        </is>
      </c>
      <c r="R359" s="2" t="n">
        <v>1950</v>
      </c>
      <c r="S359" s="2" t="n"/>
      <c r="T359" s="2" t="n">
        <v>88</v>
      </c>
      <c r="U359" s="39">
        <f>IF(I359="N",T359*Supuestos!$B$4,T359*Supuestos!$C$4)*100</f>
        <v/>
      </c>
      <c r="V359" s="20">
        <f>IF(U359&gt;0,100/U359,0)</f>
        <v/>
      </c>
      <c r="W359" s="2">
        <f>T359*M359</f>
        <v/>
      </c>
      <c r="X359" s="2">
        <f>+U359*M359</f>
        <v/>
      </c>
      <c r="Y359" s="44" t="n">
        <v>1065.815433130759</v>
      </c>
      <c r="Z359" s="45" t="n">
        <v>0.0345</v>
      </c>
      <c r="AA359" s="44" t="n">
        <v>30893.20096031186</v>
      </c>
    </row>
    <row r="360">
      <c r="A360" s="6" t="inlineStr">
        <is>
          <t>MERCEDES BENZ</t>
        </is>
      </c>
      <c r="B360" s="6" t="inlineStr">
        <is>
          <t>EQA 350 215 KW techo pan. 4x4 Aut. (H243)</t>
        </is>
      </c>
      <c r="C360" s="6" t="inlineStr">
        <is>
          <t>SUV y CROSSOVER</t>
        </is>
      </c>
      <c r="D360" s="6" t="inlineStr">
        <is>
          <t>AUTOMOVIL</t>
        </is>
      </c>
      <c r="E360" s="11">
        <f>IF(D360="COMERCIAL","UTILITARIO",IF(C360="SUV Y CROSSOVER","SUV","AUTOMOVIL"))</f>
        <v/>
      </c>
      <c r="F360" s="6" t="inlineStr">
        <is>
          <t>ALE</t>
        </is>
      </c>
      <c r="G360" s="11" t="n"/>
      <c r="H360" s="6" t="inlineStr">
        <is>
          <t>ELÉCTRICO</t>
        </is>
      </c>
      <c r="I360" s="6">
        <f>IF(H360="NAFTA","N",IF(H360="DIESEL","D",IF(H360="ELÉCTRICO","E","")))</f>
        <v/>
      </c>
      <c r="J360" s="17" t="inlineStr">
        <is>
          <t>BEV</t>
        </is>
      </c>
      <c r="K360" s="6" t="n">
        <v>292</v>
      </c>
      <c r="L360" s="9" t="n">
        <v>38</v>
      </c>
      <c r="M360" s="21" t="n">
        <v>38</v>
      </c>
      <c r="N360" s="2" t="n">
        <v>90990</v>
      </c>
      <c r="O360" s="2" t="inlineStr">
        <is>
          <t>Chile</t>
        </is>
      </c>
      <c r="P360" s="2" t="inlineStr">
        <is>
          <t>MB9011EL0323S00-6</t>
        </is>
      </c>
      <c r="Q360" s="2" t="n"/>
      <c r="R360" s="2" t="n">
        <v>2535</v>
      </c>
      <c r="S360" s="2" t="n">
        <v>5.9</v>
      </c>
      <c r="T360" s="2" t="n"/>
      <c r="U360" s="39">
        <f>IF(I360="N",T360*Supuestos!$B$4,T360*Supuestos!$C$4)*100</f>
        <v/>
      </c>
      <c r="V360" s="20">
        <f>IF(U360&gt;0,100/U360,0)</f>
        <v/>
      </c>
      <c r="W360" s="2">
        <f>T360*M360</f>
        <v/>
      </c>
      <c r="X360" s="2">
        <f>+U360*M360</f>
        <v/>
      </c>
      <c r="Y360" s="44" t="n">
        <v>0</v>
      </c>
      <c r="Z360" s="45" t="n">
        <v>0</v>
      </c>
      <c r="AA360" s="44" t="n">
        <v>74581.96721311475</v>
      </c>
    </row>
    <row r="361">
      <c r="A361" s="6" t="inlineStr">
        <is>
          <t>HYUNDAI</t>
        </is>
      </c>
      <c r="B361" s="6" t="inlineStr">
        <is>
          <t>New Santa Fe 2.2 CRDI Diesel Extra Full 7pax. 4x4 Aut.</t>
        </is>
      </c>
      <c r="C361" s="6" t="inlineStr">
        <is>
          <t>SUV y CROSSOVER</t>
        </is>
      </c>
      <c r="D361" s="6" t="inlineStr">
        <is>
          <t>AUTOMOVIL</t>
        </is>
      </c>
      <c r="E361" s="11">
        <f>IF(D361="COMERCIAL","UTILITARIO",IF(C361="SUV Y CROSSOVER","SUV","AUTOMOVIL"))</f>
        <v/>
      </c>
      <c r="F361" s="6" t="inlineStr">
        <is>
          <t>COR</t>
        </is>
      </c>
      <c r="G361" s="11" t="n">
        <v>2200</v>
      </c>
      <c r="H361" s="6" t="inlineStr">
        <is>
          <t>DIESEL</t>
        </is>
      </c>
      <c r="I361" s="6">
        <f>IF(H361="NAFTA","N",IF(H361="DIESEL","D",IF(H361="ELÉCTRICO","E","")))</f>
        <v/>
      </c>
      <c r="J361" s="17" t="inlineStr">
        <is>
          <t>D</t>
        </is>
      </c>
      <c r="K361" s="6" t="n">
        <v>0</v>
      </c>
      <c r="L361" s="9" t="n">
        <v>37</v>
      </c>
      <c r="M361" s="2" t="n">
        <v>37</v>
      </c>
      <c r="N361" s="2" t="n">
        <v>60000</v>
      </c>
      <c r="O361" s="2" t="inlineStr">
        <is>
          <t>Chile</t>
        </is>
      </c>
      <c r="P361" s="2" t="inlineStr">
        <is>
          <t>HY8711E60722S00-0</t>
        </is>
      </c>
      <c r="Q361" s="2" t="inlineStr">
        <is>
          <t>Euro 6 d</t>
        </is>
      </c>
      <c r="R361" s="2" t="n">
        <v>2550</v>
      </c>
      <c r="S361" s="2" t="n"/>
      <c r="T361" s="2" t="n">
        <v>155</v>
      </c>
      <c r="U361" s="39">
        <f>IF(I361="N",T361*Supuestos!$B$4,T361*Supuestos!$C$4)*100</f>
        <v/>
      </c>
      <c r="V361" s="20">
        <f>IF(U361&gt;0,100/U361,0)</f>
        <v/>
      </c>
      <c r="W361" s="2">
        <f>T361*M361</f>
        <v/>
      </c>
      <c r="X361" s="2">
        <f>+U361*M361</f>
        <v/>
      </c>
      <c r="Y361" s="44" t="n">
        <v>26305.75676706062</v>
      </c>
      <c r="Z361" s="45" t="n">
        <v>1.15</v>
      </c>
      <c r="AA361" s="44" t="n">
        <v>22874.57110179184</v>
      </c>
    </row>
    <row r="362">
      <c r="A362" s="6" t="inlineStr">
        <is>
          <t>AUDI</t>
        </is>
      </c>
      <c r="B362" s="6" t="inlineStr">
        <is>
          <t>Nuevo Q2 Advanced 1.4 TFSi 150 HP Extra Full Tiptronic 5p.</t>
        </is>
      </c>
      <c r="C362" s="6" t="inlineStr">
        <is>
          <t>SUV y CROSSOVER</t>
        </is>
      </c>
      <c r="D362" s="6" t="inlineStr">
        <is>
          <t>AUTOMOVIL</t>
        </is>
      </c>
      <c r="E362" s="11">
        <f>IF(D362="COMERCIAL","UTILITARIO",IF(C362="SUV Y CROSSOVER","SUV","AUTOMOVIL"))</f>
        <v/>
      </c>
      <c r="F362" s="6" t="inlineStr">
        <is>
          <t>ALE</t>
        </is>
      </c>
      <c r="G362" s="11" t="n">
        <v>1400</v>
      </c>
      <c r="H362" s="6" t="inlineStr">
        <is>
          <t>NAFTA</t>
        </is>
      </c>
      <c r="I362" s="6">
        <f>IF(H362="NAFTA","N",IF(H362="DIESEL","D",IF(H362="ELÉCTRICO","E","")))</f>
        <v/>
      </c>
      <c r="J362" s="17" t="inlineStr">
        <is>
          <t>N</t>
        </is>
      </c>
      <c r="K362" s="6" t="n">
        <v>150</v>
      </c>
      <c r="L362" s="9" t="n">
        <v>36</v>
      </c>
      <c r="M362" s="2" t="n">
        <v>36</v>
      </c>
      <c r="N362" s="2" t="n">
        <v>49900</v>
      </c>
      <c r="O362" s="2" t="inlineStr">
        <is>
          <t>Ursea</t>
        </is>
      </c>
      <c r="P362" s="2" t="inlineStr">
        <is>
          <t>RV-E00040</t>
        </is>
      </c>
      <c r="Q362" s="2" t="inlineStr">
        <is>
          <t>Euro 6</t>
        </is>
      </c>
      <c r="R362" s="2" t="n">
        <v>2350</v>
      </c>
      <c r="S362" s="2" t="n"/>
      <c r="T362" s="2" t="n">
        <v>148</v>
      </c>
      <c r="U362" s="39">
        <f>IF(I362="N",T362*Supuestos!$B$4,T362*Supuestos!$C$4)*100</f>
        <v/>
      </c>
      <c r="V362" s="20">
        <f>IF(U362&gt;0,100/U362,0)</f>
        <v/>
      </c>
      <c r="W362" s="2">
        <f>T362*M362</f>
        <v/>
      </c>
      <c r="X362" s="2">
        <f>+U362*M362</f>
        <v/>
      </c>
      <c r="Y362" s="44" t="n">
        <v>9133.375775903231</v>
      </c>
      <c r="Z362" s="45" t="n">
        <v>0.2875</v>
      </c>
      <c r="AA362" s="44" t="n">
        <v>31768.26356835906</v>
      </c>
    </row>
    <row r="363">
      <c r="A363" s="6" t="inlineStr">
        <is>
          <t>AUDI</t>
        </is>
      </c>
      <c r="B363" s="6" t="inlineStr">
        <is>
          <t>Nuevo Q3 Advanced 1.4 TFSi Extra Full S-Tronic 5p. (HUN)</t>
        </is>
      </c>
      <c r="C363" s="6" t="inlineStr">
        <is>
          <t>SUV y CROSSOVER</t>
        </is>
      </c>
      <c r="D363" s="6" t="inlineStr">
        <is>
          <t>AUTOMOVIL</t>
        </is>
      </c>
      <c r="E363" s="11">
        <f>IF(D363="COMERCIAL","UTILITARIO",IF(C363="SUV Y CROSSOVER","SUV","AUTOMOVIL"))</f>
        <v/>
      </c>
      <c r="F363" s="6" t="inlineStr">
        <is>
          <t>HUN</t>
        </is>
      </c>
      <c r="G363" s="11" t="n">
        <v>1400</v>
      </c>
      <c r="H363" s="6" t="inlineStr">
        <is>
          <t>NAFTA</t>
        </is>
      </c>
      <c r="I363" s="6">
        <f>IF(H363="NAFTA","N",IF(H363="DIESEL","D",IF(H363="ELÉCTRICO","E","")))</f>
        <v/>
      </c>
      <c r="J363" s="17" t="inlineStr">
        <is>
          <t>N</t>
        </is>
      </c>
      <c r="K363" s="6" t="n">
        <v>150</v>
      </c>
      <c r="L363" s="9" t="n">
        <v>36</v>
      </c>
      <c r="M363" s="2" t="n">
        <v>36</v>
      </c>
      <c r="N363" s="2" t="n">
        <v>65200</v>
      </c>
      <c r="O363" s="2" t="inlineStr">
        <is>
          <t>Ursea</t>
        </is>
      </c>
      <c r="P363" s="2" t="inlineStr">
        <is>
          <t>RV-E00144</t>
        </is>
      </c>
      <c r="Q363" s="2" t="inlineStr">
        <is>
          <t>Euro 6</t>
        </is>
      </c>
      <c r="R363" s="2" t="n">
        <v>2500</v>
      </c>
      <c r="S363" s="2" t="n"/>
      <c r="T363" s="2" t="n">
        <v>171</v>
      </c>
      <c r="U363" s="39">
        <f>IF(I363="N",T363*Supuestos!$B$4,T363*Supuestos!$C$4)*100</f>
        <v/>
      </c>
      <c r="V363" s="20">
        <f>IF(U363&gt;0,100/U363,0)</f>
        <v/>
      </c>
      <c r="W363" s="2">
        <f>T363*M363</f>
        <v/>
      </c>
      <c r="X363" s="2">
        <f>+U363*M363</f>
        <v/>
      </c>
      <c r="Y363" s="44" t="n">
        <v>11933.78959095973</v>
      </c>
      <c r="Z363" s="45" t="n">
        <v>0.2875</v>
      </c>
      <c r="AA363" s="44" t="n">
        <v>41508.83335985993</v>
      </c>
    </row>
    <row r="364">
      <c r="A364" s="6" t="inlineStr">
        <is>
          <t>VOLKSWAGEN</t>
        </is>
      </c>
      <c r="B364" s="6" t="inlineStr">
        <is>
          <t>Tiguan 1.4 TFSi Life Extra Full, ADAS 5p. 7 pax. Aut.(MEX)</t>
        </is>
      </c>
      <c r="C364" s="6" t="inlineStr">
        <is>
          <t>SUV y CROSSOVER</t>
        </is>
      </c>
      <c r="D364" s="6" t="inlineStr">
        <is>
          <t>AUTOMOVIL</t>
        </is>
      </c>
      <c r="E364" s="11">
        <f>IF(D364="COMERCIAL","UTILITARIO",IF(C364="SUV Y CROSSOVER","SUV","AUTOMOVIL"))</f>
        <v/>
      </c>
      <c r="F364" s="6" t="inlineStr">
        <is>
          <t>MEX</t>
        </is>
      </c>
      <c r="G364" s="11" t="n">
        <v>1400</v>
      </c>
      <c r="H364" s="6" t="inlineStr">
        <is>
          <t>NAFTA</t>
        </is>
      </c>
      <c r="I364" s="6">
        <f>IF(H364="NAFTA","N",IF(H364="DIESEL","D",IF(H364="ELÉCTRICO","E","")))</f>
        <v/>
      </c>
      <c r="J364" s="17" t="inlineStr">
        <is>
          <t>N</t>
        </is>
      </c>
      <c r="K364" s="6" t="n">
        <v>150</v>
      </c>
      <c r="L364" s="9" t="n">
        <v>35</v>
      </c>
      <c r="M364" s="2" t="n">
        <v>35</v>
      </c>
      <c r="N364" s="2" t="n">
        <v>50990</v>
      </c>
      <c r="O364" s="2" t="inlineStr">
        <is>
          <t>Ursea</t>
        </is>
      </c>
      <c r="P364" s="2" t="inlineStr">
        <is>
          <t>RV-E00112</t>
        </is>
      </c>
      <c r="Q364" s="2" t="inlineStr">
        <is>
          <t>Euro 5</t>
        </is>
      </c>
      <c r="R364" s="2" t="n">
        <v>1669</v>
      </c>
      <c r="S364" s="2" t="n"/>
      <c r="T364" s="2" t="n">
        <v>194</v>
      </c>
      <c r="U364" s="39">
        <f>IF(I364="N",T364*Supuestos!$B$4,T364*Supuestos!$C$4)*100</f>
        <v/>
      </c>
      <c r="V364" s="20">
        <f>IF(U364&gt;0,100/U364,0)</f>
        <v/>
      </c>
      <c r="W364" s="2">
        <f>T364*M364</f>
        <v/>
      </c>
      <c r="X364" s="2">
        <f>+U364*M364</f>
        <v/>
      </c>
      <c r="Y364" s="44" t="n">
        <v>9332.88238102817</v>
      </c>
      <c r="Z364" s="45" t="n">
        <v>0.2875</v>
      </c>
      <c r="AA364" s="44" t="n">
        <v>32462.19958618494</v>
      </c>
    </row>
    <row r="365">
      <c r="A365" s="6" t="inlineStr">
        <is>
          <t>HONDA</t>
        </is>
      </c>
      <c r="B365" s="6" t="inlineStr">
        <is>
          <t>Nuevo HR-V 1.5 EX Extra Full 5p. Aut. (BRA)</t>
        </is>
      </c>
      <c r="C365" s="6" t="inlineStr">
        <is>
          <t>SUV y CROSSOVER</t>
        </is>
      </c>
      <c r="D365" s="6" t="inlineStr">
        <is>
          <t>AUTOMOVIL</t>
        </is>
      </c>
      <c r="E365" s="11">
        <f>IF(D365="COMERCIAL","UTILITARIO",IF(C365="SUV Y CROSSOVER","SUV","AUTOMOVIL"))</f>
        <v/>
      </c>
      <c r="F365" s="6" t="inlineStr">
        <is>
          <t>BRA</t>
        </is>
      </c>
      <c r="G365" s="11" t="n">
        <v>1500</v>
      </c>
      <c r="H365" s="6" t="inlineStr">
        <is>
          <t>NAFTA</t>
        </is>
      </c>
      <c r="I365" s="6">
        <f>IF(H365="NAFTA","N",IF(H365="DIESEL","D",IF(H365="ELÉCTRICO","E","")))</f>
        <v/>
      </c>
      <c r="J365" s="17" t="inlineStr">
        <is>
          <t>N</t>
        </is>
      </c>
      <c r="K365" s="6" t="n">
        <v>119</v>
      </c>
      <c r="L365" s="9" t="n">
        <v>34</v>
      </c>
      <c r="M365" s="2" t="n">
        <v>34</v>
      </c>
      <c r="N365" s="2" t="n">
        <v>38900</v>
      </c>
      <c r="O365" s="2" t="inlineStr">
        <is>
          <t>Chile</t>
        </is>
      </c>
      <c r="P365" s="2" t="inlineStr">
        <is>
          <t>HN8742E60822S02-4</t>
        </is>
      </c>
      <c r="Q365" s="2" t="inlineStr">
        <is>
          <t>Euro 6 b</t>
        </is>
      </c>
      <c r="R365" s="2" t="n">
        <v>1740</v>
      </c>
      <c r="S365" s="2" t="n"/>
      <c r="T365" s="2" t="n">
        <v>148</v>
      </c>
      <c r="U365" s="39">
        <f>IF(I365="N",T365*Supuestos!$B$4,T365*Supuestos!$C$4)*100</f>
        <v/>
      </c>
      <c r="V365" s="20">
        <f>IF(U365&gt;0,100/U365,0)</f>
        <v/>
      </c>
      <c r="W365" s="2">
        <f>T365*M365</f>
        <v/>
      </c>
      <c r="X365" s="2">
        <f>+U365*M365</f>
        <v/>
      </c>
      <c r="Y365" s="44" t="n">
        <v>7120.006366385483</v>
      </c>
      <c r="Z365" s="45" t="n">
        <v>0.2875</v>
      </c>
      <c r="AA365" s="44" t="n">
        <v>24765.23953525386</v>
      </c>
    </row>
    <row r="366">
      <c r="A366" s="6" t="inlineStr">
        <is>
          <t>HYUNDAI</t>
        </is>
      </c>
      <c r="B366" s="6" t="inlineStr">
        <is>
          <t>Tucson NX4 1.6T LTD HEV Ex.Full,cue,techo,cam360 5p.Aut(CHE)</t>
        </is>
      </c>
      <c r="C366" s="6" t="inlineStr">
        <is>
          <t>SUV y CROSSOVER</t>
        </is>
      </c>
      <c r="D366" s="6" t="inlineStr">
        <is>
          <t>AUTOMOVIL</t>
        </is>
      </c>
      <c r="E366" s="11">
        <f>IF(D366="COMERCIAL","UTILITARIO",IF(C366="SUV Y CROSSOVER","SUV","AUTOMOVIL"))</f>
        <v/>
      </c>
      <c r="F366" s="6" t="n"/>
      <c r="G366" s="11" t="n">
        <v>1600</v>
      </c>
      <c r="H366" s="6" t="inlineStr">
        <is>
          <t>NAFTA</t>
        </is>
      </c>
      <c r="I366" s="6">
        <f>IF(H366="NAFTA","N",IF(H366="DIESEL","D",IF(H366="ELÉCTRICO","E","")))</f>
        <v/>
      </c>
      <c r="J366" s="17" t="inlineStr">
        <is>
          <t>HEV</t>
        </is>
      </c>
      <c r="K366" s="6" t="n">
        <v>230</v>
      </c>
      <c r="L366" s="9" t="n">
        <v>34</v>
      </c>
      <c r="M366" s="2" t="n">
        <v>34</v>
      </c>
      <c r="N366" s="2" t="n">
        <v>59990</v>
      </c>
      <c r="O366" s="2" t="inlineStr">
        <is>
          <t>Chile</t>
        </is>
      </c>
      <c r="P366" s="2" t="inlineStr">
        <is>
          <t>HY8682E60722S00-4</t>
        </is>
      </c>
      <c r="Q366" s="2" t="inlineStr">
        <is>
          <t>Euro 6 d</t>
        </is>
      </c>
      <c r="R366" s="2" t="n">
        <v>2175</v>
      </c>
      <c r="S366" s="2" t="n"/>
      <c r="T366" s="2" t="n">
        <v>112</v>
      </c>
      <c r="U366" s="39">
        <f>IF(I366="N",T366*Supuestos!$B$4,T366*Supuestos!$C$4)*100</f>
        <v/>
      </c>
      <c r="V366" s="20">
        <f>IF(U366&gt;0,100/U366,0)</f>
        <v/>
      </c>
      <c r="W366" s="2">
        <f>T366*M366</f>
        <v/>
      </c>
      <c r="X366" s="2">
        <f>+U366*M366</f>
        <v/>
      </c>
      <c r="Y366" s="44" t="n">
        <v>1639.863242716447</v>
      </c>
      <c r="Z366" s="45" t="n">
        <v>0.0345</v>
      </c>
      <c r="AA366" s="44" t="n">
        <v>47532.26790482454</v>
      </c>
    </row>
    <row r="367">
      <c r="A367" s="6" t="inlineStr">
        <is>
          <t>BMW</t>
        </is>
      </c>
      <c r="B367" s="6" t="inlineStr">
        <is>
          <t>iX1 xDrive 30e 200 KW M Sport Extra Full, techo 5p. Aut. (U11)</t>
        </is>
      </c>
      <c r="C367" s="6" t="inlineStr">
        <is>
          <t>SUV y CROSSOVER</t>
        </is>
      </c>
      <c r="D367" s="6" t="inlineStr">
        <is>
          <t>AUTOMOVIL</t>
        </is>
      </c>
      <c r="E367" s="11">
        <f>IF(D367="COMERCIAL","UTILITARIO",IF(C367="SUV Y CROSSOVER","SUV","AUTOMOVIL"))</f>
        <v/>
      </c>
      <c r="F367" s="6" t="n"/>
      <c r="G367" s="11" t="n"/>
      <c r="H367" s="6" t="inlineStr">
        <is>
          <t>ELÉCTRICO</t>
        </is>
      </c>
      <c r="I367" s="6">
        <f>IF(H367="NAFTA","N",IF(H367="DIESEL","D",IF(H367="ELÉCTRICO","E","")))</f>
        <v/>
      </c>
      <c r="J367" s="17" t="inlineStr">
        <is>
          <t>BEV</t>
        </is>
      </c>
      <c r="K367" s="6" t="n"/>
      <c r="L367" s="9" t="n">
        <v>33</v>
      </c>
      <c r="M367" s="21" t="n">
        <v>33</v>
      </c>
      <c r="N367" s="2" t="n">
        <v>94900</v>
      </c>
      <c r="O367" s="2" t="inlineStr">
        <is>
          <t>Chile</t>
        </is>
      </c>
      <c r="P367" s="2" t="inlineStr">
        <is>
          <t>BM9084EL0423S00-4</t>
        </is>
      </c>
      <c r="Q367" s="2" t="n"/>
      <c r="R367" s="2" t="n">
        <v>2580</v>
      </c>
      <c r="S367" s="2" t="n">
        <v>6.2</v>
      </c>
      <c r="T367" s="2" t="n"/>
      <c r="U367" s="39">
        <f>IF(I367="N",T367*Supuestos!$B$4,T367*Supuestos!$C$4)*100</f>
        <v/>
      </c>
      <c r="V367" s="20">
        <f>IF(U367&gt;0,100/U367,0)</f>
        <v/>
      </c>
      <c r="W367" s="2">
        <f>T367*M367</f>
        <v/>
      </c>
      <c r="X367" s="2">
        <f>+U367*M367</f>
        <v/>
      </c>
      <c r="Y367" s="44" t="n">
        <v>0</v>
      </c>
      <c r="Z367" s="45" t="n">
        <v>0</v>
      </c>
      <c r="AA367" s="44" t="n">
        <v>77786.88524590163</v>
      </c>
    </row>
    <row r="368">
      <c r="A368" s="6" t="inlineStr">
        <is>
          <t>CHANGAN</t>
        </is>
      </c>
      <c r="B368" s="6" t="inlineStr">
        <is>
          <t>New CS35 Plus Luxury 1.4T Ex.Full,cam360,techo pan.5p. Aut</t>
        </is>
      </c>
      <c r="C368" s="6" t="inlineStr">
        <is>
          <t>SUV y CROSSOVER</t>
        </is>
      </c>
      <c r="D368" s="6" t="inlineStr">
        <is>
          <t>AUTOMOVIL</t>
        </is>
      </c>
      <c r="E368" s="11">
        <f>IF(D368="COMERCIAL","UTILITARIO",IF(C368="SUV Y CROSSOVER","SUV","AUTOMOVIL"))</f>
        <v/>
      </c>
      <c r="F368" s="6" t="inlineStr">
        <is>
          <t>CHI</t>
        </is>
      </c>
      <c r="G368" s="11" t="n">
        <v>1400</v>
      </c>
      <c r="H368" s="6" t="inlineStr">
        <is>
          <t>NAFTA</t>
        </is>
      </c>
      <c r="I368" s="6">
        <f>IF(H368="NAFTA","N",IF(H368="DIESEL","D",IF(H368="ELÉCTRICO","E","")))</f>
        <v/>
      </c>
      <c r="J368" s="17" t="inlineStr">
        <is>
          <t>N</t>
        </is>
      </c>
      <c r="K368" s="6" t="n">
        <v>155</v>
      </c>
      <c r="L368" s="9" t="n">
        <v>33</v>
      </c>
      <c r="M368" s="2" t="n">
        <v>33</v>
      </c>
      <c r="N368" s="2" t="n">
        <v>32990</v>
      </c>
      <c r="O368" s="2" t="inlineStr">
        <is>
          <t>Ursea</t>
        </is>
      </c>
      <c r="P368" s="2" t="inlineStr">
        <is>
          <t>RV-E00060</t>
        </is>
      </c>
      <c r="Q368" s="2" t="inlineStr">
        <is>
          <t>Euro 6 b</t>
        </is>
      </c>
      <c r="R368" s="2" t="n">
        <v>1810</v>
      </c>
      <c r="S368" s="2" t="n"/>
      <c r="T368" s="2" t="n">
        <v>177</v>
      </c>
      <c r="U368" s="39">
        <f>IF(I368="N",T368*Supuestos!$B$4,T368*Supuestos!$C$4)*100</f>
        <v/>
      </c>
      <c r="V368" s="20">
        <f>IF(U368&gt;0,100/U368,0)</f>
        <v/>
      </c>
      <c r="W368" s="2">
        <f>T368*M368</f>
        <v/>
      </c>
      <c r="X368" s="2">
        <f>+U368*M368</f>
        <v/>
      </c>
      <c r="Y368" s="44" t="n">
        <v>6038.277892726404</v>
      </c>
      <c r="Z368" s="45" t="n">
        <v>0.2875</v>
      </c>
      <c r="AA368" s="44" t="n">
        <v>21002.70571383097</v>
      </c>
    </row>
    <row r="369">
      <c r="A369" s="6" t="inlineStr">
        <is>
          <t>FORD</t>
        </is>
      </c>
      <c r="B369" s="6" t="inlineStr">
        <is>
          <t>Bronco Sport Wildtrak 2.0T Ex.Full, Ay.Est. 4x4 Aut. (MEX)</t>
        </is>
      </c>
      <c r="C369" s="6" t="inlineStr">
        <is>
          <t>SUV y CROSSOVER</t>
        </is>
      </c>
      <c r="D369" s="6" t="inlineStr">
        <is>
          <t>AUTOMOVIL</t>
        </is>
      </c>
      <c r="E369" s="11">
        <f>IF(D369="COMERCIAL","UTILITARIO",IF(C369="SUV Y CROSSOVER","SUV","AUTOMOVIL"))</f>
        <v/>
      </c>
      <c r="F369" s="6" t="inlineStr">
        <is>
          <t>MEX</t>
        </is>
      </c>
      <c r="G369" s="11" t="n">
        <v>2000</v>
      </c>
      <c r="H369" s="6" t="inlineStr">
        <is>
          <t>NAFTA</t>
        </is>
      </c>
      <c r="I369" s="6">
        <f>IF(H369="NAFTA","N",IF(H369="DIESEL","D",IF(H369="ELÉCTRICO","E","")))</f>
        <v/>
      </c>
      <c r="J369" s="17" t="inlineStr">
        <is>
          <t>N</t>
        </is>
      </c>
      <c r="K369" s="6" t="n">
        <v>240</v>
      </c>
      <c r="L369" s="9" t="n">
        <v>33</v>
      </c>
      <c r="M369" s="2" t="n">
        <v>33</v>
      </c>
      <c r="N369" s="2" t="n">
        <v>64900</v>
      </c>
      <c r="O369" s="2" t="inlineStr">
        <is>
          <t>Ursea</t>
        </is>
      </c>
      <c r="P369" s="2" t="n">
        <v>2159</v>
      </c>
      <c r="Q369" s="2" t="inlineStr">
        <is>
          <t>Tier 3 b70</t>
        </is>
      </c>
      <c r="R369" s="2" t="inlineStr">
        <is>
          <t>RV-E00012</t>
        </is>
      </c>
      <c r="S369" s="2" t="n"/>
      <c r="T369" s="2" t="n">
        <v>237</v>
      </c>
      <c r="U369" s="39">
        <f>IF(I369="N",T369*Supuestos!$B$4,T369*Supuestos!$C$4)*100</f>
        <v/>
      </c>
      <c r="V369" s="20">
        <f>IF(U369&gt;0,100/U369,0)</f>
        <v/>
      </c>
      <c r="W369" s="2">
        <f>T369*M369</f>
        <v/>
      </c>
      <c r="X369" s="2">
        <f>+U369*M369</f>
        <v/>
      </c>
      <c r="Y369" s="44" t="n">
        <v>13645.25565238589</v>
      </c>
      <c r="Z369" s="45" t="n">
        <v>0.345</v>
      </c>
      <c r="AA369" s="44" t="n">
        <v>39551.46565908952</v>
      </c>
    </row>
    <row r="370">
      <c r="A370" s="6" t="inlineStr">
        <is>
          <t>HONDA</t>
        </is>
      </c>
      <c r="B370" s="6" t="inlineStr">
        <is>
          <t>New CR-V EXL-C 1.5T Extra Full 4x4 Aut. (USA)</t>
        </is>
      </c>
      <c r="C370" s="6" t="inlineStr">
        <is>
          <t>SUV y CROSSOVER</t>
        </is>
      </c>
      <c r="D370" s="6" t="inlineStr">
        <is>
          <t>AUTOMOVIL</t>
        </is>
      </c>
      <c r="E370" s="11">
        <f>IF(D370="COMERCIAL","UTILITARIO",IF(C370="SUV Y CROSSOVER","SUV","AUTOMOVIL"))</f>
        <v/>
      </c>
      <c r="F370" s="6" t="inlineStr">
        <is>
          <t>USA</t>
        </is>
      </c>
      <c r="G370" s="11" t="n">
        <v>1500</v>
      </c>
      <c r="H370" s="6" t="inlineStr">
        <is>
          <t>NAFTA</t>
        </is>
      </c>
      <c r="I370" s="6">
        <f>IF(H370="NAFTA","N",IF(H370="DIESEL","D",IF(H370="ELÉCTRICO","E","")))</f>
        <v/>
      </c>
      <c r="J370" s="17" t="inlineStr">
        <is>
          <t>N</t>
        </is>
      </c>
      <c r="K370" s="6" t="n">
        <v>188</v>
      </c>
      <c r="L370" s="9" t="n">
        <v>33</v>
      </c>
      <c r="M370" s="2" t="n">
        <v>33</v>
      </c>
      <c r="N370" s="2" t="n">
        <v>70900</v>
      </c>
      <c r="O370" s="2" t="inlineStr">
        <is>
          <t>Chile</t>
        </is>
      </c>
      <c r="P370" s="2" t="inlineStr">
        <is>
          <t>HN8667T3C0622S02-7</t>
        </is>
      </c>
      <c r="Q370" s="2" t="inlineStr">
        <is>
          <t>Tier 3 b70</t>
        </is>
      </c>
      <c r="R370" s="2" t="n">
        <v>2175</v>
      </c>
      <c r="S370" s="2" t="n"/>
      <c r="T370" s="2" t="n">
        <v>175</v>
      </c>
      <c r="U370" s="39">
        <f>IF(I370="N",T370*Supuestos!$B$4,T370*Supuestos!$C$4)*100</f>
        <v/>
      </c>
      <c r="V370" s="20">
        <f>IF(U370&gt;0,100/U370,0)</f>
        <v/>
      </c>
      <c r="W370" s="2">
        <f>T370*M370</f>
        <v/>
      </c>
      <c r="X370" s="2">
        <f>+U370*M370</f>
        <v/>
      </c>
      <c r="Y370" s="44" t="n">
        <v>12977.08101225529</v>
      </c>
      <c r="Z370" s="45" t="n">
        <v>0.2875</v>
      </c>
      <c r="AA370" s="44" t="n">
        <v>45137.67308610536</v>
      </c>
    </row>
    <row r="371">
      <c r="A371" s="6" t="inlineStr">
        <is>
          <t>HONDA</t>
        </is>
      </c>
      <c r="B371" s="6" t="inlineStr">
        <is>
          <t>Nuevo HR-V 1.5 EX-L Extra Full, ADAS 5p. Aut. (BRA)</t>
        </is>
      </c>
      <c r="C371" s="6" t="inlineStr">
        <is>
          <t>SUV y CROSSOVER</t>
        </is>
      </c>
      <c r="D371" s="6" t="inlineStr">
        <is>
          <t>AUTOMOVIL</t>
        </is>
      </c>
      <c r="E371" s="11">
        <f>IF(D371="COMERCIAL","UTILITARIO",IF(C371="SUV Y CROSSOVER","SUV","AUTOMOVIL"))</f>
        <v/>
      </c>
      <c r="F371" s="6" t="inlineStr">
        <is>
          <t>BRA</t>
        </is>
      </c>
      <c r="G371" s="11" t="n">
        <v>1500</v>
      </c>
      <c r="H371" s="6" t="inlineStr">
        <is>
          <t>NAFTA</t>
        </is>
      </c>
      <c r="I371" s="6">
        <f>IF(H371="NAFTA","N",IF(H371="DIESEL","D",IF(H371="ELÉCTRICO","E","")))</f>
        <v/>
      </c>
      <c r="J371" s="17" t="inlineStr">
        <is>
          <t>N</t>
        </is>
      </c>
      <c r="K371" s="6" t="n">
        <v>119</v>
      </c>
      <c r="L371" s="9" t="n">
        <v>33</v>
      </c>
      <c r="M371" s="2" t="n">
        <v>33</v>
      </c>
      <c r="N371" s="2" t="n">
        <v>41900</v>
      </c>
      <c r="O371" s="2" t="inlineStr">
        <is>
          <t>Chile</t>
        </is>
      </c>
      <c r="P371" s="2" t="inlineStr">
        <is>
          <t>HN8742E60822S02-4</t>
        </is>
      </c>
      <c r="Q371" s="2" t="inlineStr">
        <is>
          <t>Euro 6 b</t>
        </is>
      </c>
      <c r="R371" s="2" t="n">
        <v>1740</v>
      </c>
      <c r="S371" s="2" t="n"/>
      <c r="T371" s="2" t="n">
        <v>148</v>
      </c>
      <c r="U371" s="39">
        <f>IF(I371="N",T371*Supuestos!$B$4,T371*Supuestos!$C$4)*100</f>
        <v/>
      </c>
      <c r="V371" s="20">
        <f>IF(U371&gt;0,100/U371,0)</f>
        <v/>
      </c>
      <c r="W371" s="2">
        <f>T371*M371</f>
        <v/>
      </c>
      <c r="X371" s="2">
        <f>+U371*M371</f>
        <v/>
      </c>
      <c r="Y371" s="44" t="n">
        <v>7669.107114435778</v>
      </c>
      <c r="Z371" s="45" t="n">
        <v>0.2875</v>
      </c>
      <c r="AA371" s="44" t="n">
        <v>26675.15518064619</v>
      </c>
    </row>
    <row r="372">
      <c r="A372" s="6" t="inlineStr">
        <is>
          <t>HYUNDAI</t>
        </is>
      </c>
      <c r="B372" s="6" t="inlineStr">
        <is>
          <t>Nuevo Kona 1.6 Safe HEV Extra Full,6Abag,Ay.Est. 5p. Aut.</t>
        </is>
      </c>
      <c r="C372" s="6" t="inlineStr">
        <is>
          <t>SUV y CROSSOVER</t>
        </is>
      </c>
      <c r="D372" s="6" t="inlineStr">
        <is>
          <t>AUTOMOVIL</t>
        </is>
      </c>
      <c r="E372" s="11">
        <f>IF(D372="COMERCIAL","UTILITARIO",IF(C372="SUV Y CROSSOVER","SUV","AUTOMOVIL"))</f>
        <v/>
      </c>
      <c r="F372" s="6" t="n"/>
      <c r="G372" s="11" t="n">
        <v>1600</v>
      </c>
      <c r="H372" s="6" t="inlineStr">
        <is>
          <t>NAFTA</t>
        </is>
      </c>
      <c r="I372" s="6">
        <f>IF(H372="NAFTA","N",IF(H372="DIESEL","D",IF(H372="ELÉCTRICO","E","")))</f>
        <v/>
      </c>
      <c r="J372" s="17" t="inlineStr">
        <is>
          <t>HEV</t>
        </is>
      </c>
      <c r="K372" s="6" t="n">
        <v>141</v>
      </c>
      <c r="L372" s="9" t="n">
        <v>33</v>
      </c>
      <c r="M372" s="2" t="n">
        <v>33</v>
      </c>
      <c r="N372" s="2" t="n">
        <v>41990</v>
      </c>
      <c r="O372" s="2" t="inlineStr">
        <is>
          <t>Chile</t>
        </is>
      </c>
      <c r="P372" s="2" t="inlineStr">
        <is>
          <t>HY9266E60923S00-4</t>
        </is>
      </c>
      <c r="Q372" s="2" t="inlineStr">
        <is>
          <t>Euro 6 d</t>
        </is>
      </c>
      <c r="R372" s="2" t="n">
        <v>1950</v>
      </c>
      <c r="S372" s="2" t="n"/>
      <c r="T372" s="2" t="n">
        <v>88</v>
      </c>
      <c r="U372" s="39">
        <f>IF(I372="N",T372*Supuestos!$B$4,T372*Supuestos!$C$4)*100</f>
        <v/>
      </c>
      <c r="V372" s="20">
        <f>IF(U372&gt;0,100/U372,0)</f>
        <v/>
      </c>
      <c r="W372" s="2">
        <f>T372*M372</f>
        <v/>
      </c>
      <c r="X372" s="2">
        <f>+U372*M372</f>
        <v/>
      </c>
      <c r="Y372" s="44" t="n">
        <v>1147.822263071572</v>
      </c>
      <c r="Z372" s="45" t="n">
        <v>0.0345</v>
      </c>
      <c r="AA372" s="44" t="n">
        <v>33270.21052381368</v>
      </c>
    </row>
    <row r="373">
      <c r="A373" s="6" t="inlineStr">
        <is>
          <t>SUBARU</t>
        </is>
      </c>
      <c r="B373" s="6" t="inlineStr">
        <is>
          <t>Crosstrek 2.0i S ES HEV Extra Full 4x4 5p. Aut.</t>
        </is>
      </c>
      <c r="C373" s="6" t="inlineStr">
        <is>
          <t>SUV y CROSSOVER</t>
        </is>
      </c>
      <c r="D373" s="6" t="inlineStr">
        <is>
          <t>AUTOMOVIL</t>
        </is>
      </c>
      <c r="E373" s="11">
        <f>IF(D373="COMERCIAL","UTILITARIO",IF(C373="SUV Y CROSSOVER","SUV","AUTOMOVIL"))</f>
        <v/>
      </c>
      <c r="F373" s="6" t="inlineStr">
        <is>
          <t>JAP</t>
        </is>
      </c>
      <c r="G373" s="11" t="n">
        <v>2000</v>
      </c>
      <c r="H373" s="6" t="inlineStr">
        <is>
          <t>NAFTA</t>
        </is>
      </c>
      <c r="I373" s="6">
        <f>IF(H373="NAFTA","N",IF(H373="DIESEL","D",IF(H373="ELÉCTRICO","E","")))</f>
        <v/>
      </c>
      <c r="J373" s="17" t="inlineStr">
        <is>
          <t>MHEV</t>
        </is>
      </c>
      <c r="K373" s="6" t="n">
        <v>167</v>
      </c>
      <c r="L373" s="9" t="n">
        <v>33</v>
      </c>
      <c r="M373" s="2" t="n">
        <v>33</v>
      </c>
      <c r="N373" s="2" t="n">
        <v>53800</v>
      </c>
      <c r="O373" s="2" t="inlineStr">
        <is>
          <t>Ursea</t>
        </is>
      </c>
      <c r="P373" s="2" t="inlineStr">
        <is>
          <t>RV-E00059</t>
        </is>
      </c>
      <c r="Q373" s="2" t="inlineStr">
        <is>
          <t>Euro 6</t>
        </is>
      </c>
      <c r="R373" s="2" t="n">
        <v>2100</v>
      </c>
      <c r="S373" s="2" t="n"/>
      <c r="T373" s="2" t="n">
        <v>165</v>
      </c>
      <c r="U373" s="39">
        <f>IF(I373="N",T373*Supuestos!$B$4,T373*Supuestos!$C$4)*100</f>
        <v/>
      </c>
      <c r="V373" s="20">
        <f>IF(U373&gt;0,100/U373,0)</f>
        <v/>
      </c>
      <c r="W373" s="2">
        <f>T373*M373</f>
        <v/>
      </c>
      <c r="X373" s="2">
        <f>+U373*M373</f>
        <v/>
      </c>
      <c r="Y373" s="44" t="n">
        <v>5415.588150704631</v>
      </c>
      <c r="Z373" s="45" t="n">
        <v>0.14</v>
      </c>
      <c r="AA373" s="44" t="n">
        <v>38682.77250503307</v>
      </c>
    </row>
    <row r="374">
      <c r="A374" s="6" t="inlineStr">
        <is>
          <t>VOLVO</t>
        </is>
      </c>
      <c r="B374" s="6" t="inlineStr">
        <is>
          <t>XC40 P8 304 KW Extra Full 4x4 Aut. (BEL)</t>
        </is>
      </c>
      <c r="C374" s="6" t="inlineStr">
        <is>
          <t>SUV y CROSSOVER</t>
        </is>
      </c>
      <c r="D374" s="6" t="inlineStr">
        <is>
          <t>AUTOMOVIL</t>
        </is>
      </c>
      <c r="E374" s="11">
        <f>IF(D374="COMERCIAL","UTILITARIO",IF(C374="SUV Y CROSSOVER","SUV","AUTOMOVIL"))</f>
        <v/>
      </c>
      <c r="F374" s="6" t="inlineStr">
        <is>
          <t>BEL</t>
        </is>
      </c>
      <c r="G374" s="11" t="n"/>
      <c r="H374" s="6" t="inlineStr">
        <is>
          <t>ELÉCTRICO</t>
        </is>
      </c>
      <c r="I374" s="6">
        <f>IF(H374="NAFTA","N",IF(H374="DIESEL","D",IF(H374="ELÉCTRICO","E","")))</f>
        <v/>
      </c>
      <c r="J374" s="17" t="inlineStr">
        <is>
          <t>BEV</t>
        </is>
      </c>
      <c r="K374" s="6" t="n">
        <v>408</v>
      </c>
      <c r="L374" s="9" t="n">
        <v>33</v>
      </c>
      <c r="M374" s="21" t="n">
        <v>33</v>
      </c>
      <c r="N374" s="2" t="n">
        <v>87990</v>
      </c>
      <c r="O374" s="2" t="inlineStr">
        <is>
          <t>Chile</t>
        </is>
      </c>
      <c r="P374" s="2" t="inlineStr">
        <is>
          <t>VL9327EL1023S00-8</t>
        </is>
      </c>
      <c r="Q374" s="2" t="n"/>
      <c r="R374" s="2" t="n">
        <v>2650</v>
      </c>
      <c r="S374" s="2" t="n">
        <v>6.9</v>
      </c>
      <c r="T374" s="2" t="n"/>
      <c r="U374" s="39">
        <f>IF(I374="N",T374*Supuestos!$B$4,T374*Supuestos!$C$4)*100</f>
        <v/>
      </c>
      <c r="V374" s="20">
        <f>IF(U374&gt;0,100/U374,0)</f>
        <v/>
      </c>
      <c r="W374" s="2">
        <f>T374*M374</f>
        <v/>
      </c>
      <c r="X374" s="2">
        <f>+U374*M374</f>
        <v/>
      </c>
      <c r="Y374" s="44" t="n">
        <v>0</v>
      </c>
      <c r="Z374" s="45" t="n">
        <v>0</v>
      </c>
      <c r="AA374" s="44" t="n">
        <v>72122.95081967213</v>
      </c>
    </row>
    <row r="375">
      <c r="A375" s="6" t="inlineStr">
        <is>
          <t>MITSUBISHI</t>
        </is>
      </c>
      <c r="B375" s="6" t="inlineStr">
        <is>
          <t>Outlander 2.5 E.Full,7Abag,techo pan,cuero 4x4 7pax.5p.Aut</t>
        </is>
      </c>
      <c r="C375" s="6" t="inlineStr">
        <is>
          <t>SUV y CROSSOVER</t>
        </is>
      </c>
      <c r="D375" s="6" t="inlineStr">
        <is>
          <t>AUTOMOVIL</t>
        </is>
      </c>
      <c r="E375" s="11">
        <f>IF(D375="COMERCIAL","UTILITARIO",IF(C375="SUV Y CROSSOVER","SUV","AUTOMOVIL"))</f>
        <v/>
      </c>
      <c r="F375" s="6" t="inlineStr">
        <is>
          <t>JAP</t>
        </is>
      </c>
      <c r="G375" s="11" t="n">
        <v>2500</v>
      </c>
      <c r="H375" s="6" t="inlineStr">
        <is>
          <t>NAFTA</t>
        </is>
      </c>
      <c r="I375" s="6">
        <f>IF(H375="NAFTA","N",IF(H375="DIESEL","D",IF(H375="ELÉCTRICO","E","")))</f>
        <v/>
      </c>
      <c r="J375" s="17" t="inlineStr">
        <is>
          <t>N</t>
        </is>
      </c>
      <c r="K375" s="6" t="n">
        <v>181</v>
      </c>
      <c r="L375" s="9" t="n">
        <v>32</v>
      </c>
      <c r="M375" s="2" t="n">
        <v>32</v>
      </c>
      <c r="N375" s="2" t="n">
        <v>69990</v>
      </c>
      <c r="O375" s="2" t="inlineStr">
        <is>
          <t>Ursea</t>
        </is>
      </c>
      <c r="P375" s="2" t="inlineStr">
        <is>
          <t>RV-E00121</t>
        </is>
      </c>
      <c r="Q375" s="2" t="inlineStr">
        <is>
          <t>Euro 6 b</t>
        </is>
      </c>
      <c r="R375" s="2" t="n">
        <v>2245</v>
      </c>
      <c r="S375" s="2" t="n"/>
      <c r="T375" s="2" t="n">
        <v>185</v>
      </c>
      <c r="U375" s="39">
        <f>IF(I375="N",T375*Supuestos!$B$4,T375*Supuestos!$C$4)*100</f>
        <v/>
      </c>
      <c r="V375" s="20">
        <f>IF(U375&gt;0,100/U375,0)</f>
        <v/>
      </c>
      <c r="W375" s="2">
        <f>T375*M375</f>
        <v/>
      </c>
      <c r="X375" s="2">
        <f>+U375*M375</f>
        <v/>
      </c>
      <c r="Y375" s="44" t="n">
        <v>16464.14482335408</v>
      </c>
      <c r="Z375" s="45" t="n">
        <v>0.4025</v>
      </c>
      <c r="AA375" s="44" t="n">
        <v>40904.70763566231</v>
      </c>
    </row>
    <row r="376">
      <c r="A376" s="6" t="inlineStr">
        <is>
          <t>HYUNDAI</t>
        </is>
      </c>
      <c r="B376" s="6" t="inlineStr">
        <is>
          <t>Tucson NX4 1.6T Limited Ex.Full,cue,techo pan,cam360 5p.Aut.</t>
        </is>
      </c>
      <c r="C376" s="6" t="inlineStr">
        <is>
          <t>SUV y CROSSOVER</t>
        </is>
      </c>
      <c r="D376" s="6" t="inlineStr">
        <is>
          <t>AUTOMOVIL</t>
        </is>
      </c>
      <c r="E376" s="11">
        <f>IF(D376="COMERCIAL","UTILITARIO",IF(C376="SUV Y CROSSOVER","SUV","AUTOMOVIL"))</f>
        <v/>
      </c>
      <c r="F376" s="6" t="inlineStr">
        <is>
          <t>COR</t>
        </is>
      </c>
      <c r="G376" s="11" t="n">
        <v>1600</v>
      </c>
      <c r="H376" s="6" t="inlineStr">
        <is>
          <t>NAFTA</t>
        </is>
      </c>
      <c r="I376" s="6">
        <f>IF(H376="NAFTA","N",IF(H376="DIESEL","D",IF(H376="ELÉCTRICO","E","")))</f>
        <v/>
      </c>
      <c r="J376" s="17" t="inlineStr">
        <is>
          <t>N</t>
        </is>
      </c>
      <c r="K376" s="6" t="n">
        <v>180</v>
      </c>
      <c r="L376" s="9" t="n">
        <v>31</v>
      </c>
      <c r="M376" s="2" t="n">
        <v>31</v>
      </c>
      <c r="N376" s="2" t="n">
        <v>62990</v>
      </c>
      <c r="O376" s="2" t="inlineStr">
        <is>
          <t>Chile</t>
        </is>
      </c>
      <c r="P376" s="2" t="inlineStr">
        <is>
          <t>HY9586E60724S01-0</t>
        </is>
      </c>
      <c r="Q376" s="2" t="inlineStr">
        <is>
          <t>Euro 6 d</t>
        </is>
      </c>
      <c r="R376" s="2" t="n">
        <v>2210</v>
      </c>
      <c r="S376" s="2" t="n"/>
      <c r="T376" s="2" t="n">
        <v>129</v>
      </c>
      <c r="U376" s="39">
        <f>IF(I376="N",T376*Supuestos!$B$4,T376*Supuestos!$C$4)*100</f>
        <v/>
      </c>
      <c r="V376" s="20">
        <f>IF(U376&gt;0,100/U376,0)</f>
        <v/>
      </c>
      <c r="W376" s="2">
        <f>T376*M376</f>
        <v/>
      </c>
      <c r="X376" s="2">
        <f>+U376*M376</f>
        <v/>
      </c>
      <c r="Y376" s="44" t="n">
        <v>13243.67725028947</v>
      </c>
      <c r="Z376" s="45" t="n">
        <v>0.345</v>
      </c>
      <c r="AA376" s="44" t="n">
        <v>38387.47029069413</v>
      </c>
    </row>
    <row r="377">
      <c r="A377" s="6" t="inlineStr">
        <is>
          <t>JETOUR</t>
        </is>
      </c>
      <c r="B377" s="6" t="inlineStr">
        <is>
          <t>Dashing 1.6T Plus Luxury E.Full,cue,t.pan,Ay.Est.7pax.5p.Aut</t>
        </is>
      </c>
      <c r="C377" s="6" t="inlineStr">
        <is>
          <t>SUV y CROSSOVER</t>
        </is>
      </c>
      <c r="D377" s="6" t="inlineStr">
        <is>
          <t>AUTOMOVIL</t>
        </is>
      </c>
      <c r="E377" s="11">
        <f>IF(D377="COMERCIAL","UTILITARIO",IF(C377="SUV Y CROSSOVER","SUV","AUTOMOVIL"))</f>
        <v/>
      </c>
      <c r="F377" s="6" t="inlineStr">
        <is>
          <t>CHI</t>
        </is>
      </c>
      <c r="G377" s="11" t="n">
        <v>1600</v>
      </c>
      <c r="H377" s="6" t="inlineStr">
        <is>
          <t>NAFTA</t>
        </is>
      </c>
      <c r="I377" s="6">
        <f>IF(H377="NAFTA","N",IF(H377="DIESEL","D",IF(H377="ELÉCTRICO","E","")))</f>
        <v/>
      </c>
      <c r="J377" s="17" t="inlineStr">
        <is>
          <t>N</t>
        </is>
      </c>
      <c r="K377" s="6" t="n">
        <v>194</v>
      </c>
      <c r="L377" s="9" t="n">
        <v>31</v>
      </c>
      <c r="M377" s="2" t="n">
        <v>31</v>
      </c>
      <c r="N377" s="2" t="n">
        <v>43990</v>
      </c>
      <c r="O377" s="2" t="inlineStr">
        <is>
          <t>Chile</t>
        </is>
      </c>
      <c r="P377" s="2" t="inlineStr">
        <is>
          <t>JT9090E60423S00-2</t>
        </is>
      </c>
      <c r="Q377" s="2" t="inlineStr">
        <is>
          <t>Euro 6 b</t>
        </is>
      </c>
      <c r="R377" s="2" t="n">
        <v>1955</v>
      </c>
      <c r="S377" s="2" t="n"/>
      <c r="T377" s="2" t="n">
        <v>217</v>
      </c>
      <c r="U377" s="39">
        <f>IF(I377="N",T377*Supuestos!$B$4,T377*Supuestos!$C$4)*100</f>
        <v/>
      </c>
      <c r="V377" s="20">
        <f>IF(U377&gt;0,100/U377,0)</f>
        <v/>
      </c>
      <c r="W377" s="2">
        <f>T377*M377</f>
        <v/>
      </c>
      <c r="X377" s="2">
        <f>+U377*M377</f>
        <v/>
      </c>
      <c r="Y377" s="44" t="n">
        <v>9248.918276555547</v>
      </c>
      <c r="Z377" s="45" t="n">
        <v>0.345</v>
      </c>
      <c r="AA377" s="44" t="n">
        <v>26808.45877262478</v>
      </c>
    </row>
    <row r="378">
      <c r="A378" s="6" t="inlineStr">
        <is>
          <t>PEUGEOT</t>
        </is>
      </c>
      <c r="B378" s="6" t="inlineStr">
        <is>
          <t>Nueva 2008 Active 1.2T 130HP Ex.Full,6Abag,Ay.Est. Aut.(ESP)</t>
        </is>
      </c>
      <c r="C378" s="6" t="inlineStr">
        <is>
          <t>SUV y CROSSOVER</t>
        </is>
      </c>
      <c r="D378" s="6" t="inlineStr">
        <is>
          <t>AUTOMOVIL</t>
        </is>
      </c>
      <c r="E378" s="11">
        <f>IF(D378="COMERCIAL","UTILITARIO",IF(C378="SUV Y CROSSOVER","SUV","AUTOMOVIL"))</f>
        <v/>
      </c>
      <c r="F378" s="6" t="inlineStr">
        <is>
          <t>ESP</t>
        </is>
      </c>
      <c r="G378" s="11" t="n">
        <v>1200</v>
      </c>
      <c r="H378" s="6" t="inlineStr">
        <is>
          <t>NAFTA</t>
        </is>
      </c>
      <c r="I378" s="6">
        <f>IF(H378="NAFTA","N",IF(H378="DIESEL","D",IF(H378="ELÉCTRICO","E","")))</f>
        <v/>
      </c>
      <c r="J378" s="17" t="inlineStr">
        <is>
          <t>N</t>
        </is>
      </c>
      <c r="K378" s="6" t="n">
        <v>130</v>
      </c>
      <c r="L378" s="9" t="n">
        <v>31</v>
      </c>
      <c r="M378" s="2" t="n">
        <v>31</v>
      </c>
      <c r="N378" s="2" t="n">
        <v>35500</v>
      </c>
      <c r="O378" s="2" t="inlineStr">
        <is>
          <t>Ursea</t>
        </is>
      </c>
      <c r="P378" s="2" t="n"/>
      <c r="Q378" s="2" t="inlineStr">
        <is>
          <t>Euro 6</t>
        </is>
      </c>
      <c r="R378" s="2" t="n">
        <v>1740</v>
      </c>
      <c r="S378" s="2" t="n"/>
      <c r="T378" s="2" t="n">
        <v>148</v>
      </c>
      <c r="U378" s="39">
        <f>IF(I378="N",T378*Supuestos!$B$4,T378*Supuestos!$C$4)*100</f>
        <v/>
      </c>
      <c r="V378" s="20">
        <f>IF(U378&gt;0,100/U378,0)</f>
        <v/>
      </c>
      <c r="W378" s="2">
        <f>T378*M378</f>
        <v/>
      </c>
      <c r="X378" s="2">
        <f>+U378*M378</f>
        <v/>
      </c>
      <c r="Y378" s="44" t="n">
        <v>6497.692185261816</v>
      </c>
      <c r="Z378" s="45" t="n">
        <v>0.2875</v>
      </c>
      <c r="AA378" s="44" t="n">
        <v>22600.66847047588</v>
      </c>
    </row>
    <row r="379">
      <c r="A379" s="6" t="inlineStr">
        <is>
          <t>CHANGAN</t>
        </is>
      </c>
      <c r="B379" s="6" t="inlineStr">
        <is>
          <t>New CS55 Elite 1.5T Extra Full,cuero,techo,ADAS 5p. Aut.</t>
        </is>
      </c>
      <c r="C379" s="6" t="inlineStr">
        <is>
          <t>SUV y CROSSOVER</t>
        </is>
      </c>
      <c r="D379" s="6" t="inlineStr">
        <is>
          <t>AUTOMOVIL</t>
        </is>
      </c>
      <c r="E379" s="11">
        <f>IF(D379="COMERCIAL","UTILITARIO",IF(C379="SUV Y CROSSOVER","SUV","AUTOMOVIL"))</f>
        <v/>
      </c>
      <c r="F379" s="6" t="inlineStr">
        <is>
          <t>CHI</t>
        </is>
      </c>
      <c r="G379" s="11" t="n">
        <v>1500</v>
      </c>
      <c r="H379" s="6" t="inlineStr">
        <is>
          <t>NAFTA</t>
        </is>
      </c>
      <c r="I379" s="6">
        <f>IF(H379="NAFTA","N",IF(H379="DIESEL","D",IF(H379="ELÉCTRICO","E","")))</f>
        <v/>
      </c>
      <c r="J379" s="17" t="inlineStr">
        <is>
          <t>N</t>
        </is>
      </c>
      <c r="K379" s="6" t="n">
        <v>180</v>
      </c>
      <c r="L379" s="9" t="n">
        <v>30</v>
      </c>
      <c r="M379" s="2" t="n">
        <v>30</v>
      </c>
      <c r="N379" s="2" t="n">
        <v>39990</v>
      </c>
      <c r="O379" s="2" t="inlineStr">
        <is>
          <t>Ursea</t>
        </is>
      </c>
      <c r="P379" s="2" t="inlineStr">
        <is>
          <t>RV-E00058</t>
        </is>
      </c>
      <c r="Q379" s="2" t="inlineStr">
        <is>
          <t>Euro 6 b</t>
        </is>
      </c>
      <c r="R379" s="2" t="n">
        <v>1820</v>
      </c>
      <c r="S379" s="2" t="n"/>
      <c r="T379" s="2" t="n">
        <v>154</v>
      </c>
      <c r="U379" s="39">
        <f>IF(I379="N",T379*Supuestos!$B$4,T379*Supuestos!$C$4)*100</f>
        <v/>
      </c>
      <c r="V379" s="20">
        <f>IF(U379&gt;0,100/U379,0)</f>
        <v/>
      </c>
      <c r="W379" s="2">
        <f>T379*M379</f>
        <v/>
      </c>
      <c r="X379" s="2">
        <f>+U379*M379</f>
        <v/>
      </c>
      <c r="Y379" s="44" t="n">
        <v>7319.512971510424</v>
      </c>
      <c r="Z379" s="45" t="n">
        <v>0.2875</v>
      </c>
      <c r="AA379" s="44" t="n">
        <v>25459.17555307974</v>
      </c>
    </row>
    <row r="380">
      <c r="A380" s="6" t="inlineStr">
        <is>
          <t>JEEP</t>
        </is>
      </c>
      <c r="B380" s="6" t="inlineStr">
        <is>
          <t>Nuevo Compass 1.3T Longitude Ex.Full,cue,Park Ass. Aut.(BRA)</t>
        </is>
      </c>
      <c r="C380" s="6" t="inlineStr">
        <is>
          <t>SUV y CROSSOVER</t>
        </is>
      </c>
      <c r="D380" s="6" t="inlineStr">
        <is>
          <t>AUTOMOVIL</t>
        </is>
      </c>
      <c r="E380" s="11">
        <f>IF(D380="COMERCIAL","UTILITARIO",IF(C380="SUV Y CROSSOVER","SUV","AUTOMOVIL"))</f>
        <v/>
      </c>
      <c r="F380" s="6" t="inlineStr">
        <is>
          <t>BRA</t>
        </is>
      </c>
      <c r="G380" s="11" t="n">
        <v>1300</v>
      </c>
      <c r="H380" s="6" t="inlineStr">
        <is>
          <t>NAFTA</t>
        </is>
      </c>
      <c r="I380" s="6">
        <f>IF(H380="NAFTA","N",IF(H380="DIESEL","D",IF(H380="ELÉCTRICO","E","")))</f>
        <v/>
      </c>
      <c r="J380" s="17" t="inlineStr">
        <is>
          <t>N</t>
        </is>
      </c>
      <c r="K380" s="6" t="n">
        <v>180</v>
      </c>
      <c r="L380" s="9" t="n">
        <v>30</v>
      </c>
      <c r="M380" s="2" t="n">
        <v>30</v>
      </c>
      <c r="N380" s="2" t="n">
        <v>48490</v>
      </c>
      <c r="O380" s="2" t="inlineStr">
        <is>
          <t>Chile</t>
        </is>
      </c>
      <c r="P380" s="2" t="inlineStr">
        <is>
          <t>JP8789T3B1022S01-7</t>
        </is>
      </c>
      <c r="Q380" s="2" t="inlineStr">
        <is>
          <t>Tier 3 b125</t>
        </is>
      </c>
      <c r="R380" s="2" t="n">
        <v>1957</v>
      </c>
      <c r="S380" s="2" t="n"/>
      <c r="T380" s="2" t="n">
        <v>163</v>
      </c>
      <c r="U380" s="39">
        <f>IF(I380="N",T380*Supuestos!$B$4,T380*Supuestos!$C$4)*100</f>
        <v/>
      </c>
      <c r="V380" s="20">
        <f>IF(U380&gt;0,100/U380,0)</f>
        <v/>
      </c>
      <c r="W380" s="2">
        <f>T380*M380</f>
        <v/>
      </c>
      <c r="X380" s="2">
        <f>+U380*M380</f>
        <v/>
      </c>
      <c r="Y380" s="44" t="n">
        <v>8875.298424319592</v>
      </c>
      <c r="Z380" s="45" t="n">
        <v>0.2875</v>
      </c>
      <c r="AA380" s="44" t="n">
        <v>30870.60321502467</v>
      </c>
    </row>
    <row r="381">
      <c r="A381" s="6" t="inlineStr">
        <is>
          <t>SUBARU</t>
        </is>
      </c>
      <c r="B381" s="6" t="inlineStr">
        <is>
          <t>Nueva Forester 2.0i-S ES HEV Extra Full,techo,cuero 4x4 Aut.</t>
        </is>
      </c>
      <c r="C381" s="6" t="inlineStr">
        <is>
          <t>SUV y CROSSOVER</t>
        </is>
      </c>
      <c r="D381" s="6" t="inlineStr">
        <is>
          <t>AUTOMOVIL</t>
        </is>
      </c>
      <c r="E381" s="11">
        <f>IF(D381="COMERCIAL","UTILITARIO",IF(C381="SUV Y CROSSOVER","SUV","AUTOMOVIL"))</f>
        <v/>
      </c>
      <c r="F381" s="6" t="inlineStr">
        <is>
          <t>JAP</t>
        </is>
      </c>
      <c r="G381" s="11" t="n">
        <v>2000</v>
      </c>
      <c r="H381" s="6" t="inlineStr">
        <is>
          <t>NAFTA</t>
        </is>
      </c>
      <c r="I381" s="6">
        <f>IF(H381="NAFTA","N",IF(H381="DIESEL","D",IF(H381="ELÉCTRICO","E","")))</f>
        <v/>
      </c>
      <c r="J381" s="17" t="inlineStr">
        <is>
          <t>HEV</t>
        </is>
      </c>
      <c r="K381" s="6" t="n">
        <v>150</v>
      </c>
      <c r="L381" s="9" t="n">
        <v>30</v>
      </c>
      <c r="M381" s="2" t="n">
        <v>30</v>
      </c>
      <c r="N381" s="2" t="n">
        <v>62800</v>
      </c>
      <c r="O381" s="2" t="inlineStr">
        <is>
          <t>Chile</t>
        </is>
      </c>
      <c r="P381" s="2" t="inlineStr">
        <is>
          <t>SB8187E61220S00-1</t>
        </is>
      </c>
      <c r="Q381" s="2" t="inlineStr">
        <is>
          <t>Euro 6 b</t>
        </is>
      </c>
      <c r="R381" s="2" t="n">
        <v>2223</v>
      </c>
      <c r="S381" s="2" t="n"/>
      <c r="T381" s="2" t="n">
        <v>148</v>
      </c>
      <c r="U381" s="39">
        <f>IF(I381="N",T381*Supuestos!$B$4,T381*Supuestos!$C$4)*100</f>
        <v/>
      </c>
      <c r="V381" s="20">
        <f>IF(U381&gt;0,100/U381,0)</f>
        <v/>
      </c>
      <c r="W381" s="2">
        <f>T381*M381</f>
        <v/>
      </c>
      <c r="X381" s="2">
        <f>+U381*M381</f>
        <v/>
      </c>
      <c r="Y381" s="44" t="n">
        <v>1716.676306761008</v>
      </c>
      <c r="Z381" s="45" t="n">
        <v>0.0345</v>
      </c>
      <c r="AA381" s="44" t="n">
        <v>49758.73352930457</v>
      </c>
    </row>
    <row r="382">
      <c r="A382" s="6" t="inlineStr">
        <is>
          <t>AUDI</t>
        </is>
      </c>
      <c r="B382" s="6" t="inlineStr">
        <is>
          <t>Nuevo Q3 Advanced Plus 1.4 TFSi Ex. Full S-Tronic 5p. (HUN)</t>
        </is>
      </c>
      <c r="C382" s="6" t="inlineStr">
        <is>
          <t>SUV y CROSSOVER</t>
        </is>
      </c>
      <c r="D382" s="6" t="inlineStr">
        <is>
          <t>AUTOMOVIL</t>
        </is>
      </c>
      <c r="E382" s="11">
        <f>IF(D382="COMERCIAL","UTILITARIO",IF(C382="SUV Y CROSSOVER","SUV","AUTOMOVIL"))</f>
        <v/>
      </c>
      <c r="F382" s="6" t="inlineStr">
        <is>
          <t>HUN</t>
        </is>
      </c>
      <c r="G382" s="11" t="n">
        <v>1400</v>
      </c>
      <c r="H382" s="6" t="inlineStr">
        <is>
          <t>NAFTA</t>
        </is>
      </c>
      <c r="I382" s="6">
        <f>IF(H382="NAFTA","N",IF(H382="DIESEL","D",IF(H382="ELÉCTRICO","E","")))</f>
        <v/>
      </c>
      <c r="J382" s="17" t="inlineStr">
        <is>
          <t>N</t>
        </is>
      </c>
      <c r="K382" s="6" t="n">
        <v>150</v>
      </c>
      <c r="L382" s="9" t="n">
        <v>29</v>
      </c>
      <c r="M382" s="2" t="n">
        <v>29</v>
      </c>
      <c r="N382" s="2" t="n">
        <v>65200</v>
      </c>
      <c r="O382" s="2" t="inlineStr">
        <is>
          <t>Ursea</t>
        </is>
      </c>
      <c r="P382" s="2" t="inlineStr">
        <is>
          <t>RV-E00144</t>
        </is>
      </c>
      <c r="Q382" s="2" t="inlineStr">
        <is>
          <t>Euro 6</t>
        </is>
      </c>
      <c r="R382" s="2" t="n">
        <v>2500</v>
      </c>
      <c r="S382" s="2" t="n"/>
      <c r="T382" s="2" t="n">
        <v>171</v>
      </c>
      <c r="U382" s="39">
        <f>IF(I382="N",T382*Supuestos!$B$4,T382*Supuestos!$C$4)*100</f>
        <v/>
      </c>
      <c r="V382" s="20">
        <f>IF(U382&gt;0,100/U382,0)</f>
        <v/>
      </c>
      <c r="W382" s="2">
        <f>T382*M382</f>
        <v/>
      </c>
      <c r="X382" s="2">
        <f>+U382*M382</f>
        <v/>
      </c>
      <c r="Y382" s="44" t="n">
        <v>11933.78959095973</v>
      </c>
      <c r="Z382" s="45" t="n">
        <v>0.2875</v>
      </c>
      <c r="AA382" s="44" t="n">
        <v>41508.83335985993</v>
      </c>
    </row>
    <row r="383">
      <c r="A383" s="6" t="inlineStr">
        <is>
          <t>BMW</t>
        </is>
      </c>
      <c r="B383" s="6" t="inlineStr">
        <is>
          <t>Nuevo X1 sDrive 18i xLine Plus 1.5T Ex.Full 5p. Aut. (U11)</t>
        </is>
      </c>
      <c r="C383" s="6" t="inlineStr">
        <is>
          <t>SUV y CROSSOVER</t>
        </is>
      </c>
      <c r="D383" s="6" t="inlineStr">
        <is>
          <t>AUTOMOVIL</t>
        </is>
      </c>
      <c r="E383" s="11">
        <f>IF(D383="COMERCIAL","UTILITARIO",IF(C383="SUV Y CROSSOVER","SUV","AUTOMOVIL"))</f>
        <v/>
      </c>
      <c r="F383" s="6" t="inlineStr">
        <is>
          <t>ALE</t>
        </is>
      </c>
      <c r="G383" s="11" t="n">
        <v>1500</v>
      </c>
      <c r="H383" s="6" t="inlineStr">
        <is>
          <t>NAFTA</t>
        </is>
      </c>
      <c r="I383" s="6">
        <f>IF(H383="NAFTA","N",IF(H383="DIESEL","D",IF(H383="ELÉCTRICO","E","")))</f>
        <v/>
      </c>
      <c r="J383" s="17" t="inlineStr">
        <is>
          <t>N</t>
        </is>
      </c>
      <c r="K383" s="6" t="n">
        <v>156</v>
      </c>
      <c r="L383" s="9" t="n">
        <v>29</v>
      </c>
      <c r="M383" s="2" t="n">
        <v>29</v>
      </c>
      <c r="N383" s="2" t="n">
        <v>77990</v>
      </c>
      <c r="O383" s="2" t="inlineStr">
        <is>
          <t>Chile</t>
        </is>
      </c>
      <c r="P383" s="2" t="inlineStr">
        <is>
          <t>BM8754E60922S00-0</t>
        </is>
      </c>
      <c r="Q383" s="2" t="inlineStr">
        <is>
          <t>Euro 6 b</t>
        </is>
      </c>
      <c r="R383" s="2" t="n">
        <v>2075</v>
      </c>
      <c r="S383" s="2" t="n"/>
      <c r="T383" s="2" t="n">
        <v>148</v>
      </c>
      <c r="U383" s="39">
        <f>IF(I383="N",T383*Supuestos!$B$4,T383*Supuestos!$C$4)*100</f>
        <v/>
      </c>
      <c r="V383" s="20">
        <f>IF(U383&gt;0,100/U383,0)</f>
        <v/>
      </c>
      <c r="W383" s="2">
        <f>T383*M383</f>
        <v/>
      </c>
      <c r="X383" s="2">
        <f>+U383*M383</f>
        <v/>
      </c>
      <c r="Y383" s="44" t="n">
        <v>14274.78911348082</v>
      </c>
      <c r="Z383" s="45" t="n">
        <v>0.2875</v>
      </c>
      <c r="AA383" s="44" t="n">
        <v>49651.4403947159</v>
      </c>
    </row>
    <row r="384">
      <c r="A384" s="6" t="inlineStr">
        <is>
          <t>CHEVROLET</t>
        </is>
      </c>
      <c r="B384" s="6" t="inlineStr">
        <is>
          <t>New Captiva 1.5T LTZ Extra Full,cuero,Ay.Estac. 5p.Aut.(CHI)</t>
        </is>
      </c>
      <c r="C384" s="6" t="inlineStr">
        <is>
          <t>SUV y CROSSOVER</t>
        </is>
      </c>
      <c r="D384" s="6" t="inlineStr">
        <is>
          <t>AUTOMOVIL</t>
        </is>
      </c>
      <c r="E384" s="11">
        <f>IF(D384="COMERCIAL","UTILITARIO",IF(C384="SUV Y CROSSOVER","SUV","AUTOMOVIL"))</f>
        <v/>
      </c>
      <c r="F384" s="6" t="inlineStr">
        <is>
          <t>CHI</t>
        </is>
      </c>
      <c r="G384" s="11" t="n">
        <v>1500</v>
      </c>
      <c r="H384" s="6" t="inlineStr">
        <is>
          <t>NAFTA</t>
        </is>
      </c>
      <c r="I384" s="6">
        <f>IF(H384="NAFTA","N",IF(H384="DIESEL","D",IF(H384="ELÉCTRICO","E","")))</f>
        <v/>
      </c>
      <c r="J384" s="17" t="inlineStr">
        <is>
          <t>N</t>
        </is>
      </c>
      <c r="K384" s="6" t="n">
        <v>147</v>
      </c>
      <c r="L384" s="9" t="n">
        <v>29</v>
      </c>
      <c r="M384" s="2" t="n">
        <v>29</v>
      </c>
      <c r="N384" s="2" t="n">
        <v>34490</v>
      </c>
      <c r="O384" s="2" t="inlineStr">
        <is>
          <t>Chile</t>
        </is>
      </c>
      <c r="P384" s="2" t="inlineStr">
        <is>
          <t>CH9066E60423S01-2</t>
        </is>
      </c>
      <c r="Q384" s="2" t="inlineStr">
        <is>
          <t>Euro 6 b</t>
        </is>
      </c>
      <c r="R384" s="2" t="n">
        <v>1950</v>
      </c>
      <c r="S384" s="2" t="n"/>
      <c r="T384" s="2" t="n">
        <v>205</v>
      </c>
      <c r="U384" s="39">
        <f>IF(I384="N",T384*Supuestos!$B$4,T384*Supuestos!$C$4)*100</f>
        <v/>
      </c>
      <c r="V384" s="20">
        <f>IF(U384&gt;0,100/U384,0)</f>
        <v/>
      </c>
      <c r="W384" s="2">
        <f>T384*M384</f>
        <v/>
      </c>
      <c r="X384" s="2">
        <f>+U384*M384</f>
        <v/>
      </c>
      <c r="Y384" s="44" t="n">
        <v>6312.828266751551</v>
      </c>
      <c r="Z384" s="45" t="n">
        <v>0.2875</v>
      </c>
      <c r="AA384" s="44" t="n">
        <v>21957.66353652714</v>
      </c>
    </row>
    <row r="385">
      <c r="A385" s="6" t="inlineStr">
        <is>
          <t>CITROËN</t>
        </is>
      </c>
      <c r="B385" s="6" t="inlineStr">
        <is>
          <t>New C4 Cactus 1.6T Shine 165HP Extra Full,cuero 5p. Aut.(BRA</t>
        </is>
      </c>
      <c r="C385" s="6" t="inlineStr">
        <is>
          <t>SUV y CROSSOVER</t>
        </is>
      </c>
      <c r="D385" s="6" t="inlineStr">
        <is>
          <t>AUTOMOVIL</t>
        </is>
      </c>
      <c r="E385" s="11">
        <f>IF(D385="COMERCIAL","UTILITARIO",IF(C385="SUV Y CROSSOVER","SUV","AUTOMOVIL"))</f>
        <v/>
      </c>
      <c r="F385" s="6" t="inlineStr">
        <is>
          <t>BRA</t>
        </is>
      </c>
      <c r="G385" s="11" t="n">
        <v>1600</v>
      </c>
      <c r="H385" s="6" t="inlineStr">
        <is>
          <t>NAFTA</t>
        </is>
      </c>
      <c r="I385" s="6">
        <f>IF(H385="NAFTA","N",IF(H385="DIESEL","D",IF(H385="ELÉCTRICO","E","")))</f>
        <v/>
      </c>
      <c r="J385" s="17" t="inlineStr">
        <is>
          <t>N</t>
        </is>
      </c>
      <c r="K385" s="6" t="n">
        <v>165</v>
      </c>
      <c r="L385" s="9" t="n">
        <v>29</v>
      </c>
      <c r="M385" s="2" t="n">
        <v>29</v>
      </c>
      <c r="N385" s="2" t="n">
        <v>29490</v>
      </c>
      <c r="O385" s="2" t="inlineStr">
        <is>
          <t>Argentina</t>
        </is>
      </c>
      <c r="P385" s="2" t="inlineStr">
        <is>
          <t>3-0241/17</t>
        </is>
      </c>
      <c r="Q385" s="2" t="inlineStr">
        <is>
          <t>Euro 5</t>
        </is>
      </c>
      <c r="R385" s="2" t="n">
        <v>1556</v>
      </c>
      <c r="S385" s="2" t="n"/>
      <c r="T385" s="2" t="n">
        <v>182.49</v>
      </c>
      <c r="U385" s="39">
        <f>IF(I385="N",T385*Supuestos!$B$4,T385*Supuestos!$C$4)*100</f>
        <v/>
      </c>
      <c r="V385" s="20">
        <f>IF(U385&gt;0,100/U385,0)</f>
        <v/>
      </c>
      <c r="W385" s="2">
        <f>T385*M385</f>
        <v/>
      </c>
      <c r="X385" s="2">
        <f>+U385*M385</f>
        <v/>
      </c>
      <c r="Y385" s="44" t="n">
        <v>6200.286428179656</v>
      </c>
      <c r="Z385" s="45" t="n">
        <v>0.345</v>
      </c>
      <c r="AA385" s="44" t="n">
        <v>17971.84471936132</v>
      </c>
    </row>
    <row r="386">
      <c r="A386" s="6" t="inlineStr">
        <is>
          <t>HYUNDAI</t>
        </is>
      </c>
      <c r="B386" s="6" t="inlineStr">
        <is>
          <t>New HB20X Cross 1.6 Premium, 4Abag,CES,CTR,Ay.Est. 5p (BRA)</t>
        </is>
      </c>
      <c r="C386" s="6" t="inlineStr">
        <is>
          <t>SUV y CROSSOVER</t>
        </is>
      </c>
      <c r="D386" s="6" t="inlineStr">
        <is>
          <t>AUTOMOVIL</t>
        </is>
      </c>
      <c r="E386" s="11">
        <f>IF(D386="COMERCIAL","UTILITARIO",IF(C386="SUV Y CROSSOVER","SUV","AUTOMOVIL"))</f>
        <v/>
      </c>
      <c r="F386" s="6" t="inlineStr">
        <is>
          <t>BRA</t>
        </is>
      </c>
      <c r="G386" s="11" t="n">
        <v>1600</v>
      </c>
      <c r="H386" s="6" t="inlineStr">
        <is>
          <t>NAFTA</t>
        </is>
      </c>
      <c r="I386" s="6">
        <f>IF(H386="NAFTA","N",IF(H386="DIESEL","D",IF(H386="ELÉCTRICO","E","")))</f>
        <v/>
      </c>
      <c r="J386" s="17" t="inlineStr">
        <is>
          <t>N</t>
        </is>
      </c>
      <c r="K386" s="6" t="n">
        <v>123</v>
      </c>
      <c r="L386" s="9" t="n">
        <v>28</v>
      </c>
      <c r="M386" s="22" t="n"/>
      <c r="N386" s="2" t="n"/>
      <c r="O386" s="2" t="n"/>
      <c r="P386" s="2" t="n"/>
      <c r="Q386" s="2" t="n"/>
      <c r="R386" s="2" t="n"/>
      <c r="S386" s="2" t="n"/>
      <c r="T386" s="2" t="n"/>
      <c r="U386" s="39">
        <f>IF(I386="N",T386*Supuestos!$B$4,T386*Supuestos!$C$4)*100</f>
        <v/>
      </c>
      <c r="V386" s="20">
        <f>IF(U386&gt;0,100/U386,0)</f>
        <v/>
      </c>
      <c r="W386" s="2">
        <f>T386*M386</f>
        <v/>
      </c>
      <c r="X386" s="2">
        <f>+U386*M386</f>
        <v/>
      </c>
      <c r="Y386" s="44" t="n">
        <v>0</v>
      </c>
      <c r="Z386" s="45" t="n">
        <v>0.345</v>
      </c>
      <c r="AA386" s="44" t="n">
        <v>0</v>
      </c>
    </row>
    <row r="387">
      <c r="A387" s="6" t="inlineStr">
        <is>
          <t>PEUGEOT</t>
        </is>
      </c>
      <c r="B387" s="6" t="inlineStr">
        <is>
          <t>Nueva 3008 Active 1.2T Ex.Full,CES,HSA,cuero,Ay.Est. 5p. Aut</t>
        </is>
      </c>
      <c r="C387" s="6" t="inlineStr">
        <is>
          <t>SUV y CROSSOVER</t>
        </is>
      </c>
      <c r="D387" s="6" t="inlineStr">
        <is>
          <t>AUTOMOVIL</t>
        </is>
      </c>
      <c r="E387" s="11">
        <f>IF(D387="COMERCIAL","UTILITARIO",IF(C387="SUV Y CROSSOVER","SUV","AUTOMOVIL"))</f>
        <v/>
      </c>
      <c r="F387" s="6" t="inlineStr">
        <is>
          <t>FRA</t>
        </is>
      </c>
      <c r="G387" s="11" t="n">
        <v>1200</v>
      </c>
      <c r="H387" s="6" t="inlineStr">
        <is>
          <t>NAFTA</t>
        </is>
      </c>
      <c r="I387" s="6">
        <f>IF(H387="NAFTA","N",IF(H387="DIESEL","D",IF(H387="ELÉCTRICO","E","")))</f>
        <v/>
      </c>
      <c r="J387" s="17" t="inlineStr">
        <is>
          <t>N</t>
        </is>
      </c>
      <c r="K387" s="6" t="n">
        <v>130</v>
      </c>
      <c r="L387" s="9" t="n">
        <v>28</v>
      </c>
      <c r="M387" s="2" t="n">
        <v>28</v>
      </c>
      <c r="N387" s="2" t="n">
        <v>43990</v>
      </c>
      <c r="O387" s="2" t="inlineStr">
        <is>
          <t>Chile</t>
        </is>
      </c>
      <c r="P387" s="2" t="inlineStr">
        <is>
          <t>PG8056E60620S00-9</t>
        </is>
      </c>
      <c r="Q387" s="2" t="inlineStr">
        <is>
          <t>Euro 6 d</t>
        </is>
      </c>
      <c r="R387" s="2" t="n">
        <v>1920</v>
      </c>
      <c r="S387" s="2" t="n"/>
      <c r="T387" s="2" t="n">
        <v>129</v>
      </c>
      <c r="U387" s="39">
        <f>IF(I387="N",T387*Supuestos!$B$4,T387*Supuestos!$C$4)*100</f>
        <v/>
      </c>
      <c r="V387" s="20">
        <f>IF(U387&gt;0,100/U387,0)</f>
        <v/>
      </c>
      <c r="W387" s="2">
        <f>T387*M387</f>
        <v/>
      </c>
      <c r="X387" s="2">
        <f>+U387*M387</f>
        <v/>
      </c>
      <c r="Y387" s="44" t="n">
        <v>8051.647302244151</v>
      </c>
      <c r="Z387" s="45" t="n">
        <v>0.2875</v>
      </c>
      <c r="AA387" s="44" t="n">
        <v>28005.72974693618</v>
      </c>
    </row>
    <row r="388">
      <c r="A388" s="6" t="inlineStr">
        <is>
          <t>SUBARU</t>
        </is>
      </c>
      <c r="B388" s="6" t="inlineStr">
        <is>
          <t>Nueva Forester 2.0i-L ES HEV Extra Full 4x4 Aut.</t>
        </is>
      </c>
      <c r="C388" s="6" t="inlineStr">
        <is>
          <t>SUV y CROSSOVER</t>
        </is>
      </c>
      <c r="D388" s="6" t="inlineStr">
        <is>
          <t>AUTOMOVIL</t>
        </is>
      </c>
      <c r="E388" s="11">
        <f>IF(D388="COMERCIAL","UTILITARIO",IF(C388="SUV Y CROSSOVER","SUV","AUTOMOVIL"))</f>
        <v/>
      </c>
      <c r="F388" s="6" t="inlineStr">
        <is>
          <t>JAP</t>
        </is>
      </c>
      <c r="G388" s="11" t="n">
        <v>2000</v>
      </c>
      <c r="H388" s="6" t="inlineStr">
        <is>
          <t>NAFTA</t>
        </is>
      </c>
      <c r="I388" s="6">
        <f>IF(H388="NAFTA","N",IF(H388="DIESEL","D",IF(H388="ELÉCTRICO","E","")))</f>
        <v/>
      </c>
      <c r="J388" s="17" t="inlineStr">
        <is>
          <t>HEV</t>
        </is>
      </c>
      <c r="K388" s="6" t="n">
        <v>150</v>
      </c>
      <c r="L388" s="9" t="n">
        <v>27</v>
      </c>
      <c r="M388" s="2" t="n">
        <v>27</v>
      </c>
      <c r="N388" s="2" t="n">
        <v>57800</v>
      </c>
      <c r="O388" s="2" t="inlineStr">
        <is>
          <t>Chile</t>
        </is>
      </c>
      <c r="P388" s="2" t="inlineStr">
        <is>
          <t>SB8187E61220S00-1</t>
        </is>
      </c>
      <c r="Q388" s="2" t="inlineStr">
        <is>
          <t>Euro 6 b</t>
        </is>
      </c>
      <c r="R388" s="2" t="n">
        <v>2223</v>
      </c>
      <c r="S388" s="2" t="n"/>
      <c r="T388" s="2" t="n">
        <v>148</v>
      </c>
      <c r="U388" s="39">
        <f>IF(I388="N",T388*Supuestos!$B$4,T388*Supuestos!$C$4)*100</f>
        <v/>
      </c>
      <c r="V388" s="20">
        <f>IF(U388&gt;0,100/U388,0)</f>
        <v/>
      </c>
      <c r="W388" s="2">
        <f>T388*M388</f>
        <v/>
      </c>
      <c r="X388" s="2">
        <f>+U388*M388</f>
        <v/>
      </c>
      <c r="Y388" s="44" t="n">
        <v>1579.998256859654</v>
      </c>
      <c r="Z388" s="45" t="n">
        <v>0.0345</v>
      </c>
      <c r="AA388" s="44" t="n">
        <v>45797.05092346822</v>
      </c>
    </row>
    <row r="389">
      <c r="A389" s="6" t="inlineStr">
        <is>
          <t>CHANGAN</t>
        </is>
      </c>
      <c r="B389" s="6" t="inlineStr">
        <is>
          <t>Uni-V 1.5T Elite Extra Full, techo pan, 5p. Aut.</t>
        </is>
      </c>
      <c r="C389" s="6" t="inlineStr">
        <is>
          <t>SUV y CROSSOVER</t>
        </is>
      </c>
      <c r="D389" s="6" t="inlineStr">
        <is>
          <t>AUTOMOVIL</t>
        </is>
      </c>
      <c r="E389" s="11">
        <f>IF(D389="COMERCIAL","UTILITARIO",IF(C389="SUV Y CROSSOVER","SUV","AUTOMOVIL"))</f>
        <v/>
      </c>
      <c r="F389" s="6" t="inlineStr">
        <is>
          <t>CHI</t>
        </is>
      </c>
      <c r="G389" s="11" t="n">
        <v>1500</v>
      </c>
      <c r="H389" s="6" t="inlineStr">
        <is>
          <t>NAFTA</t>
        </is>
      </c>
      <c r="I389" s="6">
        <f>IF(H389="NAFTA","N",IF(H389="DIESEL","D",IF(H389="ELÉCTRICO","E","")))</f>
        <v/>
      </c>
      <c r="J389" s="17" t="inlineStr">
        <is>
          <t>N</t>
        </is>
      </c>
      <c r="K389" s="6" t="n">
        <v>185</v>
      </c>
      <c r="L389" s="9" t="n">
        <v>26</v>
      </c>
      <c r="M389" s="2" t="n">
        <v>26</v>
      </c>
      <c r="N389" s="2" t="n">
        <v>37990</v>
      </c>
      <c r="O389" s="2" t="inlineStr">
        <is>
          <t>Chile</t>
        </is>
      </c>
      <c r="P389" s="2" t="inlineStr">
        <is>
          <t>CN8406E60821S00-8</t>
        </is>
      </c>
      <c r="Q389" s="2" t="inlineStr">
        <is>
          <t>Euro 6 b</t>
        </is>
      </c>
      <c r="R389" s="2" t="n">
        <v>1840</v>
      </c>
      <c r="S389" s="2" t="n"/>
      <c r="T389" s="2" t="n">
        <v>160</v>
      </c>
      <c r="U389" s="39">
        <f>IF(I389="N",T389*Supuestos!$B$4,T389*Supuestos!$C$4)*100</f>
        <v/>
      </c>
      <c r="V389" s="20">
        <f>IF(U389&gt;0,100/U389,0)</f>
        <v/>
      </c>
      <c r="W389" s="2">
        <f>T389*M389</f>
        <v/>
      </c>
      <c r="X389" s="2">
        <f>+U389*M389</f>
        <v/>
      </c>
      <c r="Y389" s="44" t="n">
        <v>6953.445806143561</v>
      </c>
      <c r="Z389" s="45" t="n">
        <v>0.2875</v>
      </c>
      <c r="AA389" s="44" t="n">
        <v>24185.89845615152</v>
      </c>
    </row>
    <row r="390">
      <c r="A390" s="6" t="inlineStr">
        <is>
          <t>GEELY</t>
        </is>
      </c>
      <c r="B390" s="6" t="inlineStr">
        <is>
          <t>Nuevo X3 Pro 1.5 GB Extra Full, cuero, Ay.Est. 5p.</t>
        </is>
      </c>
      <c r="C390" s="6" t="inlineStr">
        <is>
          <t>SUV y CROSSOVER</t>
        </is>
      </c>
      <c r="D390" s="6" t="inlineStr">
        <is>
          <t>AUTOMOVIL</t>
        </is>
      </c>
      <c r="E390" s="11">
        <f>IF(D390="COMERCIAL","UTILITARIO",IF(C390="SUV Y CROSSOVER","SUV","AUTOMOVIL"))</f>
        <v/>
      </c>
      <c r="F390" s="6" t="inlineStr">
        <is>
          <t>CHI</t>
        </is>
      </c>
      <c r="G390" s="11" t="n">
        <v>1500</v>
      </c>
      <c r="H390" s="6" t="inlineStr">
        <is>
          <t>NAFTA</t>
        </is>
      </c>
      <c r="I390" s="6">
        <f>IF(H390="NAFTA","N",IF(H390="DIESEL","D",IF(H390="ELÉCTRICO","E","")))</f>
        <v/>
      </c>
      <c r="J390" s="17" t="inlineStr">
        <is>
          <t>N</t>
        </is>
      </c>
      <c r="K390" s="6" t="n">
        <v>102</v>
      </c>
      <c r="L390" s="9" t="n">
        <v>25</v>
      </c>
      <c r="M390" s="2" t="n">
        <v>25</v>
      </c>
      <c r="N390" s="2" t="n">
        <v>19490</v>
      </c>
      <c r="O390" s="2" t="inlineStr">
        <is>
          <t>Ursea</t>
        </is>
      </c>
      <c r="P390" s="2" t="inlineStr">
        <is>
          <t>RV-E00123</t>
        </is>
      </c>
      <c r="Q390" s="2" t="inlineStr">
        <is>
          <t>Euro 5</t>
        </is>
      </c>
      <c r="R390" s="2" t="n">
        <v>1590</v>
      </c>
      <c r="S390" s="2" t="n"/>
      <c r="T390" s="2" t="n">
        <v>168</v>
      </c>
      <c r="U390" s="39">
        <f>IF(I390="N",T390*Supuestos!$B$4,T390*Supuestos!$C$4)*100</f>
        <v/>
      </c>
      <c r="V390" s="20">
        <f>IF(U390&gt;0,100/U390,0)</f>
        <v/>
      </c>
      <c r="W390" s="2">
        <f>T390*M390</f>
        <v/>
      </c>
      <c r="X390" s="2">
        <f>+U390*M390</f>
        <v/>
      </c>
      <c r="Y390" s="44" t="n">
        <v>3567.324526500079</v>
      </c>
      <c r="Z390" s="45" t="n">
        <v>0.2875</v>
      </c>
      <c r="AA390" s="44" t="n">
        <v>12408.08530956549</v>
      </c>
    </row>
    <row r="391">
      <c r="A391" s="6" t="inlineStr">
        <is>
          <t>HYUNDAI</t>
        </is>
      </c>
      <c r="B391" s="6" t="inlineStr">
        <is>
          <t>New HB20X Cross 1.6 Premium,4Abag,CES,CTR,Ay.Est. 5p Aut.(BR</t>
        </is>
      </c>
      <c r="C391" s="6" t="inlineStr">
        <is>
          <t>SUV y CROSSOVER</t>
        </is>
      </c>
      <c r="D391" s="6" t="inlineStr">
        <is>
          <t>AUTOMOVIL</t>
        </is>
      </c>
      <c r="E391" s="11">
        <f>IF(D391="COMERCIAL","UTILITARIO",IF(C391="SUV Y CROSSOVER","SUV","AUTOMOVIL"))</f>
        <v/>
      </c>
      <c r="F391" s="6" t="inlineStr">
        <is>
          <t>BRA</t>
        </is>
      </c>
      <c r="G391" s="11" t="n">
        <v>1600</v>
      </c>
      <c r="H391" s="6" t="inlineStr">
        <is>
          <t>NAFTA</t>
        </is>
      </c>
      <c r="I391" s="6">
        <f>IF(H391="NAFTA","N",IF(H391="DIESEL","D",IF(H391="ELÉCTRICO","E","")))</f>
        <v/>
      </c>
      <c r="J391" s="17" t="inlineStr">
        <is>
          <t>N</t>
        </is>
      </c>
      <c r="K391" s="6" t="n">
        <v>123</v>
      </c>
      <c r="L391" s="9" t="n">
        <v>25</v>
      </c>
      <c r="M391" s="22" t="n"/>
      <c r="N391" s="2" t="n"/>
      <c r="O391" s="2" t="n"/>
      <c r="P391" s="2" t="n"/>
      <c r="Q391" s="2" t="n"/>
      <c r="R391" s="2" t="n"/>
      <c r="S391" s="2" t="n"/>
      <c r="T391" s="2" t="n"/>
      <c r="U391" s="39">
        <f>IF(I391="N",T391*Supuestos!$B$4,T391*Supuestos!$C$4)*100</f>
        <v/>
      </c>
      <c r="V391" s="20">
        <f>IF(U391&gt;0,100/U391,0)</f>
        <v/>
      </c>
      <c r="W391" s="2">
        <f>T391*M391</f>
        <v/>
      </c>
      <c r="X391" s="2">
        <f>+U391*M391</f>
        <v/>
      </c>
      <c r="Y391" s="44" t="n">
        <v>0</v>
      </c>
      <c r="Z391" s="45" t="n">
        <v>0.345</v>
      </c>
      <c r="AA391" s="44" t="n">
        <v>0</v>
      </c>
    </row>
    <row r="392">
      <c r="A392" s="6" t="inlineStr">
        <is>
          <t>TOYOTA</t>
        </is>
      </c>
      <c r="B392" s="6" t="inlineStr">
        <is>
          <t>Raize 1.2 GL Full, 2Abag, CES, HSA, Ay. Est. Aut. 5p. (INDO)</t>
        </is>
      </c>
      <c r="C392" s="6" t="inlineStr">
        <is>
          <t>SUV y CROSSOVER</t>
        </is>
      </c>
      <c r="D392" s="6" t="inlineStr">
        <is>
          <t>AUTOMOVIL</t>
        </is>
      </c>
      <c r="E392" s="11">
        <f>IF(D392="COMERCIAL","UTILITARIO",IF(C392="SUV Y CROSSOVER","SUV","AUTOMOVIL"))</f>
        <v/>
      </c>
      <c r="F392" s="6" t="inlineStr">
        <is>
          <t>INDO</t>
        </is>
      </c>
      <c r="G392" s="11" t="n">
        <v>1200</v>
      </c>
      <c r="H392" s="6" t="inlineStr">
        <is>
          <t>NAFTA</t>
        </is>
      </c>
      <c r="I392" s="6">
        <f>IF(H392="NAFTA","N",IF(H392="DIESEL","D",IF(H392="ELÉCTRICO","E","")))</f>
        <v/>
      </c>
      <c r="J392" s="17" t="inlineStr">
        <is>
          <t>N</t>
        </is>
      </c>
      <c r="K392" s="6" t="n">
        <v>87</v>
      </c>
      <c r="L392" s="9" t="n">
        <v>25</v>
      </c>
      <c r="M392" s="2" t="n">
        <v>25</v>
      </c>
      <c r="N392" s="2" t="n">
        <v>28990</v>
      </c>
      <c r="O392" s="2" t="inlineStr">
        <is>
          <t>Chile</t>
        </is>
      </c>
      <c r="P392" s="2" t="inlineStr">
        <is>
          <t>TY8393E60821S00-2</t>
        </is>
      </c>
      <c r="Q392" s="2" t="inlineStr">
        <is>
          <t>Euro 6 b</t>
        </is>
      </c>
      <c r="R392" s="2" t="n">
        <v>1680</v>
      </c>
      <c r="S392" s="2" t="n"/>
      <c r="T392" s="2" t="n">
        <v>127</v>
      </c>
      <c r="U392" s="39">
        <f>IF(I392="N",T392*Supuestos!$B$4,T392*Supuestos!$C$4)*100</f>
        <v/>
      </c>
      <c r="V392" s="20">
        <f>IF(U392&gt;0,100/U392,0)</f>
        <v/>
      </c>
      <c r="W392" s="2">
        <f>T392*M392</f>
        <v/>
      </c>
      <c r="X392" s="2">
        <f>+U392*M392</f>
        <v/>
      </c>
      <c r="Y392" s="44" t="n">
        <v>5306.143561992678</v>
      </c>
      <c r="Z392" s="45" t="n">
        <v>0.2875</v>
      </c>
      <c r="AA392" s="44" t="n">
        <v>18456.15151997453</v>
      </c>
    </row>
    <row r="393">
      <c r="A393" s="6" t="inlineStr">
        <is>
          <t>VOLVO</t>
        </is>
      </c>
      <c r="B393" s="6" t="inlineStr">
        <is>
          <t>XC40 T5 Momentum 1.5T PHEV Extra Full Aut. (BEL)</t>
        </is>
      </c>
      <c r="C393" s="6" t="inlineStr">
        <is>
          <t>SUV y CROSSOVER</t>
        </is>
      </c>
      <c r="D393" s="6" t="inlineStr">
        <is>
          <t>AUTOMOVIL</t>
        </is>
      </c>
      <c r="E393" s="11">
        <f>IF(D393="COMERCIAL","UTILITARIO",IF(C393="SUV Y CROSSOVER","SUV","AUTOMOVIL"))</f>
        <v/>
      </c>
      <c r="F393" s="6" t="inlineStr">
        <is>
          <t>BEL</t>
        </is>
      </c>
      <c r="G393" s="11" t="n">
        <v>1500</v>
      </c>
      <c r="H393" s="6" t="inlineStr">
        <is>
          <t>NAFTA</t>
        </is>
      </c>
      <c r="I393" s="6">
        <f>IF(H393="NAFTA","N",IF(H393="DIESEL","D",IF(H393="ELÉCTRICO","E","")))</f>
        <v/>
      </c>
      <c r="J393" s="17" t="inlineStr">
        <is>
          <t>PHEV</t>
        </is>
      </c>
      <c r="K393" s="6" t="n">
        <v>262</v>
      </c>
      <c r="L393" s="9" t="n">
        <v>25</v>
      </c>
      <c r="M393" s="2" t="n">
        <v>25</v>
      </c>
      <c r="N393" s="2" t="n">
        <v>69990</v>
      </c>
      <c r="O393" s="2" t="inlineStr">
        <is>
          <t>Chile</t>
        </is>
      </c>
      <c r="P393" s="2" t="inlineStr">
        <is>
          <t>VL8473E61121S00-K</t>
        </is>
      </c>
      <c r="Q393" s="2" t="inlineStr">
        <is>
          <t>Euro 6 b</t>
        </is>
      </c>
      <c r="R393" s="2" t="n">
        <v>2290</v>
      </c>
      <c r="S393" s="2" t="n"/>
      <c r="T393" s="2" t="n">
        <v>52</v>
      </c>
      <c r="U393" s="39">
        <f>IF(I393="N",T393*Supuestos!$B$4,T393*Supuestos!$C$4)*100</f>
        <v/>
      </c>
      <c r="V393" s="20">
        <f>IF(U393&gt;0,100/U393,0)</f>
        <v/>
      </c>
      <c r="W393" s="2">
        <f>T393*M393</f>
        <v/>
      </c>
      <c r="X393" s="2">
        <f>+U393*M393</f>
        <v/>
      </c>
      <c r="Y393" s="44" t="n">
        <v>1124.879459980714</v>
      </c>
      <c r="Z393" s="45" t="n">
        <v>0.02</v>
      </c>
      <c r="AA393" s="44" t="n">
        <v>56243.97299903568</v>
      </c>
    </row>
    <row r="394">
      <c r="A394" s="6" t="inlineStr">
        <is>
          <t>BMW</t>
        </is>
      </c>
      <c r="B394" s="6" t="inlineStr">
        <is>
          <t>Nuevo X3 xDrive 30e xLine Plus 2.0T PHEV E.Full Aut.(G01)(US</t>
        </is>
      </c>
      <c r="C394" s="6" t="inlineStr">
        <is>
          <t>SUV y CROSSOVER</t>
        </is>
      </c>
      <c r="D394" s="6" t="inlineStr">
        <is>
          <t>AUTOMOVIL</t>
        </is>
      </c>
      <c r="E394" s="11">
        <f>IF(D394="COMERCIAL","UTILITARIO",IF(C394="SUV Y CROSSOVER","SUV","AUTOMOVIL"))</f>
        <v/>
      </c>
      <c r="F394" s="6" t="inlineStr">
        <is>
          <t>USA</t>
        </is>
      </c>
      <c r="G394" s="11" t="n">
        <v>2000</v>
      </c>
      <c r="H394" s="6" t="inlineStr">
        <is>
          <t>NAFTA</t>
        </is>
      </c>
      <c r="I394" s="6">
        <f>IF(H394="NAFTA","N",IF(H394="DIESEL","D",IF(H394="ELÉCTRICO","E","")))</f>
        <v/>
      </c>
      <c r="J394" s="17" t="inlineStr">
        <is>
          <t>PHEV</t>
        </is>
      </c>
      <c r="K394" s="6" t="n">
        <v>252</v>
      </c>
      <c r="L394" s="9" t="n">
        <v>24</v>
      </c>
      <c r="M394" s="2" t="n">
        <v>24</v>
      </c>
      <c r="N394" s="2" t="n">
        <v>99990</v>
      </c>
      <c r="O394" s="2" t="inlineStr">
        <is>
          <t>Chile</t>
        </is>
      </c>
      <c r="P394" s="2" t="inlineStr">
        <is>
          <t>BM8031E60420S00-2</t>
        </is>
      </c>
      <c r="Q394" s="2" t="inlineStr">
        <is>
          <t>Euro 6 b</t>
        </is>
      </c>
      <c r="R394" s="2" t="n">
        <v>2620</v>
      </c>
      <c r="S394" s="2" t="n"/>
      <c r="T394" s="2" t="n">
        <v>64</v>
      </c>
      <c r="U394" s="39">
        <f>IF(I394="N",T394*Supuestos!$B$4,T394*Supuestos!$C$4)*100</f>
        <v/>
      </c>
      <c r="V394" s="20">
        <f>IF(U394&gt;0,100/U394,0)</f>
        <v/>
      </c>
      <c r="W394" s="2">
        <f>T394*M394</f>
        <v/>
      </c>
      <c r="X394" s="2">
        <f>+U394*M394</f>
        <v/>
      </c>
      <c r="Y394" s="44" t="n">
        <v>1607.039537126326</v>
      </c>
      <c r="Z394" s="45" t="n">
        <v>0.02</v>
      </c>
      <c r="AA394" s="44" t="n">
        <v>80351.97685631629</v>
      </c>
    </row>
    <row r="395">
      <c r="A395" s="6" t="inlineStr">
        <is>
          <t>BYD</t>
        </is>
      </c>
      <c r="B395" s="6" t="inlineStr">
        <is>
          <t>Tang EV GS 380KW Extra Full,cuero,techo pan. 7 pax.4x4 Aut.</t>
        </is>
      </c>
      <c r="C395" s="6" t="inlineStr">
        <is>
          <t>SUV y CROSSOVER</t>
        </is>
      </c>
      <c r="D395" s="6" t="inlineStr">
        <is>
          <t>AUTOMOVIL</t>
        </is>
      </c>
      <c r="E395" s="11">
        <f>IF(D395="COMERCIAL","UTILITARIO",IF(C395="SUV Y CROSSOVER","SUV","AUTOMOVIL"))</f>
        <v/>
      </c>
      <c r="F395" s="6" t="inlineStr">
        <is>
          <t>CHI</t>
        </is>
      </c>
      <c r="G395" s="11" t="n"/>
      <c r="H395" s="6" t="inlineStr">
        <is>
          <t>ELÉCTRICO</t>
        </is>
      </c>
      <c r="I395" s="6">
        <f>IF(H395="NAFTA","N",IF(H395="DIESEL","D",IF(H395="ELÉCTRICO","E","")))</f>
        <v/>
      </c>
      <c r="J395" s="17" t="inlineStr">
        <is>
          <t>BEV</t>
        </is>
      </c>
      <c r="K395" s="6" t="n">
        <v>510</v>
      </c>
      <c r="L395" s="9" t="n">
        <v>24</v>
      </c>
      <c r="M395" s="21" t="n">
        <v>24</v>
      </c>
      <c r="N395" s="2" t="n">
        <v>82990</v>
      </c>
      <c r="O395" s="2" t="inlineStr">
        <is>
          <t>Chile</t>
        </is>
      </c>
      <c r="P395" s="2" t="inlineStr">
        <is>
          <t>BY8739EL0822S00-9</t>
        </is>
      </c>
      <c r="Q395" s="2" t="n"/>
      <c r="R395" s="2" t="n">
        <v>2050</v>
      </c>
      <c r="S395" s="2" t="n">
        <v>5.8</v>
      </c>
      <c r="T395" s="2" t="n"/>
      <c r="U395" s="39">
        <f>IF(I395="N",T395*Supuestos!$B$4,T395*Supuestos!$C$4)*100</f>
        <v/>
      </c>
      <c r="V395" s="20">
        <f>IF(U395&gt;0,100/U395,0)</f>
        <v/>
      </c>
      <c r="W395" s="2">
        <f>T395*M395</f>
        <v/>
      </c>
      <c r="X395" s="2">
        <f>+U395*M395</f>
        <v/>
      </c>
      <c r="Y395" s="44" t="n">
        <v>0</v>
      </c>
      <c r="Z395" s="45" t="n">
        <v>0</v>
      </c>
      <c r="AA395" s="44" t="n">
        <v>68024.59016393442</v>
      </c>
    </row>
    <row r="396">
      <c r="A396" s="6" t="inlineStr">
        <is>
          <t>CHEVROLET</t>
        </is>
      </c>
      <c r="B396" s="6" t="inlineStr">
        <is>
          <t>New Equinox 1.5T RS Extra Full, cuero 5p. Aut. (MEX)</t>
        </is>
      </c>
      <c r="C396" s="6" t="inlineStr">
        <is>
          <t>SUV y CROSSOVER</t>
        </is>
      </c>
      <c r="D396" s="6" t="inlineStr">
        <is>
          <t>AUTOMOVIL</t>
        </is>
      </c>
      <c r="E396" s="11">
        <f>IF(D396="COMERCIAL","UTILITARIO",IF(C396="SUV Y CROSSOVER","SUV","AUTOMOVIL"))</f>
        <v/>
      </c>
      <c r="F396" s="6" t="inlineStr">
        <is>
          <t>MEX</t>
        </is>
      </c>
      <c r="G396" s="11" t="n">
        <v>1500</v>
      </c>
      <c r="H396" s="6" t="inlineStr">
        <is>
          <t>NAFTA</t>
        </is>
      </c>
      <c r="I396" s="6">
        <f>IF(H396="NAFTA","N",IF(H396="DIESEL","D",IF(H396="ELÉCTRICO","E","")))</f>
        <v/>
      </c>
      <c r="J396" s="17" t="inlineStr">
        <is>
          <t>N</t>
        </is>
      </c>
      <c r="K396" s="6" t="n">
        <v>170</v>
      </c>
      <c r="L396" s="9" t="n">
        <v>24</v>
      </c>
      <c r="M396" s="2" t="n">
        <v>24</v>
      </c>
      <c r="N396" s="2" t="n">
        <v>45990</v>
      </c>
      <c r="O396" s="2" t="inlineStr">
        <is>
          <t>Chile</t>
        </is>
      </c>
      <c r="P396" s="2" t="inlineStr">
        <is>
          <t>CH7010E50717S01-5</t>
        </is>
      </c>
      <c r="Q396" s="2" t="inlineStr">
        <is>
          <t>Euro 5</t>
        </is>
      </c>
      <c r="R396" s="2" t="n">
        <v>2025</v>
      </c>
      <c r="S396" s="2" t="n"/>
      <c r="T396" s="2" t="n">
        <v>185</v>
      </c>
      <c r="U396" s="39">
        <f>IF(I396="N",T396*Supuestos!$B$4,T396*Supuestos!$C$4)*100</f>
        <v/>
      </c>
      <c r="V396" s="20">
        <f>IF(U396&gt;0,100/U396,0)</f>
        <v/>
      </c>
      <c r="W396" s="2">
        <f>T396*M396</f>
        <v/>
      </c>
      <c r="X396" s="2">
        <f>+U396*M396</f>
        <v/>
      </c>
      <c r="Y396" s="44" t="n">
        <v>8417.714467611013</v>
      </c>
      <c r="Z396" s="45" t="n">
        <v>0.2875</v>
      </c>
      <c r="AA396" s="44" t="n">
        <v>29279.00684386439</v>
      </c>
    </row>
    <row r="397">
      <c r="A397" s="6" t="inlineStr">
        <is>
          <t>RENAULT</t>
        </is>
      </c>
      <c r="B397" s="6" t="inlineStr">
        <is>
          <t>New Duster Intens Vision 1.6 E.Full,cam360,llan17 5p.Aut(BRA</t>
        </is>
      </c>
      <c r="C397" s="6" t="inlineStr">
        <is>
          <t>SUV y CROSSOVER</t>
        </is>
      </c>
      <c r="D397" s="6" t="inlineStr">
        <is>
          <t>AUTOMOVIL</t>
        </is>
      </c>
      <c r="E397" s="11">
        <f>IF(D397="COMERCIAL","UTILITARIO",IF(C397="SUV Y CROSSOVER","SUV","AUTOMOVIL"))</f>
        <v/>
      </c>
      <c r="F397" s="6" t="inlineStr">
        <is>
          <t>BRA</t>
        </is>
      </c>
      <c r="G397" s="11" t="n">
        <v>1600</v>
      </c>
      <c r="H397" s="6" t="inlineStr">
        <is>
          <t>NAFTA</t>
        </is>
      </c>
      <c r="I397" s="6">
        <f>IF(H397="NAFTA","N",IF(H397="DIESEL","D",IF(H397="ELÉCTRICO","E","")))</f>
        <v/>
      </c>
      <c r="J397" s="17" t="inlineStr">
        <is>
          <t>N</t>
        </is>
      </c>
      <c r="K397" s="6" t="n">
        <v>118</v>
      </c>
      <c r="L397" s="9" t="n">
        <v>24</v>
      </c>
      <c r="M397" s="2" t="n">
        <v>24</v>
      </c>
      <c r="N397" s="2" t="n">
        <v>28490</v>
      </c>
      <c r="O397" s="2" t="inlineStr">
        <is>
          <t>Chile</t>
        </is>
      </c>
      <c r="P397" s="2" t="inlineStr">
        <is>
          <t>RN9387E61223S00-6</t>
        </is>
      </c>
      <c r="Q397" s="2" t="inlineStr">
        <is>
          <t>Euro 6 b</t>
        </is>
      </c>
      <c r="R397" s="2" t="n">
        <v>1785</v>
      </c>
      <c r="S397" s="2" t="n"/>
      <c r="T397" s="2" t="n">
        <v>159</v>
      </c>
      <c r="U397" s="39">
        <f>IF(I397="N",T397*Supuestos!$B$4,T397*Supuestos!$C$4)*100</f>
        <v/>
      </c>
      <c r="V397" s="20">
        <f>IF(U397&gt;0,100/U397,0)</f>
        <v/>
      </c>
      <c r="W397" s="2">
        <f>T397*M397</f>
        <v/>
      </c>
      <c r="X397" s="2">
        <f>+U397*M397</f>
        <v/>
      </c>
      <c r="Y397" s="44" t="n">
        <v>5990.035955877872</v>
      </c>
      <c r="Z397" s="45" t="n">
        <v>0.345</v>
      </c>
      <c r="AA397" s="44" t="n">
        <v>17362.42306051557</v>
      </c>
    </row>
    <row r="398">
      <c r="A398" s="6" t="inlineStr">
        <is>
          <t>HYUNDAI</t>
        </is>
      </c>
      <c r="B398" s="6" t="inlineStr">
        <is>
          <t>Tucson NX4 1.6T Safe Ex. Full, cuero, Ay. Estac. 5p. Aut.</t>
        </is>
      </c>
      <c r="C398" s="6" t="inlineStr">
        <is>
          <t>SUV y CROSSOVER</t>
        </is>
      </c>
      <c r="D398" s="6" t="inlineStr">
        <is>
          <t>AUTOMOVIL</t>
        </is>
      </c>
      <c r="E398" s="11">
        <f>IF(D398="COMERCIAL","UTILITARIO",IF(C398="SUV Y CROSSOVER","SUV","AUTOMOVIL"))</f>
        <v/>
      </c>
      <c r="F398" s="6" t="inlineStr">
        <is>
          <t>COR</t>
        </is>
      </c>
      <c r="G398" s="11" t="n">
        <v>1600</v>
      </c>
      <c r="H398" s="6" t="inlineStr">
        <is>
          <t>NAFTA</t>
        </is>
      </c>
      <c r="I398" s="6">
        <f>IF(H398="NAFTA","N",IF(H398="DIESEL","D",IF(H398="ELÉCTRICO","E","")))</f>
        <v/>
      </c>
      <c r="J398" s="17" t="inlineStr">
        <is>
          <t>N</t>
        </is>
      </c>
      <c r="K398" s="6" t="n">
        <v>180</v>
      </c>
      <c r="L398" s="9" t="n">
        <v>23</v>
      </c>
      <c r="M398" s="2" t="n">
        <v>23</v>
      </c>
      <c r="N398" s="2" t="n">
        <v>54990</v>
      </c>
      <c r="O398" s="2" t="inlineStr">
        <is>
          <t>Chile</t>
        </is>
      </c>
      <c r="P398" s="2" t="inlineStr">
        <is>
          <t>HY9586E60724S01-0</t>
        </is>
      </c>
      <c r="Q398" s="2" t="inlineStr">
        <is>
          <t>Euro 6 d</t>
        </is>
      </c>
      <c r="R398" s="2" t="n">
        <v>2210</v>
      </c>
      <c r="S398" s="2" t="n"/>
      <c r="T398" s="2" t="n">
        <v>129</v>
      </c>
      <c r="U398" s="39">
        <f>IF(I398="N",T398*Supuestos!$B$4,T398*Supuestos!$C$4)*100</f>
        <v/>
      </c>
      <c r="V398" s="20">
        <f>IF(U398&gt;0,100/U398,0)</f>
        <v/>
      </c>
      <c r="W398" s="2">
        <f>T398*M398</f>
        <v/>
      </c>
      <c r="X398" s="2">
        <f>+U398*M398</f>
        <v/>
      </c>
      <c r="Y398" s="44" t="n">
        <v>11561.67347187519</v>
      </c>
      <c r="Z398" s="45" t="n">
        <v>0.345</v>
      </c>
      <c r="AA398" s="44" t="n">
        <v>33512.09701992809</v>
      </c>
    </row>
    <row r="399">
      <c r="A399" s="6" t="inlineStr">
        <is>
          <t>MERCEDES BENZ</t>
        </is>
      </c>
      <c r="B399" s="6" t="inlineStr">
        <is>
          <t>GLC 300 2.0T Coupe AMG Line MHEV Extra Full 4x4 Aut.(C 254)</t>
        </is>
      </c>
      <c r="C399" s="6" t="inlineStr">
        <is>
          <t>SUV y CROSSOVER</t>
        </is>
      </c>
      <c r="D399" s="6" t="inlineStr">
        <is>
          <t>AUTOMOVIL</t>
        </is>
      </c>
      <c r="E399" s="11">
        <f>IF(D399="COMERCIAL","UTILITARIO",IF(C399="SUV Y CROSSOVER","SUV","AUTOMOVIL"))</f>
        <v/>
      </c>
      <c r="F399" s="6" t="inlineStr">
        <is>
          <t>ALE</t>
        </is>
      </c>
      <c r="G399" s="11" t="n">
        <v>2000</v>
      </c>
      <c r="H399" s="6" t="inlineStr">
        <is>
          <t>NAFTA</t>
        </is>
      </c>
      <c r="I399" s="6">
        <f>IF(H399="NAFTA","N",IF(H399="DIESEL","D",IF(H399="ELÉCTRICO","E","")))</f>
        <v/>
      </c>
      <c r="J399" s="17" t="inlineStr">
        <is>
          <t>MHEV</t>
        </is>
      </c>
      <c r="K399" s="6" t="n">
        <v>258</v>
      </c>
      <c r="L399" s="9" t="n">
        <v>23</v>
      </c>
      <c r="M399" s="2" t="n">
        <v>23</v>
      </c>
      <c r="N399" s="2" t="n">
        <v>117990</v>
      </c>
      <c r="O399" s="2" t="inlineStr">
        <is>
          <t>Chile</t>
        </is>
      </c>
      <c r="P399" s="2" t="inlineStr">
        <is>
          <t>MB7012E60717S00-9</t>
        </is>
      </c>
      <c r="Q399" s="2" t="inlineStr">
        <is>
          <t>Euro 6</t>
        </is>
      </c>
      <c r="R399" s="2" t="n">
        <v>2430</v>
      </c>
      <c r="S399" s="2" t="n"/>
      <c r="T399" s="2" t="n">
        <v>177</v>
      </c>
      <c r="U399" s="39">
        <f>IF(I399="N",T399*Supuestos!$B$4,T399*Supuestos!$C$4)*100</f>
        <v/>
      </c>
      <c r="V399" s="20">
        <f>IF(U399&gt;0,100/U399,0)</f>
        <v/>
      </c>
      <c r="W399" s="2">
        <f>T399*M399</f>
        <v/>
      </c>
      <c r="X399" s="2">
        <f>+U399*M399</f>
        <v/>
      </c>
      <c r="Y399" s="44" t="n">
        <v>11877.04918032787</v>
      </c>
      <c r="Z399" s="45" t="n">
        <v>0.14</v>
      </c>
      <c r="AA399" s="44" t="n">
        <v>84836.06557377049</v>
      </c>
    </row>
    <row r="400">
      <c r="A400" s="6" t="inlineStr">
        <is>
          <t>MERCEDES BENZ</t>
        </is>
      </c>
      <c r="B400" s="6" t="inlineStr">
        <is>
          <t>GLE 350 2.0T Plus Diesel PHEV 4x4 Aut. (V167)(USA)</t>
        </is>
      </c>
      <c r="C400" s="6" t="inlineStr">
        <is>
          <t>SUV y CROSSOVER</t>
        </is>
      </c>
      <c r="D400" s="6" t="inlineStr">
        <is>
          <t>AUTOMOVIL</t>
        </is>
      </c>
      <c r="E400" s="11">
        <f>IF(D400="COMERCIAL","UTILITARIO",IF(C400="SUV Y CROSSOVER","SUV","AUTOMOVIL"))</f>
        <v/>
      </c>
      <c r="F400" s="6" t="inlineStr">
        <is>
          <t>USA</t>
        </is>
      </c>
      <c r="G400" s="11" t="n">
        <v>2000</v>
      </c>
      <c r="H400" s="6" t="inlineStr">
        <is>
          <t>DIESEL</t>
        </is>
      </c>
      <c r="I400" s="6">
        <f>IF(H400="NAFTA","N",IF(H400="DIESEL","D",IF(H400="ELÉCTRICO","E","")))</f>
        <v/>
      </c>
      <c r="J400" s="17" t="inlineStr">
        <is>
          <t>PHEV</t>
        </is>
      </c>
      <c r="K400" s="6" t="n">
        <v>320</v>
      </c>
      <c r="L400" s="9" t="n">
        <v>23</v>
      </c>
      <c r="M400" s="22" t="n"/>
      <c r="N400" s="2" t="n"/>
      <c r="O400" s="2" t="n"/>
      <c r="P400" s="2" t="n"/>
      <c r="Q400" s="2" t="n"/>
      <c r="R400" s="2" t="n"/>
      <c r="S400" s="2" t="n"/>
      <c r="T400" s="2" t="n"/>
      <c r="U400" s="39">
        <f>IF(I400="N",T400*Supuestos!$B$4,T400*Supuestos!$C$4)*100</f>
        <v/>
      </c>
      <c r="V400" s="20">
        <f>IF(U400&gt;0,100/U400,0)</f>
        <v/>
      </c>
      <c r="W400" s="2">
        <f>T400*M400</f>
        <v/>
      </c>
      <c r="X400" s="2">
        <f>+U400*M400</f>
        <v/>
      </c>
      <c r="Y400" s="44" t="n">
        <v>0</v>
      </c>
      <c r="Z400" s="45" t="n">
        <v>0.02</v>
      </c>
      <c r="AA400" s="44" t="n">
        <v>0</v>
      </c>
    </row>
    <row r="401">
      <c r="A401" s="6" t="inlineStr">
        <is>
          <t>NISSAN</t>
        </is>
      </c>
      <c r="B401" s="6" t="inlineStr">
        <is>
          <t>Nueva Qashqai 1.3T Exclusive Extra Full 4x4 5p. Aut. (UK)</t>
        </is>
      </c>
      <c r="C401" s="6" t="inlineStr">
        <is>
          <t>SUV y CROSSOVER</t>
        </is>
      </c>
      <c r="D401" s="6" t="inlineStr">
        <is>
          <t>AUTOMOVIL</t>
        </is>
      </c>
      <c r="E401" s="11">
        <f>IF(D401="COMERCIAL","UTILITARIO",IF(C401="SUV Y CROSSOVER","SUV","AUTOMOVIL"))</f>
        <v/>
      </c>
      <c r="F401" s="6" t="inlineStr">
        <is>
          <t>UK</t>
        </is>
      </c>
      <c r="G401" s="11" t="n">
        <v>1300</v>
      </c>
      <c r="H401" s="6" t="inlineStr">
        <is>
          <t>NAFTA</t>
        </is>
      </c>
      <c r="I401" s="6">
        <f>IF(H401="NAFTA","N",IF(H401="DIESEL","D",IF(H401="ELÉCTRICO","E","")))</f>
        <v/>
      </c>
      <c r="J401" s="17" t="inlineStr">
        <is>
          <t>N</t>
        </is>
      </c>
      <c r="K401" s="6" t="n">
        <v>147</v>
      </c>
      <c r="L401" s="9" t="n">
        <v>23</v>
      </c>
      <c r="M401" s="2" t="n">
        <v>23</v>
      </c>
      <c r="N401" s="2" t="n">
        <v>55990</v>
      </c>
      <c r="O401" s="2" t="inlineStr">
        <is>
          <t>Ursea</t>
        </is>
      </c>
      <c r="P401" s="2" t="inlineStr">
        <is>
          <t>RV-E00135</t>
        </is>
      </c>
      <c r="Q401" s="2" t="inlineStr">
        <is>
          <t>Euro 5</t>
        </is>
      </c>
      <c r="R401" s="2" t="n">
        <v>2040</v>
      </c>
      <c r="S401" s="2" t="n"/>
      <c r="T401" s="2" t="n">
        <v>148</v>
      </c>
      <c r="U401" s="39">
        <f>IF(I401="N",T401*Supuestos!$B$4,T401*Supuestos!$C$4)*100</f>
        <v/>
      </c>
      <c r="V401" s="20">
        <f>IF(U401&gt;0,100/U401,0)</f>
        <v/>
      </c>
      <c r="W401" s="2">
        <f>T401*M401</f>
        <v/>
      </c>
      <c r="X401" s="2">
        <f>+U401*M401</f>
        <v/>
      </c>
      <c r="Y401" s="44" t="n">
        <v>10248.05029444533</v>
      </c>
      <c r="Z401" s="45" t="n">
        <v>0.2875</v>
      </c>
      <c r="AA401" s="44" t="n">
        <v>35645.39232850549</v>
      </c>
    </row>
    <row r="402">
      <c r="A402" s="6" t="inlineStr">
        <is>
          <t>CHERY</t>
        </is>
      </c>
      <c r="B402" s="6" t="inlineStr">
        <is>
          <t>New Tiggo 4 1.5 Comfort Ex. Full, CES, CTR, Ay. Est. Aut. ()</t>
        </is>
      </c>
      <c r="C402" s="6" t="inlineStr">
        <is>
          <t>SUV y CROSSOVER</t>
        </is>
      </c>
      <c r="D402" s="6" t="inlineStr">
        <is>
          <t>AUTOMOVIL</t>
        </is>
      </c>
      <c r="E402" s="11">
        <f>IF(D402="COMERCIAL","UTILITARIO",IF(C402="SUV Y CROSSOVER","SUV","AUTOMOVIL"))</f>
        <v/>
      </c>
      <c r="F402" s="6" t="inlineStr">
        <is>
          <t>CHI</t>
        </is>
      </c>
      <c r="G402" s="11" t="n">
        <v>1500</v>
      </c>
      <c r="H402" s="6" t="inlineStr">
        <is>
          <t>NAFTA</t>
        </is>
      </c>
      <c r="I402" s="6">
        <f>IF(H402="NAFTA","N",IF(H402="DIESEL","D",IF(H402="ELÉCTRICO","E","")))</f>
        <v/>
      </c>
      <c r="J402" s="17" t="inlineStr">
        <is>
          <t>N</t>
        </is>
      </c>
      <c r="K402" s="6" t="n">
        <v>116</v>
      </c>
      <c r="L402" s="9" t="n">
        <v>22</v>
      </c>
      <c r="M402" s="2" t="n">
        <v>22</v>
      </c>
      <c r="N402" s="2" t="n">
        <v>26490</v>
      </c>
      <c r="O402" s="2" t="inlineStr">
        <is>
          <t>Chile</t>
        </is>
      </c>
      <c r="P402" s="2" t="inlineStr">
        <is>
          <t>CY7159E50419S01-2</t>
        </is>
      </c>
      <c r="Q402" s="2" t="inlineStr">
        <is>
          <t>Euro 5</t>
        </is>
      </c>
      <c r="R402" s="2" t="n">
        <v>1789</v>
      </c>
      <c r="S402" s="2" t="n"/>
      <c r="T402" s="2" t="n">
        <v>179</v>
      </c>
      <c r="U402" s="39">
        <f>IF(I402="N",T402*Supuestos!$B$4,T402*Supuestos!$C$4)*100</f>
        <v/>
      </c>
      <c r="V402" s="20">
        <f>IF(U402&gt;0,100/U402,0)</f>
        <v/>
      </c>
      <c r="W402" s="2">
        <f>T402*M402</f>
        <v/>
      </c>
      <c r="X402" s="2">
        <f>+U402*M402</f>
        <v/>
      </c>
      <c r="Y402" s="44" t="n">
        <v>4848.559605284099</v>
      </c>
      <c r="Z402" s="45" t="n">
        <v>0.2875</v>
      </c>
      <c r="AA402" s="44" t="n">
        <v>16864.55514881426</v>
      </c>
    </row>
    <row r="403">
      <c r="A403" s="6" t="inlineStr">
        <is>
          <t>CHERY</t>
        </is>
      </c>
      <c r="B403" s="6" t="inlineStr">
        <is>
          <t>Tiggo 8 1.5T Extra Full,cuero,techo,cam360 5p. 7 pax. Aut.</t>
        </is>
      </c>
      <c r="C403" s="6" t="inlineStr">
        <is>
          <t>SUV y CROSSOVER</t>
        </is>
      </c>
      <c r="D403" s="6" t="inlineStr">
        <is>
          <t>AUTOMOVIL</t>
        </is>
      </c>
      <c r="E403" s="11">
        <f>IF(D403="COMERCIAL","UTILITARIO",IF(C403="SUV Y CROSSOVER","SUV","AUTOMOVIL"))</f>
        <v/>
      </c>
      <c r="F403" s="6" t="inlineStr">
        <is>
          <t>CHI</t>
        </is>
      </c>
      <c r="G403" s="11" t="n">
        <v>1500</v>
      </c>
      <c r="H403" s="6" t="inlineStr">
        <is>
          <t>NAFTA</t>
        </is>
      </c>
      <c r="I403" s="6">
        <f>IF(H403="NAFTA","N",IF(H403="DIESEL","D",IF(H403="ELÉCTRICO","E","")))</f>
        <v/>
      </c>
      <c r="J403" s="17" t="inlineStr">
        <is>
          <t>N</t>
        </is>
      </c>
      <c r="K403" s="6" t="n">
        <v>153</v>
      </c>
      <c r="L403" s="9" t="n">
        <v>22</v>
      </c>
      <c r="M403" s="2" t="n">
        <v>22</v>
      </c>
      <c r="N403" s="2" t="n">
        <v>38990</v>
      </c>
      <c r="O403" s="2" t="inlineStr">
        <is>
          <t>Chile</t>
        </is>
      </c>
      <c r="P403" s="2" t="inlineStr">
        <is>
          <t>CY8952E60123S00-7</t>
        </is>
      </c>
      <c r="Q403" s="2" t="inlineStr">
        <is>
          <t>Euro 6 b</t>
        </is>
      </c>
      <c r="R403" s="2" t="n">
        <v>2104</v>
      </c>
      <c r="S403" s="2" t="n"/>
      <c r="T403" s="2" t="n">
        <v>182</v>
      </c>
      <c r="U403" s="39">
        <f>IF(I403="N",T403*Supuestos!$B$4,T403*Supuestos!$C$4)*100</f>
        <v/>
      </c>
      <c r="V403" s="20">
        <f>IF(U403&gt;0,100/U403,0)</f>
        <v/>
      </c>
      <c r="W403" s="2">
        <f>T403*M403</f>
        <v/>
      </c>
      <c r="X403" s="2">
        <f>+U403*M403</f>
        <v/>
      </c>
      <c r="Y403" s="44" t="n">
        <v>7136.479388826992</v>
      </c>
      <c r="Z403" s="45" t="n">
        <v>0.2875</v>
      </c>
      <c r="AA403" s="44" t="n">
        <v>24822.53700461563</v>
      </c>
    </row>
    <row r="404">
      <c r="A404" s="6" t="inlineStr">
        <is>
          <t>MAZDA</t>
        </is>
      </c>
      <c r="B404" s="6" t="inlineStr">
        <is>
          <t>CX30 2.0 Core Skyactiv Full,7Abag,Ay.Est. 5p. Aut.(MEX)</t>
        </is>
      </c>
      <c r="C404" s="6" t="inlineStr">
        <is>
          <t>SUV y CROSSOVER</t>
        </is>
      </c>
      <c r="D404" s="6" t="inlineStr">
        <is>
          <t>AUTOMOVIL</t>
        </is>
      </c>
      <c r="E404" s="11">
        <f>IF(D404="COMERCIAL","UTILITARIO",IF(C404="SUV Y CROSSOVER","SUV","AUTOMOVIL"))</f>
        <v/>
      </c>
      <c r="F404" s="6" t="inlineStr">
        <is>
          <t>MEX</t>
        </is>
      </c>
      <c r="G404" s="11" t="n">
        <v>2000</v>
      </c>
      <c r="H404" s="6" t="inlineStr">
        <is>
          <t>NAFTA</t>
        </is>
      </c>
      <c r="I404" s="6">
        <f>IF(H404="NAFTA","N",IF(H404="DIESEL","D",IF(H404="ELÉCTRICO","E","")))</f>
        <v/>
      </c>
      <c r="J404" s="17" t="inlineStr">
        <is>
          <t>N</t>
        </is>
      </c>
      <c r="K404" s="6" t="n">
        <v>157</v>
      </c>
      <c r="L404" s="9" t="n">
        <v>22</v>
      </c>
      <c r="M404" s="2" t="n">
        <v>22</v>
      </c>
      <c r="N404" s="2" t="n">
        <v>39990</v>
      </c>
      <c r="O404" s="2" t="inlineStr">
        <is>
          <t>Chile</t>
        </is>
      </c>
      <c r="P404" s="2" t="inlineStr">
        <is>
          <t>MZ7928E51219S00-1</t>
        </is>
      </c>
      <c r="Q404" s="2" t="inlineStr">
        <is>
          <t>Euro 5</t>
        </is>
      </c>
      <c r="R404" s="2" t="n">
        <v>1936</v>
      </c>
      <c r="S404" s="2" t="n"/>
      <c r="T404" s="2" t="n">
        <v>177</v>
      </c>
      <c r="U404" s="39">
        <f>IF(I404="N",T404*Supuestos!$B$4,T404*Supuestos!$C$4)*100</f>
        <v/>
      </c>
      <c r="V404" s="20">
        <f>IF(U404&gt;0,100/U404,0)</f>
        <v/>
      </c>
      <c r="W404" s="2">
        <f>T404*M404</f>
        <v/>
      </c>
      <c r="X404" s="2">
        <f>+U404*M404</f>
        <v/>
      </c>
      <c r="Y404" s="44" t="n">
        <v>8407.916387348407</v>
      </c>
      <c r="Z404" s="45" t="n">
        <v>0.345</v>
      </c>
      <c r="AA404" s="44" t="n">
        <v>24370.77213724176</v>
      </c>
    </row>
    <row r="405">
      <c r="A405" s="6" t="inlineStr">
        <is>
          <t>TOYOTA</t>
        </is>
      </c>
      <c r="B405" s="6" t="inlineStr">
        <is>
          <t>Rav4 2.5 S Hybrid Full, 7Abags, ABS, Ay. Estac. Aut.</t>
        </is>
      </c>
      <c r="C405" s="6" t="inlineStr">
        <is>
          <t>SUV y CROSSOVER</t>
        </is>
      </c>
      <c r="D405" s="6" t="inlineStr">
        <is>
          <t>AUTOMOVIL</t>
        </is>
      </c>
      <c r="E405" s="11">
        <f>IF(D405="COMERCIAL","UTILITARIO",IF(C405="SUV Y CROSSOVER","SUV","AUTOMOVIL"))</f>
        <v/>
      </c>
      <c r="F405" s="6" t="inlineStr">
        <is>
          <t>JAP</t>
        </is>
      </c>
      <c r="G405" s="11" t="n">
        <v>2500</v>
      </c>
      <c r="H405" s="6" t="inlineStr">
        <is>
          <t>NAFTA</t>
        </is>
      </c>
      <c r="I405" s="6">
        <f>IF(H405="NAFTA","N",IF(H405="DIESEL","D",IF(H405="ELÉCTRICO","E","")))</f>
        <v/>
      </c>
      <c r="J405" s="17" t="inlineStr">
        <is>
          <t>HEV</t>
        </is>
      </c>
      <c r="K405" s="6" t="n">
        <v>218</v>
      </c>
      <c r="L405" s="9" t="n">
        <v>21</v>
      </c>
      <c r="M405" s="2" t="n">
        <v>21</v>
      </c>
      <c r="N405" s="2" t="n">
        <v>54990</v>
      </c>
      <c r="O405" s="2" t="inlineStr">
        <is>
          <t>Chile</t>
        </is>
      </c>
      <c r="P405" s="2" t="inlineStr">
        <is>
          <t>TY8543E60122S00-4</t>
        </is>
      </c>
      <c r="Q405" s="2" t="inlineStr">
        <is>
          <t>Euro 6 b</t>
        </is>
      </c>
      <c r="R405" s="2" t="n">
        <v>2195</v>
      </c>
      <c r="S405" s="2" t="n"/>
      <c r="T405" s="2" t="n">
        <v>109</v>
      </c>
      <c r="U405" s="39">
        <f>IF(I405="N",T405*Supuestos!$B$4,T405*Supuestos!$C$4)*100</f>
        <v/>
      </c>
      <c r="V405" s="20">
        <f>IF(U405&gt;0,100/U405,0)</f>
        <v/>
      </c>
      <c r="W405" s="2">
        <f>T405*M405</f>
        <v/>
      </c>
      <c r="X405" s="2">
        <f>+U405*M405</f>
        <v/>
      </c>
      <c r="Y405" s="44" t="n">
        <v>1503.185192815093</v>
      </c>
      <c r="Z405" s="45" t="n">
        <v>0.0345</v>
      </c>
      <c r="AA405" s="44" t="n">
        <v>43570.58529898819</v>
      </c>
    </row>
    <row r="406">
      <c r="A406" s="6" t="inlineStr">
        <is>
          <t>GEELY</t>
        </is>
      </c>
      <c r="B406" s="6" t="inlineStr">
        <is>
          <t>New X3 1.5 GF E.Full,cue,tech,HSA,DAC,keyless,Ay.Est.5p.Aut.</t>
        </is>
      </c>
      <c r="C406" s="6" t="inlineStr">
        <is>
          <t>SUV y CROSSOVER</t>
        </is>
      </c>
      <c r="D406" s="6" t="inlineStr">
        <is>
          <t>AUTOMOVIL</t>
        </is>
      </c>
      <c r="E406" s="11">
        <f>IF(D406="COMERCIAL","UTILITARIO",IF(C406="SUV Y CROSSOVER","SUV","AUTOMOVIL"))</f>
        <v/>
      </c>
      <c r="F406" s="6" t="inlineStr">
        <is>
          <t>CHI</t>
        </is>
      </c>
      <c r="G406" s="11" t="n">
        <v>1500</v>
      </c>
      <c r="H406" s="6" t="inlineStr">
        <is>
          <t>NAFTA</t>
        </is>
      </c>
      <c r="I406" s="6">
        <f>IF(H406="NAFTA","N",IF(H406="DIESEL","D",IF(H406="ELÉCTRICO","E","")))</f>
        <v/>
      </c>
      <c r="J406" s="17" t="inlineStr">
        <is>
          <t>N</t>
        </is>
      </c>
      <c r="K406" s="6" t="n">
        <v>100</v>
      </c>
      <c r="L406" s="9" t="n">
        <v>20</v>
      </c>
      <c r="M406" s="2" t="n">
        <v>20</v>
      </c>
      <c r="N406" s="2" t="n">
        <v>22990</v>
      </c>
      <c r="O406" s="2" t="inlineStr">
        <is>
          <t>Ursea</t>
        </is>
      </c>
      <c r="P406" s="2" t="inlineStr">
        <is>
          <t>RV-E00123</t>
        </is>
      </c>
      <c r="Q406" s="2" t="inlineStr">
        <is>
          <t>Euro 5</t>
        </is>
      </c>
      <c r="R406" s="2" t="n">
        <v>1590</v>
      </c>
      <c r="S406" s="2" t="n"/>
      <c r="T406" s="2" t="n">
        <v>168</v>
      </c>
      <c r="U406" s="39">
        <f>IF(I406="N",T406*Supuestos!$B$4,T406*Supuestos!$C$4)*100</f>
        <v/>
      </c>
      <c r="V406" s="20">
        <f>IF(U406&gt;0,100/U406,0)</f>
        <v/>
      </c>
      <c r="W406" s="2">
        <f>T406*M406</f>
        <v/>
      </c>
      <c r="X406" s="2">
        <f>+U406*M406</f>
        <v/>
      </c>
      <c r="Y406" s="44" t="n">
        <v>4207.942065892089</v>
      </c>
      <c r="Z406" s="45" t="n">
        <v>0.2875</v>
      </c>
      <c r="AA406" s="44" t="n">
        <v>14636.32022918988</v>
      </c>
    </row>
    <row r="407">
      <c r="A407" s="6" t="inlineStr">
        <is>
          <t>KIA</t>
        </is>
      </c>
      <c r="B407" s="6" t="inlineStr">
        <is>
          <t>Sportage 1.6T X-Line Plus Ex.Full,techo pan.,cuero 5p. Aut.</t>
        </is>
      </c>
      <c r="C407" s="6" t="inlineStr">
        <is>
          <t>SUV y CROSSOVER</t>
        </is>
      </c>
      <c r="D407" s="6" t="inlineStr">
        <is>
          <t>AUTOMOVIL</t>
        </is>
      </c>
      <c r="E407" s="11">
        <f>IF(D407="COMERCIAL","UTILITARIO",IF(C407="SUV Y CROSSOVER","SUV","AUTOMOVIL"))</f>
        <v/>
      </c>
      <c r="F407" s="6" t="inlineStr">
        <is>
          <t>COR</t>
        </is>
      </c>
      <c r="G407" s="11" t="n">
        <v>1600</v>
      </c>
      <c r="H407" s="6" t="inlineStr">
        <is>
          <t>NAFTA</t>
        </is>
      </c>
      <c r="I407" s="6">
        <f>IF(H407="NAFTA","N",IF(H407="DIESEL","D",IF(H407="ELÉCTRICO","E","")))</f>
        <v/>
      </c>
      <c r="J407" s="17" t="inlineStr">
        <is>
          <t>N</t>
        </is>
      </c>
      <c r="K407" s="6" t="n">
        <v>180</v>
      </c>
      <c r="L407" s="9" t="n">
        <v>20</v>
      </c>
      <c r="M407" s="2" t="n">
        <v>20</v>
      </c>
      <c r="N407" s="2" t="n">
        <v>65990</v>
      </c>
      <c r="O407" s="2" t="inlineStr">
        <is>
          <t>Chile</t>
        </is>
      </c>
      <c r="P407" s="2" t="inlineStr">
        <is>
          <t>KI8461E61121S01-7</t>
        </is>
      </c>
      <c r="Q407" s="2" t="inlineStr">
        <is>
          <t>Euro 6 b</t>
        </is>
      </c>
      <c r="R407" s="2" t="n">
        <v>2120</v>
      </c>
      <c r="S407" s="2" t="n"/>
      <c r="T407" s="2" t="n">
        <v>151</v>
      </c>
      <c r="U407" s="39">
        <f>IF(I407="N",T407*Supuestos!$B$4,T407*Supuestos!$C$4)*100</f>
        <v/>
      </c>
      <c r="V407" s="20">
        <f>IF(U407&gt;0,100/U407,0)</f>
        <v/>
      </c>
      <c r="W407" s="2">
        <f>T407*M407</f>
        <v/>
      </c>
      <c r="X407" s="2">
        <f>+U407*M407</f>
        <v/>
      </c>
      <c r="Y407" s="44" t="n">
        <v>13874.42866719483</v>
      </c>
      <c r="Z407" s="45" t="n">
        <v>0.345</v>
      </c>
      <c r="AA407" s="44" t="n">
        <v>40215.73526723139</v>
      </c>
    </row>
    <row r="408">
      <c r="A408" s="6" t="inlineStr">
        <is>
          <t>MAZDA</t>
        </is>
      </c>
      <c r="B408" s="6" t="inlineStr">
        <is>
          <t>CX30 2.5 High Skyactiv Ex.Full,cue,techo,Ay.Est.4x4 Aut.(MEX</t>
        </is>
      </c>
      <c r="C408" s="6" t="inlineStr">
        <is>
          <t>SUV y CROSSOVER</t>
        </is>
      </c>
      <c r="D408" s="6" t="inlineStr">
        <is>
          <t>AUTOMOVIL</t>
        </is>
      </c>
      <c r="E408" s="11">
        <f>IF(D408="COMERCIAL","UTILITARIO",IF(C408="SUV Y CROSSOVER","SUV","AUTOMOVIL"))</f>
        <v/>
      </c>
      <c r="F408" s="6" t="inlineStr">
        <is>
          <t>MEX</t>
        </is>
      </c>
      <c r="G408" s="11" t="n">
        <v>2500</v>
      </c>
      <c r="H408" s="6" t="inlineStr">
        <is>
          <t>NAFTA</t>
        </is>
      </c>
      <c r="I408" s="6">
        <f>IF(H408="NAFTA","N",IF(H408="DIESEL","D",IF(H408="ELÉCTRICO","E","")))</f>
        <v/>
      </c>
      <c r="J408" s="17" t="inlineStr">
        <is>
          <t>N</t>
        </is>
      </c>
      <c r="K408" s="6" t="n">
        <v>189</v>
      </c>
      <c r="L408" s="9" t="n">
        <v>20</v>
      </c>
      <c r="M408" s="2" t="n">
        <v>20</v>
      </c>
      <c r="N408" s="2" t="n">
        <v>48990</v>
      </c>
      <c r="O408" s="2" t="inlineStr">
        <is>
          <t>Chile</t>
        </is>
      </c>
      <c r="P408" s="2" t="inlineStr">
        <is>
          <t>MZ7929E51219S00-7</t>
        </is>
      </c>
      <c r="Q408" s="2" t="inlineStr">
        <is>
          <t>Euro 5</t>
        </is>
      </c>
      <c r="R408" s="2" t="n">
        <v>2022</v>
      </c>
      <c r="S408" s="2" t="n"/>
      <c r="T408" s="2" t="n">
        <v>163</v>
      </c>
      <c r="U408" s="39">
        <f>IF(I408="N",T408*Supuestos!$B$4,T408*Supuestos!$C$4)*100</f>
        <v/>
      </c>
      <c r="V408" s="20">
        <f>IF(U408&gt;0,100/U408,0)</f>
        <v/>
      </c>
      <c r="W408" s="2">
        <f>T408*M408</f>
        <v/>
      </c>
      <c r="X408" s="2">
        <f>+U408*M408</f>
        <v/>
      </c>
      <c r="Y408" s="44" t="n">
        <v>11524.19566932585</v>
      </c>
      <c r="Z408" s="45" t="n">
        <v>0.4025</v>
      </c>
      <c r="AA408" s="44" t="n">
        <v>28631.54203559218</v>
      </c>
    </row>
    <row r="409">
      <c r="A409" s="6" t="inlineStr">
        <is>
          <t>RENAULT</t>
        </is>
      </c>
      <c r="B409" s="6" t="inlineStr">
        <is>
          <t>Arkana Intense 1.3T Extra Full,techo,cam360 5p. Aut.(COR)</t>
        </is>
      </c>
      <c r="C409" s="6" t="inlineStr">
        <is>
          <t>SUV y CROSSOVER</t>
        </is>
      </c>
      <c r="D409" s="6" t="inlineStr">
        <is>
          <t>AUTOMOVIL</t>
        </is>
      </c>
      <c r="E409" s="11">
        <f>IF(D409="COMERCIAL","UTILITARIO",IF(C409="SUV Y CROSSOVER","SUV","AUTOMOVIL"))</f>
        <v/>
      </c>
      <c r="F409" s="6" t="n"/>
      <c r="G409" s="11" t="n">
        <v>1300</v>
      </c>
      <c r="H409" s="6" t="inlineStr">
        <is>
          <t>NAFTA</t>
        </is>
      </c>
      <c r="I409" s="6">
        <f>IF(H409="NAFTA","N",IF(H409="DIESEL","D",IF(H409="ELÉCTRICO","E","")))</f>
        <v/>
      </c>
      <c r="J409" s="17" t="inlineStr">
        <is>
          <t>N</t>
        </is>
      </c>
      <c r="K409" s="6" t="n">
        <v>150</v>
      </c>
      <c r="L409" s="9" t="n">
        <v>19</v>
      </c>
      <c r="M409" s="2" t="n">
        <v>19</v>
      </c>
      <c r="N409" s="2" t="n">
        <v>43990</v>
      </c>
      <c r="O409" s="2" t="inlineStr">
        <is>
          <t>Chile</t>
        </is>
      </c>
      <c r="P409" s="2" t="inlineStr">
        <is>
          <t>RN8675E60622S00-6</t>
        </is>
      </c>
      <c r="Q409" s="2" t="inlineStr">
        <is>
          <t>Euro 6 b</t>
        </is>
      </c>
      <c r="R409" s="2" t="n">
        <v>1890</v>
      </c>
      <c r="S409" s="2" t="n"/>
      <c r="T409" s="2" t="n">
        <v>139</v>
      </c>
      <c r="U409" s="39">
        <f>IF(I409="N",T409*Supuestos!$B$4,T409*Supuestos!$C$4)*100</f>
        <v/>
      </c>
      <c r="V409" s="20">
        <f>IF(U409&gt;0,100/U409,0)</f>
        <v/>
      </c>
      <c r="W409" s="2">
        <f>T409*M409</f>
        <v/>
      </c>
      <c r="X409" s="2">
        <f>+U409*M409</f>
        <v/>
      </c>
      <c r="Y409" s="44" t="n">
        <v>8051.647302244151</v>
      </c>
      <c r="Z409" s="45" t="n">
        <v>0.2875</v>
      </c>
      <c r="AA409" s="44" t="n">
        <v>28005.72974693618</v>
      </c>
    </row>
    <row r="410">
      <c r="A410" s="6" t="inlineStr">
        <is>
          <t>CHERY</t>
        </is>
      </c>
      <c r="B410" s="6" t="inlineStr">
        <is>
          <t>New Tiggo 7 1.5T Pro Comfort MHEV Ex. Full 5p. Aut.(CHI)</t>
        </is>
      </c>
      <c r="C410" s="6" t="inlineStr">
        <is>
          <t>SUV y CROSSOVER</t>
        </is>
      </c>
      <c r="D410" s="6" t="inlineStr">
        <is>
          <t>AUTOMOVIL</t>
        </is>
      </c>
      <c r="E410" s="11">
        <f>IF(D410="COMERCIAL","UTILITARIO",IF(C410="SUV Y CROSSOVER","SUV","AUTOMOVIL"))</f>
        <v/>
      </c>
      <c r="F410" s="6" t="inlineStr">
        <is>
          <t>CHI</t>
        </is>
      </c>
      <c r="G410" s="11" t="n">
        <v>1500</v>
      </c>
      <c r="H410" s="6" t="inlineStr">
        <is>
          <t>NAFTA</t>
        </is>
      </c>
      <c r="I410" s="6">
        <f>IF(H410="NAFTA","N",IF(H410="DIESEL","D",IF(H410="ELÉCTRICO","E","")))</f>
        <v/>
      </c>
      <c r="J410" s="17" t="inlineStr">
        <is>
          <t>MHEV</t>
        </is>
      </c>
      <c r="K410" s="6" t="n">
        <v>157</v>
      </c>
      <c r="L410" s="9" t="n">
        <v>18</v>
      </c>
      <c r="M410" s="2" t="n">
        <v>18</v>
      </c>
      <c r="N410" s="2" t="n">
        <v>32990</v>
      </c>
      <c r="O410" s="2" t="inlineStr">
        <is>
          <t>Chile</t>
        </is>
      </c>
      <c r="P410" s="2" t="inlineStr">
        <is>
          <t>CY8147E61020S01-0</t>
        </is>
      </c>
      <c r="Q410" s="2" t="inlineStr">
        <is>
          <t>Euro 6 b</t>
        </is>
      </c>
      <c r="R410" s="2" t="n">
        <v>1888</v>
      </c>
      <c r="S410" s="2" t="n"/>
      <c r="T410" s="2" t="n">
        <v>189</v>
      </c>
      <c r="U410" s="39">
        <f>IF(I410="N",T410*Supuestos!$B$4,T410*Supuestos!$C$4)*100</f>
        <v/>
      </c>
      <c r="V410" s="20">
        <f>IF(U410&gt;0,100/U410,0)</f>
        <v/>
      </c>
      <c r="W410" s="2">
        <f>T410*M410</f>
        <v/>
      </c>
      <c r="X410" s="2">
        <f>+U410*M410</f>
        <v/>
      </c>
      <c r="Y410" s="44" t="n">
        <v>1769.036310709361</v>
      </c>
      <c r="Z410" s="45" t="n">
        <v>0.07000000000000001</v>
      </c>
      <c r="AA410" s="44" t="n">
        <v>25271.94729584801</v>
      </c>
    </row>
    <row r="411">
      <c r="A411" s="6" t="inlineStr">
        <is>
          <t>CHERY</t>
        </is>
      </c>
      <c r="B411" s="6" t="inlineStr">
        <is>
          <t>Nuevo Tiggo 4 1.5T Pro Comfort MHEV E.Full,cue,Ay.Est.Aut.</t>
        </is>
      </c>
      <c r="C411" s="6" t="inlineStr">
        <is>
          <t>SUV y CROSSOVER</t>
        </is>
      </c>
      <c r="D411" s="6" t="inlineStr">
        <is>
          <t>AUTOMOVIL</t>
        </is>
      </c>
      <c r="E411" s="11">
        <f>IF(D411="COMERCIAL","UTILITARIO",IF(C411="SUV Y CROSSOVER","SUV","AUTOMOVIL"))</f>
        <v/>
      </c>
      <c r="F411" s="6" t="n"/>
      <c r="G411" s="11" t="n">
        <v>1500</v>
      </c>
      <c r="H411" s="6" t="inlineStr">
        <is>
          <t>NAFTA</t>
        </is>
      </c>
      <c r="I411" s="6">
        <f>IF(H411="NAFTA","N",IF(H411="DIESEL","D",IF(H411="ELÉCTRICO","E","")))</f>
        <v/>
      </c>
      <c r="J411" s="17" t="inlineStr">
        <is>
          <t>MHEV</t>
        </is>
      </c>
      <c r="K411" s="6" t="n">
        <v>157</v>
      </c>
      <c r="L411" s="9" t="n">
        <v>18</v>
      </c>
      <c r="M411" s="2" t="n">
        <v>18</v>
      </c>
      <c r="N411" s="2" t="n">
        <v>26990</v>
      </c>
      <c r="O411" s="2" t="inlineStr">
        <is>
          <t>Chile</t>
        </is>
      </c>
      <c r="P411" s="2" t="inlineStr">
        <is>
          <t>CY7159E50419S01-2</t>
        </is>
      </c>
      <c r="Q411" s="2" t="inlineStr">
        <is>
          <t>Euro 5</t>
        </is>
      </c>
      <c r="R411" s="2" t="n">
        <v>1789</v>
      </c>
      <c r="S411" s="2" t="n"/>
      <c r="T411" s="2" t="n">
        <v>179</v>
      </c>
      <c r="U411" s="39">
        <f>IF(I411="N",T411*Supuestos!$B$4,T411*Supuestos!$C$4)*100</f>
        <v/>
      </c>
      <c r="V411" s="20">
        <f>IF(U411&gt;0,100/U411,0)</f>
        <v/>
      </c>
      <c r="W411" s="2">
        <f>T411*M411</f>
        <v/>
      </c>
      <c r="X411" s="2">
        <f>+U411*M411</f>
        <v/>
      </c>
      <c r="Y411" s="44" t="n">
        <v>1447.295848015934</v>
      </c>
      <c r="Z411" s="45" t="n">
        <v>0.07000000000000001</v>
      </c>
      <c r="AA411" s="44" t="n">
        <v>20675.6549716562</v>
      </c>
    </row>
    <row r="412">
      <c r="A412" s="6" t="inlineStr">
        <is>
          <t>KIA</t>
        </is>
      </c>
      <c r="B412" s="6" t="inlineStr">
        <is>
          <t>Nueva Carens 1.5 EX Plus E.Full,techo,cue 6pax.5p.Aut.(IND)</t>
        </is>
      </c>
      <c r="C412" s="6" t="inlineStr">
        <is>
          <t>SUV y CROSSOVER</t>
        </is>
      </c>
      <c r="D412" s="6" t="inlineStr">
        <is>
          <t>AUTOMOVIL</t>
        </is>
      </c>
      <c r="E412" s="11">
        <f>IF(D412="COMERCIAL","UTILITARIO",IF(C412="SUV Y CROSSOVER","SUV","AUTOMOVIL"))</f>
        <v/>
      </c>
      <c r="F412" s="6" t="inlineStr">
        <is>
          <t>IND</t>
        </is>
      </c>
      <c r="G412" s="11" t="n">
        <v>1500</v>
      </c>
      <c r="H412" s="6" t="inlineStr">
        <is>
          <t>NAFTA</t>
        </is>
      </c>
      <c r="I412" s="6">
        <f>IF(H412="NAFTA","N",IF(H412="DIESEL","D",IF(H412="ELÉCTRICO","E","")))</f>
        <v/>
      </c>
      <c r="J412" s="17" t="inlineStr">
        <is>
          <t>N</t>
        </is>
      </c>
      <c r="K412" s="6" t="n">
        <v>113</v>
      </c>
      <c r="L412" s="9" t="n">
        <v>18</v>
      </c>
      <c r="M412" s="2" t="n">
        <v>18</v>
      </c>
      <c r="N412" s="2" t="n">
        <v>39990</v>
      </c>
      <c r="O412" s="2" t="inlineStr">
        <is>
          <t>Chile</t>
        </is>
      </c>
      <c r="P412" s="2" t="inlineStr">
        <is>
          <t>KI8615E60422S00-K</t>
        </is>
      </c>
      <c r="Q412" s="2" t="inlineStr">
        <is>
          <t>Euro 6 b</t>
        </is>
      </c>
      <c r="R412" s="2" t="n">
        <v>1850</v>
      </c>
      <c r="S412" s="2" t="n"/>
      <c r="T412" s="2" t="n">
        <v>165</v>
      </c>
      <c r="U412" s="39">
        <f>IF(I412="N",T412*Supuestos!$B$4,T412*Supuestos!$C$4)*100</f>
        <v/>
      </c>
      <c r="V412" s="20">
        <f>IF(U412&gt;0,100/U412,0)</f>
        <v/>
      </c>
      <c r="W412" s="2">
        <f>T412*M412</f>
        <v/>
      </c>
      <c r="X412" s="2">
        <f>+U412*M412</f>
        <v/>
      </c>
      <c r="Y412" s="44" t="n">
        <v>7319.512971510424</v>
      </c>
      <c r="Z412" s="45" t="n">
        <v>0.2875</v>
      </c>
      <c r="AA412" s="44" t="n">
        <v>25459.17555307974</v>
      </c>
    </row>
    <row r="413">
      <c r="A413" s="6" t="inlineStr">
        <is>
          <t>AUDI</t>
        </is>
      </c>
      <c r="B413" s="6" t="inlineStr">
        <is>
          <t>Nuevo Q3 SB SLine 1.4 TFSi Extra Full S-Tronic (HUN)</t>
        </is>
      </c>
      <c r="C413" s="6" t="inlineStr">
        <is>
          <t>SUV y CROSSOVER</t>
        </is>
      </c>
      <c r="D413" s="6" t="inlineStr">
        <is>
          <t>AUTOMOVIL</t>
        </is>
      </c>
      <c r="E413" s="11">
        <f>IF(D413="COMERCIAL","UTILITARIO",IF(C413="SUV Y CROSSOVER","SUV","AUTOMOVIL"))</f>
        <v/>
      </c>
      <c r="F413" s="6" t="inlineStr">
        <is>
          <t>HUN</t>
        </is>
      </c>
      <c r="G413" s="11" t="n">
        <v>1400</v>
      </c>
      <c r="H413" s="6" t="inlineStr">
        <is>
          <t>NAFTA</t>
        </is>
      </c>
      <c r="I413" s="6">
        <f>IF(H413="NAFTA","N",IF(H413="DIESEL","D",IF(H413="ELÉCTRICO","E","")))</f>
        <v/>
      </c>
      <c r="J413" s="17" t="inlineStr">
        <is>
          <t>N</t>
        </is>
      </c>
      <c r="K413" s="6" t="n">
        <v>150</v>
      </c>
      <c r="L413" s="9" t="n">
        <v>17</v>
      </c>
      <c r="M413" s="2" t="n">
        <v>17</v>
      </c>
      <c r="N413" s="2" t="n">
        <v>75900</v>
      </c>
      <c r="O413" s="2" t="inlineStr">
        <is>
          <t>Ursea</t>
        </is>
      </c>
      <c r="P413" s="2" t="inlineStr">
        <is>
          <t>RV-E00144</t>
        </is>
      </c>
      <c r="Q413" s="2" t="inlineStr">
        <is>
          <t>Euro 6</t>
        </is>
      </c>
      <c r="R413" s="2" t="n">
        <v>2500</v>
      </c>
      <c r="S413" s="2" t="n"/>
      <c r="T413" s="2" t="n">
        <v>171</v>
      </c>
      <c r="U413" s="39">
        <f>IF(I413="N",T413*Supuestos!$B$4,T413*Supuestos!$C$4)*100</f>
        <v/>
      </c>
      <c r="V413" s="20">
        <f>IF(U413&gt;0,100/U413,0)</f>
        <v/>
      </c>
      <c r="W413" s="2">
        <f>T413*M413</f>
        <v/>
      </c>
      <c r="X413" s="2">
        <f>+U413*M413</f>
        <v/>
      </c>
      <c r="Y413" s="44" t="n">
        <v>13892.24892567245</v>
      </c>
      <c r="Z413" s="45" t="n">
        <v>0.2875</v>
      </c>
      <c r="AA413" s="44" t="n">
        <v>48320.86582842591</v>
      </c>
    </row>
    <row r="414">
      <c r="A414" s="6" t="inlineStr">
        <is>
          <t>AUDI</t>
        </is>
      </c>
      <c r="B414" s="6" t="inlineStr">
        <is>
          <t>Nuevo Q5 SB SLine Plus 2.0TFSi MHEV Quattro 5p. S-Tronic(MEX</t>
        </is>
      </c>
      <c r="C414" s="6" t="inlineStr">
        <is>
          <t>SUV y CROSSOVER</t>
        </is>
      </c>
      <c r="D414" s="6" t="inlineStr">
        <is>
          <t>AUTOMOVIL</t>
        </is>
      </c>
      <c r="E414" s="11">
        <f>IF(D414="COMERCIAL","UTILITARIO",IF(C414="SUV Y CROSSOVER","SUV","AUTOMOVIL"))</f>
        <v/>
      </c>
      <c r="F414" s="6" t="inlineStr">
        <is>
          <t>MEX</t>
        </is>
      </c>
      <c r="G414" s="11" t="n">
        <v>2000</v>
      </c>
      <c r="H414" s="6" t="inlineStr">
        <is>
          <t>NAFTA</t>
        </is>
      </c>
      <c r="I414" s="6">
        <f>IF(H414="NAFTA","N",IF(H414="DIESEL","D",IF(H414="ELÉCTRICO","E","")))</f>
        <v/>
      </c>
      <c r="J414" s="17" t="inlineStr">
        <is>
          <t>MHEV</t>
        </is>
      </c>
      <c r="K414" s="6" t="n">
        <v>245</v>
      </c>
      <c r="L414" s="9" t="n">
        <v>17</v>
      </c>
      <c r="M414" s="2" t="n">
        <v>17</v>
      </c>
      <c r="N414" s="2" t="n">
        <v>99900</v>
      </c>
      <c r="O414" s="2" t="inlineStr">
        <is>
          <t>Ursea</t>
        </is>
      </c>
      <c r="P414" s="2" t="inlineStr">
        <is>
          <t>RV-E00046</t>
        </is>
      </c>
      <c r="Q414" s="2" t="inlineStr">
        <is>
          <t>Euro 6</t>
        </is>
      </c>
      <c r="R414" s="2" t="n">
        <v>2900</v>
      </c>
      <c r="S414" s="2" t="n"/>
      <c r="T414" s="2" t="n">
        <v>183</v>
      </c>
      <c r="U414" s="39">
        <f>IF(I414="N",T414*Supuestos!$B$4,T414*Supuestos!$C$4)*100</f>
        <v/>
      </c>
      <c r="V414" s="20">
        <f>IF(U414&gt;0,100/U414,0)</f>
        <v/>
      </c>
      <c r="W414" s="2">
        <f>T414*M414</f>
        <v/>
      </c>
      <c r="X414" s="2">
        <f>+U414*M414</f>
        <v/>
      </c>
      <c r="Y414" s="44" t="n">
        <v>10056.08283002588</v>
      </c>
      <c r="Z414" s="45" t="n">
        <v>0.14</v>
      </c>
      <c r="AA414" s="44" t="n">
        <v>71829.16307161345</v>
      </c>
    </row>
    <row r="415">
      <c r="A415" s="6" t="inlineStr">
        <is>
          <t>CHANGAN</t>
        </is>
      </c>
      <c r="B415" s="6" t="inlineStr">
        <is>
          <t>Uni-T 1.5T Extra Full, techo pan., cuero, 5p. Aut.</t>
        </is>
      </c>
      <c r="C415" s="6" t="inlineStr">
        <is>
          <t>SUV y CROSSOVER</t>
        </is>
      </c>
      <c r="D415" s="6" t="inlineStr">
        <is>
          <t>AUTOMOVIL</t>
        </is>
      </c>
      <c r="E415" s="11">
        <f>IF(D415="COMERCIAL","UTILITARIO",IF(C415="SUV Y CROSSOVER","SUV","AUTOMOVIL"))</f>
        <v/>
      </c>
      <c r="F415" s="6" t="inlineStr">
        <is>
          <t>CHI</t>
        </is>
      </c>
      <c r="G415" s="11" t="n">
        <v>1500</v>
      </c>
      <c r="H415" s="6" t="inlineStr">
        <is>
          <t>NAFTA</t>
        </is>
      </c>
      <c r="I415" s="6">
        <f>IF(H415="NAFTA","N",IF(H415="DIESEL","D",IF(H415="ELÉCTRICO","E","")))</f>
        <v/>
      </c>
      <c r="J415" s="17" t="inlineStr">
        <is>
          <t>N</t>
        </is>
      </c>
      <c r="K415" s="6" t="n">
        <v>180</v>
      </c>
      <c r="L415" s="9" t="n">
        <v>17</v>
      </c>
      <c r="M415" s="2" t="n">
        <v>17</v>
      </c>
      <c r="N415" s="2" t="n">
        <v>38990</v>
      </c>
      <c r="O415" s="2" t="inlineStr">
        <is>
          <t>Ursea</t>
        </is>
      </c>
      <c r="P415" s="2" t="inlineStr">
        <is>
          <t>RV-E00056</t>
        </is>
      </c>
      <c r="Q415" s="2" t="inlineStr">
        <is>
          <t>Euro 6</t>
        </is>
      </c>
      <c r="R415" s="2" t="n">
        <v>1840</v>
      </c>
      <c r="S415" s="2" t="n"/>
      <c r="T415" s="2" t="n">
        <v>176</v>
      </c>
      <c r="U415" s="39">
        <f>IF(I415="N",T415*Supuestos!$B$4,T415*Supuestos!$C$4)*100</f>
        <v/>
      </c>
      <c r="V415" s="20">
        <f>IF(U415&gt;0,100/U415,0)</f>
        <v/>
      </c>
      <c r="W415" s="2">
        <f>T415*M415</f>
        <v/>
      </c>
      <c r="X415" s="2">
        <f>+U415*M415</f>
        <v/>
      </c>
      <c r="Y415" s="44" t="n">
        <v>7136.479388826992</v>
      </c>
      <c r="Z415" s="45" t="n">
        <v>0.2875</v>
      </c>
      <c r="AA415" s="44" t="n">
        <v>24822.53700461563</v>
      </c>
    </row>
    <row r="416">
      <c r="A416" s="6" t="inlineStr">
        <is>
          <t>HAVAL</t>
        </is>
      </c>
      <c r="B416" s="6" t="inlineStr">
        <is>
          <t>New Jolion H2 1.5T Extra Full,6Abag,cuero,cam360 5p.Aut.</t>
        </is>
      </c>
      <c r="C416" s="6" t="inlineStr">
        <is>
          <t>SUV y CROSSOVER</t>
        </is>
      </c>
      <c r="D416" s="6" t="inlineStr">
        <is>
          <t>AUTOMOVIL</t>
        </is>
      </c>
      <c r="E416" s="11">
        <f>IF(D416="COMERCIAL","UTILITARIO",IF(C416="SUV Y CROSSOVER","SUV","AUTOMOVIL"))</f>
        <v/>
      </c>
      <c r="F416" s="6" t="inlineStr">
        <is>
          <t>CHI</t>
        </is>
      </c>
      <c r="G416" s="11" t="n">
        <v>1500</v>
      </c>
      <c r="H416" s="6" t="inlineStr">
        <is>
          <t>NAFTA</t>
        </is>
      </c>
      <c r="I416" s="6">
        <f>IF(H416="NAFTA","N",IF(H416="DIESEL","D",IF(H416="ELÉCTRICO","E","")))</f>
        <v/>
      </c>
      <c r="J416" s="17" t="inlineStr">
        <is>
          <t>N</t>
        </is>
      </c>
      <c r="K416" s="6" t="n">
        <v>141</v>
      </c>
      <c r="L416" s="9" t="n">
        <v>17</v>
      </c>
      <c r="M416" s="2" t="n">
        <v>17</v>
      </c>
      <c r="N416" s="2" t="n">
        <v>32990</v>
      </c>
      <c r="O416" s="2" t="inlineStr">
        <is>
          <t>Ursea</t>
        </is>
      </c>
      <c r="P416" s="2" t="inlineStr">
        <is>
          <t>RV-E00127</t>
        </is>
      </c>
      <c r="Q416" s="2" t="inlineStr">
        <is>
          <t>Euro 5</t>
        </is>
      </c>
      <c r="R416" s="2" t="n">
        <v>1740</v>
      </c>
      <c r="S416" s="2" t="n"/>
      <c r="T416" s="2" t="n">
        <v>172</v>
      </c>
      <c r="U416" s="39">
        <f>IF(I416="N",T416*Supuestos!$B$4,T416*Supuestos!$C$4)*100</f>
        <v/>
      </c>
      <c r="V416" s="20">
        <f>IF(U416&gt;0,100/U416,0)</f>
        <v/>
      </c>
      <c r="W416" s="2">
        <f>T416*M416</f>
        <v/>
      </c>
      <c r="X416" s="2">
        <f>+U416*M416</f>
        <v/>
      </c>
      <c r="Y416" s="44" t="n">
        <v>6038.277892726404</v>
      </c>
      <c r="Z416" s="45" t="n">
        <v>0.2875</v>
      </c>
      <c r="AA416" s="44" t="n">
        <v>21002.70571383097</v>
      </c>
    </row>
    <row r="417">
      <c r="A417" s="6" t="inlineStr">
        <is>
          <t>MINI</t>
        </is>
      </c>
      <c r="B417" s="6" t="inlineStr">
        <is>
          <t>Nuevo Cooper Countryman Classic Plus 1.5T Aut. (F60)(HOL)</t>
        </is>
      </c>
      <c r="C417" s="6" t="inlineStr">
        <is>
          <t>SUV y CROSSOVER</t>
        </is>
      </c>
      <c r="D417" s="6" t="inlineStr">
        <is>
          <t>AUTOMOVIL</t>
        </is>
      </c>
      <c r="E417" s="11">
        <f>IF(D417="COMERCIAL","UTILITARIO",IF(C417="SUV Y CROSSOVER","SUV","AUTOMOVIL"))</f>
        <v/>
      </c>
      <c r="F417" s="6" t="inlineStr">
        <is>
          <t>HOL</t>
        </is>
      </c>
      <c r="G417" s="11" t="n">
        <v>1500</v>
      </c>
      <c r="H417" s="6" t="inlineStr">
        <is>
          <t>NAFTA</t>
        </is>
      </c>
      <c r="I417" s="6">
        <f>IF(H417="NAFTA","N",IF(H417="DIESEL","D",IF(H417="ELÉCTRICO","E","")))</f>
        <v/>
      </c>
      <c r="J417" s="17" t="inlineStr">
        <is>
          <t>N</t>
        </is>
      </c>
      <c r="K417" s="6" t="n">
        <v>136</v>
      </c>
      <c r="L417" s="9" t="n">
        <v>17</v>
      </c>
      <c r="M417" s="2" t="n">
        <v>17</v>
      </c>
      <c r="N417" s="2" t="n">
        <v>61990</v>
      </c>
      <c r="O417" s="2" t="inlineStr">
        <is>
          <t>Chile</t>
        </is>
      </c>
      <c r="P417" s="2" t="inlineStr">
        <is>
          <t>MN9534E60624S00-2</t>
        </is>
      </c>
      <c r="Q417" s="2" t="inlineStr">
        <is>
          <t>Euro 6 b</t>
        </is>
      </c>
      <c r="R417" s="2" t="n">
        <v>1715</v>
      </c>
      <c r="S417" s="2" t="n"/>
      <c r="T417" s="2" t="n">
        <v>145</v>
      </c>
      <c r="U417" s="39">
        <f>IF(I417="N",T417*Supuestos!$B$4,T417*Supuestos!$C$4)*100</f>
        <v/>
      </c>
      <c r="V417" s="20">
        <f>IF(U417&gt;0,100/U417,0)</f>
        <v/>
      </c>
      <c r="W417" s="2">
        <f>T417*M417</f>
        <v/>
      </c>
      <c r="X417" s="2">
        <f>+U417*M417</f>
        <v/>
      </c>
      <c r="Y417" s="44" t="n">
        <v>11346.25179054592</v>
      </c>
      <c r="Z417" s="45" t="n">
        <v>0.2875</v>
      </c>
      <c r="AA417" s="44" t="n">
        <v>39465.22361929015</v>
      </c>
    </row>
    <row r="418">
      <c r="A418" s="6" t="inlineStr">
        <is>
          <t>MINI</t>
        </is>
      </c>
      <c r="B418" s="6" t="inlineStr">
        <is>
          <t>Nuevo Cooper Countryman SE Iconic 1.5T PHEV 4x4 Aut.(F60)(HO</t>
        </is>
      </c>
      <c r="C418" s="6" t="inlineStr">
        <is>
          <t>SUV y CROSSOVER</t>
        </is>
      </c>
      <c r="D418" s="6" t="inlineStr">
        <is>
          <t>AUTOMOVIL</t>
        </is>
      </c>
      <c r="E418" s="11">
        <f>IF(D418="COMERCIAL","UTILITARIO",IF(C418="SUV Y CROSSOVER","SUV","AUTOMOVIL"))</f>
        <v/>
      </c>
      <c r="F418" s="6" t="inlineStr">
        <is>
          <t>HOL</t>
        </is>
      </c>
      <c r="G418" s="11" t="n">
        <v>1500</v>
      </c>
      <c r="H418" s="6" t="inlineStr">
        <is>
          <t>NAFTA</t>
        </is>
      </c>
      <c r="I418" s="6">
        <f>IF(H418="NAFTA","N",IF(H418="DIESEL","D",IF(H418="ELÉCTRICO","E","")))</f>
        <v/>
      </c>
      <c r="J418" s="17" t="inlineStr">
        <is>
          <t>PHEV</t>
        </is>
      </c>
      <c r="K418" s="6" t="n">
        <v>224</v>
      </c>
      <c r="L418" s="9" t="n">
        <v>17</v>
      </c>
      <c r="M418" s="2" t="n">
        <v>17</v>
      </c>
      <c r="N418" s="2" t="n">
        <v>75990</v>
      </c>
      <c r="O418" s="2" t="inlineStr">
        <is>
          <t>Chile</t>
        </is>
      </c>
      <c r="P418" s="2" t="inlineStr">
        <is>
          <t>MN8431E60921S00-4</t>
        </is>
      </c>
      <c r="Q418" s="2" t="inlineStr">
        <is>
          <t>Euro 6 b</t>
        </is>
      </c>
      <c r="R418" s="2" t="n">
        <v>2270</v>
      </c>
      <c r="S418" s="2" t="n"/>
      <c r="T418" s="2" t="n">
        <v>54</v>
      </c>
      <c r="U418" s="39">
        <f>IF(I418="N",T418*Supuestos!$B$4,T418*Supuestos!$C$4)*100</f>
        <v/>
      </c>
      <c r="V418" s="20">
        <f>IF(U418&gt;0,100/U418,0)</f>
        <v/>
      </c>
      <c r="W418" s="2">
        <f>T418*M418</f>
        <v/>
      </c>
      <c r="X418" s="2">
        <f>+U418*M418</f>
        <v/>
      </c>
      <c r="Y418" s="44" t="n">
        <v>1221.311475409836</v>
      </c>
      <c r="Z418" s="45" t="n">
        <v>0.02</v>
      </c>
      <c r="AA418" s="44" t="n">
        <v>61065.57377049181</v>
      </c>
    </row>
    <row r="419">
      <c r="A419" s="6" t="inlineStr">
        <is>
          <t>PEUGEOT</t>
        </is>
      </c>
      <c r="B419" s="6" t="inlineStr">
        <is>
          <t>Nueva 2008 GT 100 KW Ex.Full,6Abag,cuero,t.cie. 5p. Aut.(ESP</t>
        </is>
      </c>
      <c r="C419" s="6" t="inlineStr">
        <is>
          <t>SUV y CROSSOVER</t>
        </is>
      </c>
      <c r="D419" s="6" t="inlineStr">
        <is>
          <t>AUTOMOVIL</t>
        </is>
      </c>
      <c r="E419" s="11">
        <f>IF(D419="COMERCIAL","UTILITARIO",IF(C419="SUV Y CROSSOVER","SUV","AUTOMOVIL"))</f>
        <v/>
      </c>
      <c r="F419" s="6" t="inlineStr">
        <is>
          <t>ESP</t>
        </is>
      </c>
      <c r="G419" s="11" t="n"/>
      <c r="H419" s="6" t="inlineStr">
        <is>
          <t>ELÉCTRICO</t>
        </is>
      </c>
      <c r="I419" s="6">
        <f>IF(H419="NAFTA","N",IF(H419="DIESEL","D",IF(H419="ELÉCTRICO","E","")))</f>
        <v/>
      </c>
      <c r="J419" s="17" t="inlineStr">
        <is>
          <t>BEV</t>
        </is>
      </c>
      <c r="K419" s="6" t="n">
        <v>136</v>
      </c>
      <c r="L419" s="9" t="n">
        <v>17</v>
      </c>
      <c r="M419" s="21" t="n">
        <v>17</v>
      </c>
      <c r="N419" s="2" t="n">
        <v>53000</v>
      </c>
      <c r="O419" s="2" t="inlineStr">
        <is>
          <t>Chile</t>
        </is>
      </c>
      <c r="P419" s="2" t="inlineStr">
        <is>
          <t>PG9306EL1023S00-3</t>
        </is>
      </c>
      <c r="Q419" s="2" t="n"/>
      <c r="R419" s="2" t="n">
        <v>2030</v>
      </c>
      <c r="S419" s="2" t="n">
        <v>7.5</v>
      </c>
      <c r="T419" s="2" t="n"/>
      <c r="U419" s="39">
        <f>IF(I419="N",T419*Supuestos!$B$4,T419*Supuestos!$C$4)*100</f>
        <v/>
      </c>
      <c r="V419" s="20">
        <f>IF(U419&gt;0,100/U419,0)</f>
        <v/>
      </c>
      <c r="W419" s="2">
        <f>T419*M419</f>
        <v/>
      </c>
      <c r="X419" s="2">
        <f>+U419*M419</f>
        <v/>
      </c>
      <c r="Y419" s="44" t="n">
        <v>0</v>
      </c>
      <c r="Z419" s="45" t="n">
        <v>0</v>
      </c>
      <c r="AA419" s="44" t="n">
        <v>43442.62295081967</v>
      </c>
    </row>
    <row r="420">
      <c r="A420" s="6" t="inlineStr">
        <is>
          <t>RENAULT</t>
        </is>
      </c>
      <c r="B420" s="6" t="inlineStr">
        <is>
          <t>DUSTER ZEN DIESEL MT</t>
        </is>
      </c>
      <c r="C420" s="6" t="inlineStr">
        <is>
          <t>SUV y CROSSOVER</t>
        </is>
      </c>
      <c r="D420" s="6" t="inlineStr">
        <is>
          <t>AUTOMOVIL</t>
        </is>
      </c>
      <c r="E420" s="11">
        <f>IF(D420="COMERCIAL","UTILITARIO",IF(C420="SUV Y CROSSOVER","SUV","AUTOMOVIL"))</f>
        <v/>
      </c>
      <c r="F420" s="6" t="n"/>
      <c r="G420" s="11" t="n"/>
      <c r="H420" s="6" t="inlineStr">
        <is>
          <t>DIESEL</t>
        </is>
      </c>
      <c r="I420" s="6">
        <f>IF(H420="NAFTA","N",IF(H420="DIESEL","D",IF(H420="ELÉCTRICO","E","")))</f>
        <v/>
      </c>
      <c r="J420" s="17" t="inlineStr">
        <is>
          <t>D</t>
        </is>
      </c>
      <c r="K420" s="6" t="n"/>
      <c r="L420" s="9" t="n">
        <v>17</v>
      </c>
      <c r="M420" s="2" t="n">
        <v>17</v>
      </c>
      <c r="N420" s="2" t="n">
        <v>25608</v>
      </c>
      <c r="O420" s="2" t="inlineStr">
        <is>
          <t>Ursea</t>
        </is>
      </c>
      <c r="P420" s="2" t="inlineStr">
        <is>
          <t>RV-E00078</t>
        </is>
      </c>
      <c r="Q420" s="2" t="inlineStr">
        <is>
          <t>Euro 6</t>
        </is>
      </c>
      <c r="R420" s="2" t="n">
        <v>2500</v>
      </c>
      <c r="S420" s="2" t="n"/>
      <c r="T420" s="2" t="n">
        <v>122</v>
      </c>
      <c r="U420" s="39">
        <f>IF(I420="N",T420*Supuestos!$B$4,T420*Supuestos!$C$4)*100</f>
        <v/>
      </c>
      <c r="V420" s="20">
        <f>IF(U420&gt;0,100/U420,0)</f>
        <v/>
      </c>
      <c r="W420" s="2">
        <f>T420*M420</f>
        <v/>
      </c>
      <c r="X420" s="2">
        <f>+U420*M420</f>
        <v/>
      </c>
      <c r="Y420" s="44" t="n">
        <v>11227.29698818147</v>
      </c>
      <c r="Z420" s="45" t="n">
        <v>1.15</v>
      </c>
      <c r="AA420" s="44" t="n">
        <v>9762.866946244758</v>
      </c>
    </row>
    <row r="421">
      <c r="A421" s="6" t="inlineStr">
        <is>
          <t>BMW</t>
        </is>
      </c>
      <c r="B421" s="6" t="inlineStr">
        <is>
          <t>iX1 xDrive 30e xLine Plus 200KW Ex.Full,techo 5p. Aut.(U11)</t>
        </is>
      </c>
      <c r="C421" s="6" t="inlineStr">
        <is>
          <t>SUV y CROSSOVER</t>
        </is>
      </c>
      <c r="D421" s="6" t="inlineStr">
        <is>
          <t>AUTOMOVIL</t>
        </is>
      </c>
      <c r="E421" s="11">
        <f>IF(D421="COMERCIAL","UTILITARIO",IF(C421="SUV Y CROSSOVER","SUV","AUTOMOVIL"))</f>
        <v/>
      </c>
      <c r="F421" s="6" t="inlineStr">
        <is>
          <t>ALE</t>
        </is>
      </c>
      <c r="G421" s="11" t="n"/>
      <c r="H421" s="6" t="inlineStr">
        <is>
          <t>ELÉCTRICO</t>
        </is>
      </c>
      <c r="I421" s="6">
        <f>IF(H421="NAFTA","N",IF(H421="DIESEL","D",IF(H421="ELÉCTRICO","E","")))</f>
        <v/>
      </c>
      <c r="J421" s="17" t="inlineStr">
        <is>
          <t>BEV</t>
        </is>
      </c>
      <c r="K421" s="6" t="n">
        <v>313</v>
      </c>
      <c r="L421" s="9" t="n">
        <v>16</v>
      </c>
      <c r="M421" s="21" t="n">
        <v>16</v>
      </c>
      <c r="N421" s="2" t="n">
        <v>89990</v>
      </c>
      <c r="O421" s="2" t="inlineStr">
        <is>
          <t>Chile</t>
        </is>
      </c>
      <c r="P421" s="2" t="inlineStr">
        <is>
          <t>BM9084EL0423S00-4</t>
        </is>
      </c>
      <c r="Q421" s="2" t="n"/>
      <c r="R421" s="2" t="n">
        <v>2580</v>
      </c>
      <c r="S421" s="2" t="n">
        <v>6.2</v>
      </c>
      <c r="T421" s="2" t="n"/>
      <c r="U421" s="39">
        <f>IF(I421="N",T421*Supuestos!$B$4,T421*Supuestos!$C$4)*100</f>
        <v/>
      </c>
      <c r="V421" s="20">
        <f>IF(U421&gt;0,100/U421,0)</f>
        <v/>
      </c>
      <c r="W421" s="2">
        <f>T421*M421</f>
        <v/>
      </c>
      <c r="X421" s="2">
        <f>+U421*M421</f>
        <v/>
      </c>
      <c r="Y421" s="44" t="n">
        <v>0</v>
      </c>
      <c r="Z421" s="45" t="n">
        <v>0</v>
      </c>
      <c r="AA421" s="44" t="n">
        <v>73762.29508196721</v>
      </c>
    </row>
    <row r="422">
      <c r="A422" s="6" t="inlineStr">
        <is>
          <t>JAC</t>
        </is>
      </c>
      <c r="B422" s="6" t="inlineStr">
        <is>
          <t>S4 110 KW Ex.Full,6Abag,cue,techo pan.,Ay.Est. 5p. Aut.</t>
        </is>
      </c>
      <c r="C422" s="6" t="inlineStr">
        <is>
          <t>SUV y CROSSOVER</t>
        </is>
      </c>
      <c r="D422" s="6" t="inlineStr">
        <is>
          <t>AUTOMOVIL</t>
        </is>
      </c>
      <c r="E422" s="11">
        <f>IF(D422="COMERCIAL","UTILITARIO",IF(C422="SUV Y CROSSOVER","SUV","AUTOMOVIL"))</f>
        <v/>
      </c>
      <c r="F422" s="6" t="inlineStr">
        <is>
          <t>CHI</t>
        </is>
      </c>
      <c r="G422" s="11" t="n"/>
      <c r="H422" s="6" t="inlineStr">
        <is>
          <t>ELÉCTRICO</t>
        </is>
      </c>
      <c r="I422" s="6">
        <f>IF(H422="NAFTA","N",IF(H422="DIESEL","D",IF(H422="ELÉCTRICO","E","")))</f>
        <v/>
      </c>
      <c r="J422" s="17" t="inlineStr">
        <is>
          <t>BEV</t>
        </is>
      </c>
      <c r="K422" s="6" t="n">
        <v>147</v>
      </c>
      <c r="L422" s="9" t="n">
        <v>16</v>
      </c>
      <c r="M422" s="21" t="n">
        <v>16</v>
      </c>
      <c r="N422" s="2" t="n">
        <v>38990</v>
      </c>
      <c r="O422" s="2" t="inlineStr">
        <is>
          <t>Chile</t>
        </is>
      </c>
      <c r="P422" s="2" t="inlineStr">
        <is>
          <t>JC9323EL1023S00-3</t>
        </is>
      </c>
      <c r="Q422" s="2" t="n"/>
      <c r="R422" s="2" t="n">
        <v>2065</v>
      </c>
      <c r="S422" s="2" t="n">
        <v>5.4</v>
      </c>
      <c r="T422" s="2" t="n"/>
      <c r="U422" s="39">
        <f>IF(I422="N",T422*Supuestos!$B$4,T422*Supuestos!$C$4)*100</f>
        <v/>
      </c>
      <c r="V422" s="20">
        <f>IF(U422&gt;0,100/U422,0)</f>
        <v/>
      </c>
      <c r="W422" s="2">
        <f>T422*M422</f>
        <v/>
      </c>
      <c r="X422" s="2">
        <f>+U422*M422</f>
        <v/>
      </c>
      <c r="Y422" s="44" t="n">
        <v>0</v>
      </c>
      <c r="Z422" s="45" t="n">
        <v>0</v>
      </c>
      <c r="AA422" s="44" t="n">
        <v>31959.01639344262</v>
      </c>
    </row>
    <row r="423">
      <c r="A423" s="6" t="inlineStr">
        <is>
          <t>JETOUR</t>
        </is>
      </c>
      <c r="B423" s="6" t="inlineStr">
        <is>
          <t>X90 1.6T Plus Luxury E.Full,t.pan,cue,Ay.Est. 7pax. 5p. Aut.</t>
        </is>
      </c>
      <c r="C423" s="6" t="inlineStr">
        <is>
          <t>SUV y CROSSOVER</t>
        </is>
      </c>
      <c r="D423" s="6" t="inlineStr">
        <is>
          <t>AUTOMOVIL</t>
        </is>
      </c>
      <c r="E423" s="11">
        <f>IF(D423="COMERCIAL","UTILITARIO",IF(C423="SUV Y CROSSOVER","SUV","AUTOMOVIL"))</f>
        <v/>
      </c>
      <c r="F423" s="6" t="inlineStr">
        <is>
          <t>CHI</t>
        </is>
      </c>
      <c r="G423" s="11" t="n">
        <v>1600</v>
      </c>
      <c r="H423" s="6" t="inlineStr">
        <is>
          <t>NAFTA</t>
        </is>
      </c>
      <c r="I423" s="6">
        <f>IF(H423="NAFTA","N",IF(H423="DIESEL","D",IF(H423="ELÉCTRICO","E","")))</f>
        <v/>
      </c>
      <c r="J423" s="17" t="inlineStr">
        <is>
          <t>N</t>
        </is>
      </c>
      <c r="K423" s="6" t="n">
        <v>197</v>
      </c>
      <c r="L423" s="9" t="n">
        <v>16</v>
      </c>
      <c r="M423" s="22" t="n"/>
      <c r="N423" s="2" t="n"/>
      <c r="O423" s="2" t="n"/>
      <c r="P423" s="2" t="n"/>
      <c r="Q423" s="2" t="n"/>
      <c r="R423" s="2" t="n"/>
      <c r="S423" s="2" t="n"/>
      <c r="T423" s="2" t="n"/>
      <c r="U423" s="39">
        <f>IF(I423="N",T423*Supuestos!$B$4,T423*Supuestos!$C$4)*100</f>
        <v/>
      </c>
      <c r="V423" s="20">
        <f>IF(U423&gt;0,100/U423,0)</f>
        <v/>
      </c>
      <c r="W423" s="2">
        <f>T423*M423</f>
        <v/>
      </c>
      <c r="X423" s="2">
        <f>+U423*M423</f>
        <v/>
      </c>
      <c r="Y423" s="44" t="n">
        <v>0</v>
      </c>
      <c r="Z423" s="45" t="n">
        <v>0.345</v>
      </c>
      <c r="AA423" s="44" t="n">
        <v>0</v>
      </c>
    </row>
    <row r="424">
      <c r="A424" s="6" t="inlineStr">
        <is>
          <t>SUZUKI</t>
        </is>
      </c>
      <c r="B424" s="6" t="inlineStr">
        <is>
          <t>Fronx 1.5 GLX MHEV Bicolor Extra Full 5p. Aut. (IND)</t>
        </is>
      </c>
      <c r="C424" s="6" t="inlineStr">
        <is>
          <t>SUV y CROSSOVER</t>
        </is>
      </c>
      <c r="D424" s="6" t="inlineStr">
        <is>
          <t>AUTOMOVIL</t>
        </is>
      </c>
      <c r="E424" s="11">
        <f>IF(D424="COMERCIAL","UTILITARIO",IF(C424="SUV Y CROSSOVER","SUV","AUTOMOVIL"))</f>
        <v/>
      </c>
      <c r="F424" s="6" t="n"/>
      <c r="G424" s="11" t="n">
        <v>1500</v>
      </c>
      <c r="H424" s="6" t="inlineStr">
        <is>
          <t>NAFTA</t>
        </is>
      </c>
      <c r="I424" s="6">
        <f>IF(H424="NAFTA","N",IF(H424="DIESEL","D",IF(H424="ELÉCTRICO","E","")))</f>
        <v/>
      </c>
      <c r="J424" s="17" t="inlineStr">
        <is>
          <t>MHEV</t>
        </is>
      </c>
      <c r="K424" s="6" t="n">
        <v>103</v>
      </c>
      <c r="L424" s="9" t="n">
        <v>16</v>
      </c>
      <c r="M424" s="2" t="n">
        <v>16</v>
      </c>
      <c r="N424" s="2" t="n">
        <v>30590</v>
      </c>
      <c r="O424" s="2" t="inlineStr">
        <is>
          <t>Chile</t>
        </is>
      </c>
      <c r="P424" s="2" t="inlineStr">
        <is>
          <t>SZ9173E60623S00-4</t>
        </is>
      </c>
      <c r="Q424" s="2" t="inlineStr">
        <is>
          <t>Euro 6 c</t>
        </is>
      </c>
      <c r="R424" s="2" t="n">
        <v>1480</v>
      </c>
      <c r="S424" s="2" t="n"/>
      <c r="T424" s="2" t="n">
        <v>120</v>
      </c>
      <c r="U424" s="39">
        <f>IF(I424="N",T424*Supuestos!$B$4,T424*Supuestos!$C$4)*100</f>
        <v/>
      </c>
      <c r="V424" s="20">
        <f>IF(U424&gt;0,100/U424,0)</f>
        <v/>
      </c>
      <c r="W424" s="2">
        <f>T424*M424</f>
        <v/>
      </c>
      <c r="X424" s="2">
        <f>+U424*M424</f>
        <v/>
      </c>
      <c r="Y424" s="44" t="n">
        <v>1640.34012563199</v>
      </c>
      <c r="Z424" s="45" t="n">
        <v>0.07000000000000001</v>
      </c>
      <c r="AA424" s="44" t="n">
        <v>23433.43036617129</v>
      </c>
    </row>
    <row r="425">
      <c r="A425" s="6" t="inlineStr">
        <is>
          <t>TOYOTA</t>
        </is>
      </c>
      <c r="B425" s="6" t="inlineStr">
        <is>
          <t>Raize 1.2 GL Full, 2Abag, CES, HSA, Ay. Est. 5p. (INDO)</t>
        </is>
      </c>
      <c r="C425" s="6" t="inlineStr">
        <is>
          <t>SUV y CROSSOVER</t>
        </is>
      </c>
      <c r="D425" s="6" t="inlineStr">
        <is>
          <t>AUTOMOVIL</t>
        </is>
      </c>
      <c r="E425" s="11">
        <f>IF(D425="COMERCIAL","UTILITARIO",IF(C425="SUV Y CROSSOVER","SUV","AUTOMOVIL"))</f>
        <v/>
      </c>
      <c r="F425" s="6" t="inlineStr">
        <is>
          <t>INDO</t>
        </is>
      </c>
      <c r="G425" s="11" t="n">
        <v>1200</v>
      </c>
      <c r="H425" s="6" t="inlineStr">
        <is>
          <t>NAFTA</t>
        </is>
      </c>
      <c r="I425" s="6">
        <f>IF(H425="NAFTA","N",IF(H425="DIESEL","D",IF(H425="ELÉCTRICO","E","")))</f>
        <v/>
      </c>
      <c r="J425" s="17" t="inlineStr">
        <is>
          <t>N</t>
        </is>
      </c>
      <c r="K425" s="6" t="n">
        <v>87</v>
      </c>
      <c r="L425" s="9" t="n">
        <v>16</v>
      </c>
      <c r="M425" s="2" t="n">
        <v>16</v>
      </c>
      <c r="N425" s="2" t="n">
        <v>26990</v>
      </c>
      <c r="O425" s="2" t="inlineStr">
        <is>
          <t>Chile</t>
        </is>
      </c>
      <c r="P425" s="2" t="inlineStr">
        <is>
          <t>TY8392E60821S00-7</t>
        </is>
      </c>
      <c r="Q425" s="2" t="inlineStr">
        <is>
          <t>Euro 6 b</t>
        </is>
      </c>
      <c r="R425" s="2" t="n">
        <v>1680</v>
      </c>
      <c r="S425" s="2" t="n"/>
      <c r="T425" s="2" t="n">
        <v>122</v>
      </c>
      <c r="U425" s="39">
        <f>IF(I425="N",T425*Supuestos!$B$4,T425*Supuestos!$C$4)*100</f>
        <v/>
      </c>
      <c r="V425" s="20">
        <f>IF(U425&gt;0,100/U425,0)</f>
        <v/>
      </c>
      <c r="W425" s="2">
        <f>T425*M425</f>
        <v/>
      </c>
      <c r="X425" s="2">
        <f>+U425*M425</f>
        <v/>
      </c>
      <c r="Y425" s="44" t="n">
        <v>4940.076396625816</v>
      </c>
      <c r="Z425" s="45" t="n">
        <v>0.2875</v>
      </c>
      <c r="AA425" s="44" t="n">
        <v>17182.87442304632</v>
      </c>
    </row>
    <row r="426">
      <c r="A426" s="6" t="inlineStr">
        <is>
          <t>VOLVO</t>
        </is>
      </c>
      <c r="B426" s="6" t="inlineStr">
        <is>
          <t>XC40 P6 170 KW Extra Full Aut. (BEL)</t>
        </is>
      </c>
      <c r="C426" s="6" t="inlineStr">
        <is>
          <t>SUV y CROSSOVER</t>
        </is>
      </c>
      <c r="D426" s="6" t="inlineStr">
        <is>
          <t>AUTOMOVIL</t>
        </is>
      </c>
      <c r="E426" s="11">
        <f>IF(D426="COMERCIAL","UTILITARIO",IF(C426="SUV Y CROSSOVER","SUV","AUTOMOVIL"))</f>
        <v/>
      </c>
      <c r="F426" s="6" t="inlineStr">
        <is>
          <t>BEL</t>
        </is>
      </c>
      <c r="G426" s="11" t="n"/>
      <c r="H426" s="6" t="inlineStr">
        <is>
          <t>ELÉCTRICO</t>
        </is>
      </c>
      <c r="I426" s="6">
        <f>IF(H426="NAFTA","N",IF(H426="DIESEL","D",IF(H426="ELÉCTRICO","E","")))</f>
        <v/>
      </c>
      <c r="J426" s="17" t="inlineStr">
        <is>
          <t>BEV</t>
        </is>
      </c>
      <c r="K426" s="6" t="n">
        <v>231</v>
      </c>
      <c r="L426" s="9" t="n">
        <v>16</v>
      </c>
      <c r="M426" s="21" t="n">
        <v>16</v>
      </c>
      <c r="N426" s="2" t="n">
        <v>76990</v>
      </c>
      <c r="O426" s="2" t="inlineStr">
        <is>
          <t>Chile</t>
        </is>
      </c>
      <c r="P426" s="2" t="inlineStr">
        <is>
          <t>VL9369EL1223S00-5</t>
        </is>
      </c>
      <c r="Q426" s="2" t="n"/>
      <c r="R426" s="2" t="n">
        <v>2470</v>
      </c>
      <c r="S426" s="2" t="n">
        <v>7.5</v>
      </c>
      <c r="T426" s="2" t="n"/>
      <c r="U426" s="39">
        <f>IF(I426="N",T426*Supuestos!$B$4,T426*Supuestos!$C$4)*100</f>
        <v/>
      </c>
      <c r="V426" s="20">
        <f>IF(U426&gt;0,100/U426,0)</f>
        <v/>
      </c>
      <c r="W426" s="2">
        <f>T426*M426</f>
        <v/>
      </c>
      <c r="X426" s="2">
        <f>+U426*M426</f>
        <v/>
      </c>
      <c r="Y426" s="44" t="n">
        <v>0</v>
      </c>
      <c r="Z426" s="45" t="n">
        <v>0</v>
      </c>
      <c r="AA426" s="44" t="n">
        <v>63106.55737704918</v>
      </c>
    </row>
    <row r="427">
      <c r="A427" s="6" t="inlineStr">
        <is>
          <t>HONDA</t>
        </is>
      </c>
      <c r="B427" s="6" t="inlineStr">
        <is>
          <t>New WR-V 1.5 EX-L E.Full,clim,6Abag,CES,CTR,HSA,cue,5p.Aut.(</t>
        </is>
      </c>
      <c r="C427" s="6" t="inlineStr">
        <is>
          <t>SUV y CROSSOVER</t>
        </is>
      </c>
      <c r="D427" s="6" t="inlineStr">
        <is>
          <t>AUTOMOVIL</t>
        </is>
      </c>
      <c r="E427" s="11">
        <f>IF(D427="COMERCIAL","UTILITARIO",IF(C427="SUV Y CROSSOVER","SUV","AUTOMOVIL"))</f>
        <v/>
      </c>
      <c r="F427" s="6" t="inlineStr">
        <is>
          <t>BRA</t>
        </is>
      </c>
      <c r="G427" s="11" t="n">
        <v>1500</v>
      </c>
      <c r="H427" s="6" t="inlineStr">
        <is>
          <t>NAFTA</t>
        </is>
      </c>
      <c r="I427" s="6">
        <f>IF(H427="NAFTA","N",IF(H427="DIESEL","D",IF(H427="ELÉCTRICO","E","")))</f>
        <v/>
      </c>
      <c r="J427" s="17" t="inlineStr">
        <is>
          <t>N</t>
        </is>
      </c>
      <c r="K427" s="6" t="n">
        <v>118</v>
      </c>
      <c r="L427" s="9" t="n">
        <v>15</v>
      </c>
      <c r="M427" s="2" t="n">
        <v>15</v>
      </c>
      <c r="N427" s="2" t="n">
        <v>31900</v>
      </c>
      <c r="O427" s="2" t="inlineStr">
        <is>
          <t>Chile</t>
        </is>
      </c>
      <c r="P427" s="2" t="inlineStr">
        <is>
          <t>HN8881E61222S00-7</t>
        </is>
      </c>
      <c r="Q427" s="2" t="inlineStr">
        <is>
          <t>Euro 6 b</t>
        </is>
      </c>
      <c r="R427" s="2" t="n">
        <v>1590</v>
      </c>
      <c r="S427" s="2" t="n"/>
      <c r="T427" s="2" t="n">
        <v>157</v>
      </c>
      <c r="U427" s="39">
        <f>IF(I427="N",T427*Supuestos!$B$4,T427*Supuestos!$C$4)*100</f>
        <v/>
      </c>
      <c r="V427" s="20">
        <f>IF(U427&gt;0,100/U427,0)</f>
        <v/>
      </c>
      <c r="W427" s="2">
        <f>T427*M427</f>
        <v/>
      </c>
      <c r="X427" s="2">
        <f>+U427*M427</f>
        <v/>
      </c>
      <c r="Y427" s="44" t="n">
        <v>5838.771287601464</v>
      </c>
      <c r="Z427" s="45" t="n">
        <v>0.2875</v>
      </c>
      <c r="AA427" s="44" t="n">
        <v>20308.76969600509</v>
      </c>
    </row>
    <row r="428">
      <c r="A428" s="6" t="inlineStr">
        <is>
          <t>MERCEDES BENZ</t>
        </is>
      </c>
      <c r="B428" s="6" t="inlineStr">
        <is>
          <t>GLC 200 2.0T Coupe Avantgarde MHEV Ex. Full 4x4 Aut. (C 254)</t>
        </is>
      </c>
      <c r="C428" s="6" t="inlineStr">
        <is>
          <t>SUV y CROSSOVER</t>
        </is>
      </c>
      <c r="D428" s="6" t="inlineStr">
        <is>
          <t>AUTOMOVIL</t>
        </is>
      </c>
      <c r="E428" s="11">
        <f>IF(D428="COMERCIAL","UTILITARIO",IF(C428="SUV Y CROSSOVER","SUV","AUTOMOVIL"))</f>
        <v/>
      </c>
      <c r="F428" s="6" t="inlineStr">
        <is>
          <t>ALE</t>
        </is>
      </c>
      <c r="G428" s="11" t="n">
        <v>2000</v>
      </c>
      <c r="H428" s="6" t="inlineStr">
        <is>
          <t>NAFTA</t>
        </is>
      </c>
      <c r="I428" s="6">
        <f>IF(H428="NAFTA","N",IF(H428="DIESEL","D",IF(H428="ELÉCTRICO","E","")))</f>
        <v/>
      </c>
      <c r="J428" s="17" t="inlineStr">
        <is>
          <t>MHEV</t>
        </is>
      </c>
      <c r="K428" s="6" t="n">
        <v>204</v>
      </c>
      <c r="L428" s="9" t="n">
        <v>15</v>
      </c>
      <c r="M428" s="2" t="n">
        <v>15</v>
      </c>
      <c r="N428" s="2" t="n">
        <v>96500</v>
      </c>
      <c r="O428" s="2" t="inlineStr">
        <is>
          <t xml:space="preserve">Chile </t>
        </is>
      </c>
      <c r="P428" s="2" t="inlineStr">
        <is>
          <t>MB9282E60923S00-8</t>
        </is>
      </c>
      <c r="Q428" s="2" t="inlineStr">
        <is>
          <t>Euro 6 b</t>
        </is>
      </c>
      <c r="R428" s="2" t="n">
        <v>2510</v>
      </c>
      <c r="S428" s="2" t="n"/>
      <c r="T428" s="2" t="n">
        <v>169</v>
      </c>
      <c r="U428" s="39">
        <f>IF(I428="N",T428*Supuestos!$B$4,T428*Supuestos!$C$4)*100</f>
        <v/>
      </c>
      <c r="V428" s="20">
        <f>IF(U428&gt;0,100/U428,0)</f>
        <v/>
      </c>
      <c r="W428" s="2">
        <f>T428*M428</f>
        <v/>
      </c>
      <c r="X428" s="2">
        <f>+U428*M428</f>
        <v/>
      </c>
      <c r="Y428" s="44" t="n">
        <v>9713.833764739718</v>
      </c>
      <c r="Z428" s="45" t="n">
        <v>0.14</v>
      </c>
      <c r="AA428" s="44" t="n">
        <v>69384.52689099798</v>
      </c>
    </row>
    <row r="429">
      <c r="A429" s="6" t="inlineStr">
        <is>
          <t>PEUGEOT</t>
        </is>
      </c>
      <c r="B429" s="6" t="inlineStr">
        <is>
          <t>Nueva 3008 GTL 1.6T Ex.Full,cuero,techo,Ay. Est. 5p. Aut.</t>
        </is>
      </c>
      <c r="C429" s="6" t="inlineStr">
        <is>
          <t>SUV y CROSSOVER</t>
        </is>
      </c>
      <c r="D429" s="6" t="inlineStr">
        <is>
          <t>AUTOMOVIL</t>
        </is>
      </c>
      <c r="E429" s="11">
        <f>IF(D429="COMERCIAL","UTILITARIO",IF(C429="SUV Y CROSSOVER","SUV","AUTOMOVIL"))</f>
        <v/>
      </c>
      <c r="F429" s="6" t="inlineStr">
        <is>
          <t>FRA</t>
        </is>
      </c>
      <c r="G429" s="11" t="n">
        <v>1600</v>
      </c>
      <c r="H429" s="6" t="inlineStr">
        <is>
          <t>NAFTA</t>
        </is>
      </c>
      <c r="I429" s="6">
        <f>IF(H429="NAFTA","N",IF(H429="DIESEL","D",IF(H429="ELÉCTRICO","E","")))</f>
        <v/>
      </c>
      <c r="J429" s="17" t="inlineStr">
        <is>
          <t>N</t>
        </is>
      </c>
      <c r="K429" s="6" t="n">
        <v>165</v>
      </c>
      <c r="L429" s="9" t="n">
        <v>15</v>
      </c>
      <c r="M429" s="2" t="n">
        <v>15</v>
      </c>
      <c r="N429" s="2" t="n">
        <v>56990</v>
      </c>
      <c r="O429" s="2" t="inlineStr">
        <is>
          <t>Chile</t>
        </is>
      </c>
      <c r="P429" s="2" t="inlineStr">
        <is>
          <t>PG8183E61220S00-1</t>
        </is>
      </c>
      <c r="Q429" s="2" t="inlineStr">
        <is>
          <t>Euro 6 d</t>
        </is>
      </c>
      <c r="R429" s="2" t="n">
        <v>1970</v>
      </c>
      <c r="S429" s="2" t="n"/>
      <c r="T429" s="2" t="n">
        <v>128</v>
      </c>
      <c r="U429" s="39">
        <f>IF(I429="N",T429*Supuestos!$B$4,T429*Supuestos!$C$4)*100</f>
        <v/>
      </c>
      <c r="V429" s="20">
        <f>IF(U429&gt;0,100/U429,0)</f>
        <v/>
      </c>
      <c r="W429" s="2">
        <f>T429*M429</f>
        <v/>
      </c>
      <c r="X429" s="2">
        <f>+U429*M429</f>
        <v/>
      </c>
      <c r="Y429" s="44" t="n">
        <v>11982.17441647876</v>
      </c>
      <c r="Z429" s="45" t="n">
        <v>0.345</v>
      </c>
      <c r="AA429" s="44" t="n">
        <v>34730.9403376196</v>
      </c>
    </row>
    <row r="430">
      <c r="A430" s="6" t="inlineStr">
        <is>
          <t>BMW</t>
        </is>
      </c>
      <c r="B430" s="6" t="inlineStr">
        <is>
          <t>Nuevo X1 xDrive 25e City 1.5T PHEV Extra Full 5p.Aut.(U11)</t>
        </is>
      </c>
      <c r="C430" s="6" t="inlineStr">
        <is>
          <t>SUV y CROSSOVER</t>
        </is>
      </c>
      <c r="D430" s="6" t="inlineStr">
        <is>
          <t>AUTOMOVIL</t>
        </is>
      </c>
      <c r="E430" s="11">
        <f>IF(D430="COMERCIAL","UTILITARIO",IF(C430="SUV Y CROSSOVER","SUV","AUTOMOVIL"))</f>
        <v/>
      </c>
      <c r="F430" s="6" t="inlineStr">
        <is>
          <t>ALE</t>
        </is>
      </c>
      <c r="G430" s="11" t="n">
        <v>1500</v>
      </c>
      <c r="H430" s="6" t="inlineStr">
        <is>
          <t>NAFTA</t>
        </is>
      </c>
      <c r="I430" s="6">
        <f>IF(H430="NAFTA","N",IF(H430="DIESEL","D",IF(H430="ELÉCTRICO","E","")))</f>
        <v/>
      </c>
      <c r="J430" s="17" t="inlineStr">
        <is>
          <t>PHEV</t>
        </is>
      </c>
      <c r="K430" s="6" t="n">
        <v>245</v>
      </c>
      <c r="L430" s="9" t="n">
        <v>14</v>
      </c>
      <c r="M430" s="2" t="n">
        <v>14</v>
      </c>
      <c r="N430" s="2" t="n">
        <v>67990</v>
      </c>
      <c r="O430" s="2" t="inlineStr">
        <is>
          <t>Chile</t>
        </is>
      </c>
      <c r="P430" s="2" t="inlineStr">
        <is>
          <t>BM9157E60523S00-2</t>
        </is>
      </c>
      <c r="Q430" s="2" t="inlineStr">
        <is>
          <t>Euro 6 b</t>
        </is>
      </c>
      <c r="R430" s="2" t="n">
        <v>2430</v>
      </c>
      <c r="S430" s="2" t="n"/>
      <c r="T430" s="2" t="n">
        <v>36</v>
      </c>
      <c r="U430" s="39">
        <f>IF(I430="N",T430*Supuestos!$B$4,T430*Supuestos!$C$4)*100</f>
        <v/>
      </c>
      <c r="V430" s="20">
        <f>IF(U430&gt;0,100/U430,0)</f>
        <v/>
      </c>
      <c r="W430" s="2">
        <f>T430*M430</f>
        <v/>
      </c>
      <c r="X430" s="2">
        <f>+U430*M430</f>
        <v/>
      </c>
      <c r="Y430" s="44" t="n">
        <v>1092.735454837673</v>
      </c>
      <c r="Z430" s="45" t="n">
        <v>0.02</v>
      </c>
      <c r="AA430" s="44" t="n">
        <v>54636.77274188364</v>
      </c>
    </row>
    <row r="431">
      <c r="A431" s="6" t="inlineStr">
        <is>
          <t>BMW</t>
        </is>
      </c>
      <c r="B431" s="6" t="inlineStr">
        <is>
          <t>Nuevo X3 xDrive 30i xLine 2.0T E.Full Aut.(G01)(USA)</t>
        </is>
      </c>
      <c r="C431" s="6" t="inlineStr">
        <is>
          <t>SUV y CROSSOVER</t>
        </is>
      </c>
      <c r="D431" s="6" t="inlineStr">
        <is>
          <t>AUTOMOVIL</t>
        </is>
      </c>
      <c r="E431" s="11">
        <f>IF(D431="COMERCIAL","UTILITARIO",IF(C431="SUV Y CROSSOVER","SUV","AUTOMOVIL"))</f>
        <v/>
      </c>
      <c r="F431" s="6" t="inlineStr">
        <is>
          <t>USA</t>
        </is>
      </c>
      <c r="G431" s="11" t="n">
        <v>2000</v>
      </c>
      <c r="H431" s="6" t="inlineStr">
        <is>
          <t>NAFTA</t>
        </is>
      </c>
      <c r="I431" s="6">
        <f>IF(H431="NAFTA","N",IF(H431="DIESEL","D",IF(H431="ELÉCTRICO","E","")))</f>
        <v/>
      </c>
      <c r="J431" s="17" t="inlineStr">
        <is>
          <t>N</t>
        </is>
      </c>
      <c r="K431" s="6" t="n">
        <v>252</v>
      </c>
      <c r="L431" s="9" t="n">
        <v>14</v>
      </c>
      <c r="M431" s="2" t="n">
        <v>14</v>
      </c>
      <c r="N431" s="2" t="n">
        <v>113990</v>
      </c>
      <c r="O431" s="2" t="inlineStr">
        <is>
          <t>Chile</t>
        </is>
      </c>
      <c r="P431" s="2" t="inlineStr">
        <is>
          <t>BM7867E61019S00-5</t>
        </is>
      </c>
      <c r="Q431" s="2" t="inlineStr">
        <is>
          <t>Euro 6 b</t>
        </is>
      </c>
      <c r="R431" s="2" t="n">
        <v>2400</v>
      </c>
      <c r="S431" s="2" t="n"/>
      <c r="T431" s="2" t="n">
        <v>169</v>
      </c>
      <c r="U431" s="39">
        <f>IF(I431="N",T431*Supuestos!$B$4,T431*Supuestos!$C$4)*100</f>
        <v/>
      </c>
      <c r="V431" s="20">
        <f>IF(U431&gt;0,100/U431,0)</f>
        <v/>
      </c>
      <c r="W431" s="2">
        <f>T431*M431</f>
        <v/>
      </c>
      <c r="X431" s="2">
        <f>+U431*M431</f>
        <v/>
      </c>
      <c r="Y431" s="44" t="n">
        <v>23966.45133768054</v>
      </c>
      <c r="Z431" s="45" t="n">
        <v>0.345</v>
      </c>
      <c r="AA431" s="44" t="n">
        <v>69467.97489182766</v>
      </c>
    </row>
    <row r="432">
      <c r="A432" s="6" t="inlineStr">
        <is>
          <t>HONDA</t>
        </is>
      </c>
      <c r="B432" s="6" t="inlineStr">
        <is>
          <t>ZR-V Touring 2.0 Extra Full, cuero, techo 5p. Aut.(MEX)</t>
        </is>
      </c>
      <c r="C432" s="6" t="inlineStr">
        <is>
          <t>SUV y CROSSOVER</t>
        </is>
      </c>
      <c r="D432" s="6" t="inlineStr">
        <is>
          <t>AUTOMOVIL</t>
        </is>
      </c>
      <c r="E432" s="11">
        <f>IF(D432="COMERCIAL","UTILITARIO",IF(C432="SUV Y CROSSOVER","SUV","AUTOMOVIL"))</f>
        <v/>
      </c>
      <c r="F432" s="6" t="inlineStr">
        <is>
          <t>MEX</t>
        </is>
      </c>
      <c r="G432" s="11" t="n">
        <v>2000</v>
      </c>
      <c r="H432" s="6" t="inlineStr">
        <is>
          <t>NAFTA</t>
        </is>
      </c>
      <c r="I432" s="6">
        <f>IF(H432="NAFTA","N",IF(H432="DIESEL","D",IF(H432="ELÉCTRICO","E","")))</f>
        <v/>
      </c>
      <c r="J432" s="17" t="inlineStr">
        <is>
          <t>N</t>
        </is>
      </c>
      <c r="K432" s="6" t="n">
        <v>155</v>
      </c>
      <c r="L432" s="9" t="n">
        <v>14</v>
      </c>
      <c r="M432" s="2" t="n">
        <v>14</v>
      </c>
      <c r="N432" s="2" t="n">
        <v>54900</v>
      </c>
      <c r="O432" s="2" t="inlineStr">
        <is>
          <t>Chile</t>
        </is>
      </c>
      <c r="P432" s="2" t="inlineStr">
        <is>
          <t>HN8904T3C0123S00-7</t>
        </is>
      </c>
      <c r="Q432" s="2" t="inlineStr">
        <is>
          <t>Tier 3 b125</t>
        </is>
      </c>
      <c r="R432" s="2" t="n">
        <v>1531</v>
      </c>
      <c r="S432" s="2" t="n"/>
      <c r="T432" s="2" t="n">
        <v>178</v>
      </c>
      <c r="U432" s="39">
        <f>IF(I432="N",T432*Supuestos!$B$4,T432*Supuestos!$C$4)*100</f>
        <v/>
      </c>
      <c r="V432" s="20">
        <f>IF(U432&gt;0,100/U432,0)</f>
        <v/>
      </c>
      <c r="W432" s="2">
        <f>T432*M432</f>
        <v/>
      </c>
      <c r="X432" s="2">
        <f>+U432*M432</f>
        <v/>
      </c>
      <c r="Y432" s="44" t="n">
        <v>11542.75092936803</v>
      </c>
      <c r="Z432" s="45" t="n">
        <v>0.345</v>
      </c>
      <c r="AA432" s="44" t="n">
        <v>33457.24907063197</v>
      </c>
    </row>
    <row r="433">
      <c r="A433" s="6" t="inlineStr">
        <is>
          <t>KIA</t>
        </is>
      </c>
      <c r="B433" s="6" t="inlineStr">
        <is>
          <t>Sonet 1.5 LX Plus Full,6Abag,ABS,CES,CTR,HAC,led 5p. (IND)</t>
        </is>
      </c>
      <c r="C433" s="6" t="inlineStr">
        <is>
          <t>SUV y CROSSOVER</t>
        </is>
      </c>
      <c r="D433" s="6" t="inlineStr">
        <is>
          <t>AUTOMOVIL</t>
        </is>
      </c>
      <c r="E433" s="11">
        <f>IF(D433="COMERCIAL","UTILITARIO",IF(C433="SUV Y CROSSOVER","SUV","AUTOMOVIL"))</f>
        <v/>
      </c>
      <c r="F433" s="6" t="inlineStr">
        <is>
          <t>IND</t>
        </is>
      </c>
      <c r="G433" s="11" t="n">
        <v>1500</v>
      </c>
      <c r="H433" s="6" t="inlineStr">
        <is>
          <t>NAFTA</t>
        </is>
      </c>
      <c r="I433" s="6">
        <f>IF(H433="NAFTA","N",IF(H433="DIESEL","D",IF(H433="ELÉCTRICO","E","")))</f>
        <v/>
      </c>
      <c r="J433" s="17" t="inlineStr">
        <is>
          <t>N</t>
        </is>
      </c>
      <c r="K433" s="6" t="n">
        <v>113</v>
      </c>
      <c r="L433" s="9" t="n">
        <v>14</v>
      </c>
      <c r="M433" s="2" t="n">
        <v>14</v>
      </c>
      <c r="N433" s="2" t="n">
        <v>24990</v>
      </c>
      <c r="O433" s="2" t="inlineStr">
        <is>
          <t>Chile</t>
        </is>
      </c>
      <c r="P433" s="2" t="inlineStr">
        <is>
          <t>KI9484E60424S00-3</t>
        </is>
      </c>
      <c r="Q433" s="2" t="inlineStr">
        <is>
          <t>Euro 6 b</t>
        </is>
      </c>
      <c r="R433" s="2" t="n">
        <v>1550</v>
      </c>
      <c r="S433" s="2" t="n"/>
      <c r="T433" s="2" t="n">
        <v>156</v>
      </c>
      <c r="U433" s="39">
        <f>IF(I433="N",T433*Supuestos!$B$4,T433*Supuestos!$C$4)*100</f>
        <v/>
      </c>
      <c r="V433" s="20">
        <f>IF(U433&gt;0,100/U433,0)</f>
        <v/>
      </c>
      <c r="W433" s="2">
        <f>T433*M433</f>
        <v/>
      </c>
      <c r="X433" s="2">
        <f>+U433*M433</f>
        <v/>
      </c>
      <c r="Y433" s="44" t="n">
        <v>4574.009231258952</v>
      </c>
      <c r="Z433" s="45" t="n">
        <v>0.2875</v>
      </c>
      <c r="AA433" s="44" t="n">
        <v>15909.5973261181</v>
      </c>
    </row>
    <row r="434">
      <c r="A434" s="6" t="inlineStr">
        <is>
          <t>MAZDA</t>
        </is>
      </c>
      <c r="B434" s="6" t="inlineStr">
        <is>
          <t>Nueva CX5 2.5 Skyactiv Extra Full, techo 4x4 Aut.</t>
        </is>
      </c>
      <c r="C434" s="6" t="inlineStr">
        <is>
          <t>SUV y CROSSOVER</t>
        </is>
      </c>
      <c r="D434" s="6" t="inlineStr">
        <is>
          <t>AUTOMOVIL</t>
        </is>
      </c>
      <c r="E434" s="11">
        <f>IF(D434="COMERCIAL","UTILITARIO",IF(C434="SUV Y CROSSOVER","SUV","AUTOMOVIL"))</f>
        <v/>
      </c>
      <c r="F434" s="6" t="inlineStr">
        <is>
          <t>JAP</t>
        </is>
      </c>
      <c r="G434" s="11" t="n">
        <v>2500</v>
      </c>
      <c r="H434" s="6" t="inlineStr">
        <is>
          <t>NAFTA</t>
        </is>
      </c>
      <c r="I434" s="6">
        <f>IF(H434="NAFTA","N",IF(H434="DIESEL","D",IF(H434="ELÉCTRICO","E","")))</f>
        <v/>
      </c>
      <c r="J434" s="17" t="inlineStr">
        <is>
          <t>N</t>
        </is>
      </c>
      <c r="K434" s="6" t="n">
        <v>190</v>
      </c>
      <c r="L434" s="9" t="n">
        <v>14</v>
      </c>
      <c r="M434" s="2" t="n">
        <v>14</v>
      </c>
      <c r="N434" s="2" t="n">
        <v>65990</v>
      </c>
      <c r="O434" s="2" t="inlineStr">
        <is>
          <t>Chile</t>
        </is>
      </c>
      <c r="P434" s="2" t="inlineStr">
        <is>
          <t>MZ7654E50219S00-4</t>
        </is>
      </c>
      <c r="Q434" s="2" t="inlineStr">
        <is>
          <t>Euro 5</t>
        </is>
      </c>
      <c r="R434" s="2" t="n">
        <v>2185</v>
      </c>
      <c r="S434" s="2" t="n"/>
      <c r="T434" s="2" t="n">
        <v>182</v>
      </c>
      <c r="U434" s="39">
        <f>IF(I434="N",T434*Supuestos!$B$4,T434*Supuestos!$C$4)*100</f>
        <v/>
      </c>
      <c r="V434" s="20">
        <f>IF(U434&gt;0,100/U434,0)</f>
        <v/>
      </c>
      <c r="W434" s="2">
        <f>T434*M434</f>
        <v/>
      </c>
      <c r="X434" s="2">
        <f>+U434*M434</f>
        <v/>
      </c>
      <c r="Y434" s="44" t="n">
        <v>15523.2021273487</v>
      </c>
      <c r="Z434" s="45" t="n">
        <v>0.4025</v>
      </c>
      <c r="AA434" s="44" t="n">
        <v>38566.96180707753</v>
      </c>
    </row>
    <row r="435">
      <c r="A435" s="6" t="inlineStr">
        <is>
          <t>SUZUKI</t>
        </is>
      </c>
      <c r="B435" s="6" t="inlineStr">
        <is>
          <t>Fronx 1.5 GLX MHEV Extra Full 5p. (IND)</t>
        </is>
      </c>
      <c r="C435" s="6" t="inlineStr">
        <is>
          <t>SUV y CROSSOVER</t>
        </is>
      </c>
      <c r="D435" s="6" t="inlineStr">
        <is>
          <t>AUTOMOVIL</t>
        </is>
      </c>
      <c r="E435" s="11">
        <f>IF(D435="COMERCIAL","UTILITARIO",IF(C435="SUV Y CROSSOVER","SUV","AUTOMOVIL"))</f>
        <v/>
      </c>
      <c r="F435" s="6" t="n"/>
      <c r="G435" s="11" t="n">
        <v>1500</v>
      </c>
      <c r="H435" s="6" t="inlineStr">
        <is>
          <t>NAFTA</t>
        </is>
      </c>
      <c r="I435" s="6">
        <f>IF(H435="NAFTA","N",IF(H435="DIESEL","D",IF(H435="ELÉCTRICO","E","")))</f>
        <v/>
      </c>
      <c r="J435" s="17" t="inlineStr">
        <is>
          <t>MHEV</t>
        </is>
      </c>
      <c r="K435" s="6" t="n">
        <v>103</v>
      </c>
      <c r="L435" s="9" t="n">
        <v>14</v>
      </c>
      <c r="M435" s="2" t="n">
        <v>14</v>
      </c>
      <c r="N435" s="2" t="n">
        <v>27990</v>
      </c>
      <c r="O435" s="2" t="inlineStr">
        <is>
          <t>Chile</t>
        </is>
      </c>
      <c r="P435" s="2" t="inlineStr">
        <is>
          <t>SZ9174E60623S00-K</t>
        </is>
      </c>
      <c r="Q435" s="2" t="inlineStr">
        <is>
          <t>Euro 6 c</t>
        </is>
      </c>
      <c r="R435" s="2" t="n">
        <v>1480</v>
      </c>
      <c r="S435" s="2" t="n"/>
      <c r="T435" s="2" t="n">
        <v>118</v>
      </c>
      <c r="U435" s="39">
        <f>IF(I435="N",T435*Supuestos!$B$4,T435*Supuestos!$C$4)*100</f>
        <v/>
      </c>
      <c r="V435" s="20">
        <f>IF(U435&gt;0,100/U435,0)</f>
        <v/>
      </c>
      <c r="W435" s="2">
        <f>T435*M435</f>
        <v/>
      </c>
      <c r="X435" s="2">
        <f>+U435*M435</f>
        <v/>
      </c>
      <c r="Y435" s="44" t="n">
        <v>1500.919258464839</v>
      </c>
      <c r="Z435" s="45" t="n">
        <v>0.07000000000000001</v>
      </c>
      <c r="AA435" s="44" t="n">
        <v>21441.70369235483</v>
      </c>
    </row>
    <row r="436">
      <c r="A436" s="6" t="inlineStr">
        <is>
          <t>VOLKSWAGEN</t>
        </is>
      </c>
      <c r="B436" s="6" t="inlineStr">
        <is>
          <t>Taos 1.4T Highline Extra Full,cuero,Ay.Est. 5p. Aut.(ARG)</t>
        </is>
      </c>
      <c r="C436" s="6" t="inlineStr">
        <is>
          <t>SUV y CROSSOVER</t>
        </is>
      </c>
      <c r="D436" s="6" t="inlineStr">
        <is>
          <t>AUTOMOVIL</t>
        </is>
      </c>
      <c r="E436" s="11">
        <f>IF(D436="COMERCIAL","UTILITARIO",IF(C436="SUV Y CROSSOVER","SUV","AUTOMOVIL"))</f>
        <v/>
      </c>
      <c r="F436" s="6" t="inlineStr">
        <is>
          <t>ARG</t>
        </is>
      </c>
      <c r="G436" s="11" t="n">
        <v>1400</v>
      </c>
      <c r="H436" s="6" t="inlineStr">
        <is>
          <t>NAFTA</t>
        </is>
      </c>
      <c r="I436" s="6">
        <f>IF(H436="NAFTA","N",IF(H436="DIESEL","D",IF(H436="ELÉCTRICO","E","")))</f>
        <v/>
      </c>
      <c r="J436" s="17" t="inlineStr">
        <is>
          <t>N</t>
        </is>
      </c>
      <c r="K436" s="6" t="n">
        <v>150</v>
      </c>
      <c r="L436" s="9" t="n">
        <v>14</v>
      </c>
      <c r="M436" s="2" t="n">
        <v>14</v>
      </c>
      <c r="N436" s="2" t="n">
        <v>45590</v>
      </c>
      <c r="O436" s="2" t="inlineStr">
        <is>
          <t>Ursea</t>
        </is>
      </c>
      <c r="P436" s="2" t="inlineStr">
        <is>
          <t>RV-E00138</t>
        </is>
      </c>
      <c r="Q436" s="2" t="inlineStr">
        <is>
          <t>Euro 6 b</t>
        </is>
      </c>
      <c r="R436" s="2" t="n">
        <v>1890</v>
      </c>
      <c r="S436" s="2" t="n"/>
      <c r="T436" s="2" t="n">
        <v>151</v>
      </c>
      <c r="U436" s="39">
        <f>IF(I436="N",T436*Supuestos!$B$4,T436*Supuestos!$C$4)*100</f>
        <v/>
      </c>
      <c r="V436" s="20">
        <f>IF(U436&gt;0,100/U436,0)</f>
        <v/>
      </c>
      <c r="W436" s="2">
        <f>T436*M436</f>
        <v/>
      </c>
      <c r="X436" s="2">
        <f>+U436*M436</f>
        <v/>
      </c>
      <c r="Y436" s="44" t="n">
        <v>8344.501034537639</v>
      </c>
      <c r="Z436" s="45" t="n">
        <v>0.2875</v>
      </c>
      <c r="AA436" s="44" t="n">
        <v>29024.35142447875</v>
      </c>
    </row>
    <row r="437">
      <c r="A437" s="6" t="inlineStr">
        <is>
          <t>AUDI</t>
        </is>
      </c>
      <c r="B437" s="6" t="inlineStr">
        <is>
          <t>Nuevo Q5 Advanced Plus 2.0TFSi MHEV S-Tronic Quattro 5p.(MEX</t>
        </is>
      </c>
      <c r="C437" s="6" t="inlineStr">
        <is>
          <t>SUV y CROSSOVER</t>
        </is>
      </c>
      <c r="D437" s="6" t="inlineStr">
        <is>
          <t>AUTOMOVIL</t>
        </is>
      </c>
      <c r="E437" s="11">
        <f>IF(D437="COMERCIAL","UTILITARIO",IF(C437="SUV Y CROSSOVER","SUV","AUTOMOVIL"))</f>
        <v/>
      </c>
      <c r="F437" s="6" t="inlineStr">
        <is>
          <t>MEX</t>
        </is>
      </c>
      <c r="G437" s="11" t="n">
        <v>2000</v>
      </c>
      <c r="H437" s="6" t="inlineStr">
        <is>
          <t>NAFTA</t>
        </is>
      </c>
      <c r="I437" s="6">
        <f>IF(H437="NAFTA","N",IF(H437="DIESEL","D",IF(H437="ELÉCTRICO","E","")))</f>
        <v/>
      </c>
      <c r="J437" s="17" t="inlineStr">
        <is>
          <t>MHEV</t>
        </is>
      </c>
      <c r="K437" s="6" t="n">
        <v>245</v>
      </c>
      <c r="L437" s="9" t="n">
        <v>13</v>
      </c>
      <c r="M437" s="2" t="n">
        <v>13</v>
      </c>
      <c r="N437" s="2" t="n">
        <v>91800</v>
      </c>
      <c r="O437" s="2" t="inlineStr">
        <is>
          <t>Ursea</t>
        </is>
      </c>
      <c r="P437" s="2" t="inlineStr">
        <is>
          <t>RV-E00046</t>
        </is>
      </c>
      <c r="Q437" s="2" t="inlineStr">
        <is>
          <t>Euro 6</t>
        </is>
      </c>
      <c r="R437" s="2" t="n">
        <v>2900</v>
      </c>
      <c r="S437" s="2" t="n"/>
      <c r="T437" s="2" t="n">
        <v>183</v>
      </c>
      <c r="U437" s="39">
        <f>IF(I437="N",T437*Supuestos!$B$4,T437*Supuestos!$C$4)*100</f>
        <v/>
      </c>
      <c r="V437" s="20">
        <f>IF(U437&gt;0,100/U437,0)</f>
        <v/>
      </c>
      <c r="W437" s="2">
        <f>T437*M437</f>
        <v/>
      </c>
      <c r="X437" s="2">
        <f>+U437*M437</f>
        <v/>
      </c>
      <c r="Y437" s="44" t="n">
        <v>9240.724762726488</v>
      </c>
      <c r="Z437" s="45" t="n">
        <v>0.14</v>
      </c>
      <c r="AA437" s="44" t="n">
        <v>66005.17687661777</v>
      </c>
    </row>
    <row r="438">
      <c r="A438" s="6" t="inlineStr">
        <is>
          <t>MERCEDES BENZ</t>
        </is>
      </c>
      <c r="B438" s="6" t="inlineStr">
        <is>
          <t>GLA 200 1.3T Progressive Aut. (H247)</t>
        </is>
      </c>
      <c r="C438" s="6" t="inlineStr">
        <is>
          <t>SUV y CROSSOVER</t>
        </is>
      </c>
      <c r="D438" s="6" t="inlineStr">
        <is>
          <t>AUTOMOVIL</t>
        </is>
      </c>
      <c r="E438" s="11">
        <f>IF(D438="COMERCIAL","UTILITARIO",IF(C438="SUV Y CROSSOVER","SUV","AUTOMOVIL"))</f>
        <v/>
      </c>
      <c r="F438" s="6" t="inlineStr">
        <is>
          <t>ALE</t>
        </is>
      </c>
      <c r="G438" s="11" t="n">
        <v>1300</v>
      </c>
      <c r="H438" s="6" t="inlineStr">
        <is>
          <t>NAFTA</t>
        </is>
      </c>
      <c r="I438" s="6">
        <f>IF(H438="NAFTA","N",IF(H438="DIESEL","D",IF(H438="ELÉCTRICO","E","")))</f>
        <v/>
      </c>
      <c r="J438" s="17" t="inlineStr">
        <is>
          <t>N</t>
        </is>
      </c>
      <c r="K438" s="6" t="n">
        <v>163</v>
      </c>
      <c r="L438" s="9" t="n">
        <v>13</v>
      </c>
      <c r="M438" s="2" t="n">
        <v>13</v>
      </c>
      <c r="N438" s="2" t="n">
        <v>76490</v>
      </c>
      <c r="O438" s="2" t="inlineStr">
        <is>
          <t>Chile</t>
        </is>
      </c>
      <c r="P438" s="2" t="inlineStr">
        <is>
          <t>MB8400E60821S01-8</t>
        </is>
      </c>
      <c r="Q438" s="2" t="inlineStr">
        <is>
          <t>Euro 6 b</t>
        </is>
      </c>
      <c r="R438" s="2" t="n">
        <v>2085</v>
      </c>
      <c r="S438" s="2" t="n"/>
      <c r="T438" s="2" t="n">
        <v>163</v>
      </c>
      <c r="U438" s="39">
        <f>IF(I438="N",T438*Supuestos!$B$4,T438*Supuestos!$C$4)*100</f>
        <v/>
      </c>
      <c r="V438" s="20">
        <f>IF(U438&gt;0,100/U438,0)</f>
        <v/>
      </c>
      <c r="W438" s="2">
        <f>T438*M438</f>
        <v/>
      </c>
      <c r="X438" s="2">
        <f>+U438*M438</f>
        <v/>
      </c>
      <c r="Y438" s="44" t="n">
        <v>14000.23873945567</v>
      </c>
      <c r="Z438" s="45" t="n">
        <v>0.2875</v>
      </c>
      <c r="AA438" s="44" t="n">
        <v>48696.48257201973</v>
      </c>
    </row>
    <row r="439">
      <c r="A439" s="6" t="inlineStr">
        <is>
          <t>SUBARU</t>
        </is>
      </c>
      <c r="B439" s="6" t="inlineStr">
        <is>
          <t>Nueva Forester 2.5i S ES Extra Full,techo,cuero 4x4 Aut.</t>
        </is>
      </c>
      <c r="C439" s="6" t="inlineStr">
        <is>
          <t>SUV y CROSSOVER</t>
        </is>
      </c>
      <c r="D439" s="6" t="inlineStr">
        <is>
          <t>AUTOMOVIL</t>
        </is>
      </c>
      <c r="E439" s="11">
        <f>IF(D439="COMERCIAL","UTILITARIO",IF(C439="SUV Y CROSSOVER","SUV","AUTOMOVIL"))</f>
        <v/>
      </c>
      <c r="F439" s="6" t="inlineStr">
        <is>
          <t>JAP</t>
        </is>
      </c>
      <c r="G439" s="11" t="n">
        <v>2500</v>
      </c>
      <c r="H439" s="6" t="inlineStr">
        <is>
          <t>NAFTA</t>
        </is>
      </c>
      <c r="I439" s="6">
        <f>IF(H439="NAFTA","N",IF(H439="DIESEL","D",IF(H439="ELÉCTRICO","E","")))</f>
        <v/>
      </c>
      <c r="J439" s="17" t="inlineStr">
        <is>
          <t>N</t>
        </is>
      </c>
      <c r="K439" s="6" t="n">
        <v>184</v>
      </c>
      <c r="L439" s="9" t="n">
        <v>13</v>
      </c>
      <c r="M439" s="2" t="n">
        <v>13</v>
      </c>
      <c r="N439" s="2" t="n">
        <v>72800</v>
      </c>
      <c r="O439" s="2" t="inlineStr">
        <is>
          <t>Ursea</t>
        </is>
      </c>
      <c r="P439" s="2" t="inlineStr">
        <is>
          <t>RV-E00025</t>
        </is>
      </c>
      <c r="Q439" s="2" t="inlineStr">
        <is>
          <t>Euro 6</t>
        </is>
      </c>
      <c r="R439" s="2" t="n">
        <v>2223</v>
      </c>
      <c r="S439" s="2" t="n"/>
      <c r="T439" s="2" t="n">
        <v>168</v>
      </c>
      <c r="U439" s="39">
        <f>IF(I439="N",T439*Supuestos!$B$4,T439*Supuestos!$C$4)*100</f>
        <v/>
      </c>
      <c r="V439" s="20">
        <f>IF(U439&gt;0,100/U439,0)</f>
        <v/>
      </c>
      <c r="W439" s="2">
        <f>T439*M439</f>
        <v/>
      </c>
      <c r="X439" s="2">
        <f>+U439*M439</f>
        <v/>
      </c>
      <c r="Y439" s="44" t="n">
        <v>17125.15706729786</v>
      </c>
      <c r="Z439" s="45" t="n">
        <v>0.4025</v>
      </c>
      <c r="AA439" s="44" t="n">
        <v>42546.97408024313</v>
      </c>
    </row>
    <row r="440">
      <c r="A440" s="6" t="inlineStr">
        <is>
          <t>FORD</t>
        </is>
      </c>
      <c r="B440" s="6" t="inlineStr">
        <is>
          <t>New Explorer 2.3T XLT 4x4 Extra Full 7 pax. 5p. Aut. (USA)</t>
        </is>
      </c>
      <c r="C440" s="6" t="inlineStr">
        <is>
          <t>SUV y CROSSOVER</t>
        </is>
      </c>
      <c r="D440" s="6" t="inlineStr">
        <is>
          <t>AUTOMOVIL</t>
        </is>
      </c>
      <c r="E440" s="11">
        <f>IF(D440="COMERCIAL","UTILITARIO",IF(C440="SUV Y CROSSOVER","SUV","AUTOMOVIL"))</f>
        <v/>
      </c>
      <c r="F440" s="6" t="inlineStr">
        <is>
          <t>USA</t>
        </is>
      </c>
      <c r="G440" s="11" t="n">
        <v>2300</v>
      </c>
      <c r="H440" s="6" t="inlineStr">
        <is>
          <t>NAFTA</t>
        </is>
      </c>
      <c r="I440" s="6">
        <f>IF(H440="NAFTA","N",IF(H440="DIESEL","D",IF(H440="ELÉCTRICO","E","")))</f>
        <v/>
      </c>
      <c r="J440" s="17" t="inlineStr">
        <is>
          <t>N</t>
        </is>
      </c>
      <c r="K440" s="6" t="n">
        <v>300</v>
      </c>
      <c r="L440" s="9" t="n">
        <v>12</v>
      </c>
      <c r="M440" s="2" t="n">
        <v>12</v>
      </c>
      <c r="N440" s="2" t="n">
        <v>109900</v>
      </c>
      <c r="O440" s="2" t="inlineStr">
        <is>
          <t>Ursea</t>
        </is>
      </c>
      <c r="P440" s="2" t="inlineStr">
        <is>
          <t>RV-E00015</t>
        </is>
      </c>
      <c r="Q440" s="2" t="inlineStr">
        <is>
          <t>Euro 5</t>
        </is>
      </c>
      <c r="R440" s="2" t="n">
        <v>2792</v>
      </c>
      <c r="S440" s="2" t="n"/>
      <c r="T440" s="2" t="n">
        <v>248</v>
      </c>
      <c r="U440" s="39">
        <f>IF(I440="N",T440*Supuestos!$B$4,T440*Supuestos!$C$4)*100</f>
        <v/>
      </c>
      <c r="V440" s="20">
        <f>IF(U440&gt;0,100/U440,0)</f>
        <v/>
      </c>
      <c r="W440" s="2">
        <f>T440*M440</f>
        <v/>
      </c>
      <c r="X440" s="2">
        <f>+U440*M440</f>
        <v/>
      </c>
      <c r="Y440" s="44" t="n">
        <v>25852.40057274773</v>
      </c>
      <c r="Z440" s="45" t="n">
        <v>0.4025</v>
      </c>
      <c r="AA440" s="44" t="n">
        <v>64229.56664036703</v>
      </c>
    </row>
    <row r="441">
      <c r="A441" s="6" t="inlineStr">
        <is>
          <t>FORD</t>
        </is>
      </c>
      <c r="B441" s="6" t="inlineStr">
        <is>
          <t>Territory 1.5T Titanium Extra Full,cuero,techo,Ay.Est. (CHI)</t>
        </is>
      </c>
      <c r="C441" s="6" t="inlineStr">
        <is>
          <t>SUV y CROSSOVER</t>
        </is>
      </c>
      <c r="D441" s="6" t="inlineStr">
        <is>
          <t>AUTOMOVIL</t>
        </is>
      </c>
      <c r="E441" s="11">
        <f>IF(D441="COMERCIAL","UTILITARIO",IF(C441="SUV Y CROSSOVER","SUV","AUTOMOVIL"))</f>
        <v/>
      </c>
      <c r="F441" s="6" t="inlineStr">
        <is>
          <t>CHI</t>
        </is>
      </c>
      <c r="G441" s="11" t="n">
        <v>1500</v>
      </c>
      <c r="H441" s="6" t="inlineStr">
        <is>
          <t>NAFTA</t>
        </is>
      </c>
      <c r="I441" s="6">
        <f>IF(H441="NAFTA","N",IF(H441="DIESEL","D",IF(H441="ELÉCTRICO","E","")))</f>
        <v/>
      </c>
      <c r="J441" s="17" t="inlineStr">
        <is>
          <t>N</t>
        </is>
      </c>
      <c r="K441" s="6" t="n">
        <v>143</v>
      </c>
      <c r="L441" s="9" t="n">
        <v>12</v>
      </c>
      <c r="M441" s="2" t="n">
        <v>12</v>
      </c>
      <c r="N441" s="2" t="n">
        <v>48900</v>
      </c>
      <c r="O441" s="2" t="inlineStr">
        <is>
          <t>Chile</t>
        </is>
      </c>
      <c r="P441" s="2" t="inlineStr">
        <is>
          <t>FR9363E61123S02-4</t>
        </is>
      </c>
      <c r="Q441" s="2" t="inlineStr">
        <is>
          <t>Euro 6 b</t>
        </is>
      </c>
      <c r="R441" s="2" t="n">
        <v>2025</v>
      </c>
      <c r="S441" s="2" t="n"/>
      <c r="T441" s="2" t="n">
        <v>183</v>
      </c>
      <c r="U441" s="39">
        <f>IF(I441="N",T441*Supuestos!$B$4,T441*Supuestos!$C$4)*100</f>
        <v/>
      </c>
      <c r="V441" s="20">
        <f>IF(U441&gt;0,100/U441,0)</f>
        <v/>
      </c>
      <c r="W441" s="2">
        <f>T441*M441</f>
        <v/>
      </c>
      <c r="X441" s="2">
        <f>+U441*M441</f>
        <v/>
      </c>
      <c r="Y441" s="44" t="n">
        <v>8950.342193219798</v>
      </c>
      <c r="Z441" s="45" t="n">
        <v>0.2875</v>
      </c>
      <c r="AA441" s="44" t="n">
        <v>31131.62501989495</v>
      </c>
    </row>
    <row r="442">
      <c r="A442" s="6" t="inlineStr">
        <is>
          <t>MERCEDES BENZ</t>
        </is>
      </c>
      <c r="B442" s="6" t="inlineStr">
        <is>
          <t>EQB 350 215 KW Progressive 4x4 7 pax. Aut. (X243)(HUN)</t>
        </is>
      </c>
      <c r="C442" s="6" t="inlineStr">
        <is>
          <t>SUV y CROSSOVER</t>
        </is>
      </c>
      <c r="D442" s="6" t="inlineStr">
        <is>
          <t>AUTOMOVIL</t>
        </is>
      </c>
      <c r="E442" s="11">
        <f>IF(D442="COMERCIAL","UTILITARIO",IF(C442="SUV Y CROSSOVER","SUV","AUTOMOVIL"))</f>
        <v/>
      </c>
      <c r="F442" s="6" t="inlineStr">
        <is>
          <t>HUN</t>
        </is>
      </c>
      <c r="G442" s="11" t="n"/>
      <c r="H442" s="6" t="inlineStr">
        <is>
          <t>ELÉCTRICO</t>
        </is>
      </c>
      <c r="I442" s="6">
        <f>IF(H442="NAFTA","N",IF(H442="DIESEL","D",IF(H442="ELÉCTRICO","E","")))</f>
        <v/>
      </c>
      <c r="J442" s="17" t="inlineStr">
        <is>
          <t>BEV</t>
        </is>
      </c>
      <c r="K442" s="6" t="n">
        <v>292</v>
      </c>
      <c r="L442" s="9" t="n">
        <v>12</v>
      </c>
      <c r="M442" s="21" t="n">
        <v>12</v>
      </c>
      <c r="N442" s="2" t="n">
        <v>81990</v>
      </c>
      <c r="O442" s="2" t="inlineStr">
        <is>
          <t>Estimado</t>
        </is>
      </c>
      <c r="P442" s="2" t="n"/>
      <c r="Q442" s="2" t="n"/>
      <c r="R442" s="2" t="n"/>
      <c r="S442" s="2" t="n">
        <v>5.9</v>
      </c>
      <c r="T442" s="2" t="n"/>
      <c r="U442" s="39">
        <f>IF(I442="N",T442*Supuestos!$B$4,T442*Supuestos!$C$4)*100</f>
        <v/>
      </c>
      <c r="V442" s="20">
        <f>IF(U442&gt;0,100/U442,0)</f>
        <v/>
      </c>
      <c r="W442" s="2">
        <f>T442*M442</f>
        <v/>
      </c>
      <c r="X442" s="2">
        <f>+U442*M442</f>
        <v/>
      </c>
      <c r="Y442" s="44" t="n">
        <v>0</v>
      </c>
      <c r="Z442" s="45" t="n">
        <v>0</v>
      </c>
      <c r="AA442" s="44" t="n">
        <v>67204.91803278688</v>
      </c>
    </row>
    <row r="443">
      <c r="A443" s="6" t="inlineStr">
        <is>
          <t>TOYOTA</t>
        </is>
      </c>
      <c r="B443" s="6" t="inlineStr">
        <is>
          <t>Corolla Cross 2.0 SE-G Ex.Full,cue,techo,Ay.Est.5p.Aut.(BRA)</t>
        </is>
      </c>
      <c r="C443" s="6" t="inlineStr">
        <is>
          <t>SUV y CROSSOVER</t>
        </is>
      </c>
      <c r="D443" s="6" t="inlineStr">
        <is>
          <t>AUTOMOVIL</t>
        </is>
      </c>
      <c r="E443" s="11">
        <f>IF(D443="COMERCIAL","UTILITARIO",IF(C443="SUV Y CROSSOVER","SUV","AUTOMOVIL"))</f>
        <v/>
      </c>
      <c r="F443" s="6" t="inlineStr">
        <is>
          <t>BRA</t>
        </is>
      </c>
      <c r="G443" s="11" t="n">
        <v>2000</v>
      </c>
      <c r="H443" s="6" t="inlineStr">
        <is>
          <t>NAFTA</t>
        </is>
      </c>
      <c r="I443" s="6">
        <f>IF(H443="NAFTA","N",IF(H443="DIESEL","D",IF(H443="ELÉCTRICO","E","")))</f>
        <v/>
      </c>
      <c r="J443" s="17" t="inlineStr">
        <is>
          <t>N</t>
        </is>
      </c>
      <c r="K443" s="6" t="n">
        <v>170</v>
      </c>
      <c r="L443" s="9" t="n">
        <v>12</v>
      </c>
      <c r="M443" s="2" t="n">
        <v>12</v>
      </c>
      <c r="N443" s="2" t="n">
        <v>44990</v>
      </c>
      <c r="O443" s="2" t="inlineStr">
        <is>
          <t>Chile</t>
        </is>
      </c>
      <c r="P443" s="2" t="inlineStr">
        <is>
          <t>TY8963E60223S00-8</t>
        </is>
      </c>
      <c r="Q443" s="2" t="inlineStr">
        <is>
          <t>Euro 6 b</t>
        </is>
      </c>
      <c r="R443" s="2" t="n">
        <v>1850</v>
      </c>
      <c r="S443" s="2" t="n"/>
      <c r="T443" s="2" t="n">
        <v>141</v>
      </c>
      <c r="U443" s="39">
        <f>IF(I443="N",T443*Supuestos!$B$4,T443*Supuestos!$C$4)*100</f>
        <v/>
      </c>
      <c r="V443" s="20">
        <f>IF(U443&gt;0,100/U443,0)</f>
        <v/>
      </c>
      <c r="W443" s="2">
        <f>T443*M443</f>
        <v/>
      </c>
      <c r="X443" s="2">
        <f>+U443*M443</f>
        <v/>
      </c>
      <c r="Y443" s="44" t="n">
        <v>9459.168748857333</v>
      </c>
      <c r="Z443" s="45" t="n">
        <v>0.345</v>
      </c>
      <c r="AA443" s="44" t="n">
        <v>27417.88043147053</v>
      </c>
    </row>
    <row r="444">
      <c r="A444" s="6" t="inlineStr">
        <is>
          <t>CHEVROLET</t>
        </is>
      </c>
      <c r="B444" s="6" t="inlineStr">
        <is>
          <t>New Spin 1.8 Premier Rural Ex.Full,CES,CTR,HSA 5p 7 pax.Aut.</t>
        </is>
      </c>
      <c r="C444" s="6" t="inlineStr">
        <is>
          <t>SUV y CROSSOVER</t>
        </is>
      </c>
      <c r="D444" s="6" t="inlineStr">
        <is>
          <t>AUTOMOVIL</t>
        </is>
      </c>
      <c r="E444" s="11">
        <f>IF(D444="COMERCIAL","UTILITARIO",IF(C444="SUV Y CROSSOVER","SUV","AUTOMOVIL"))</f>
        <v/>
      </c>
      <c r="F444" s="6" t="inlineStr">
        <is>
          <t>BRA</t>
        </is>
      </c>
      <c r="G444" s="11" t="n">
        <v>1800</v>
      </c>
      <c r="H444" s="6" t="inlineStr">
        <is>
          <t>NAFTA</t>
        </is>
      </c>
      <c r="I444" s="6">
        <f>IF(H444="NAFTA","N",IF(H444="DIESEL","D",IF(H444="ELÉCTRICO","E","")))</f>
        <v/>
      </c>
      <c r="J444" s="17" t="inlineStr">
        <is>
          <t>N</t>
        </is>
      </c>
      <c r="K444" s="6" t="n">
        <v>105</v>
      </c>
      <c r="L444" s="9" t="n">
        <v>11</v>
      </c>
      <c r="M444" s="2" t="n">
        <v>11</v>
      </c>
      <c r="N444" s="2" t="n">
        <v>27990</v>
      </c>
      <c r="O444" s="2" t="inlineStr">
        <is>
          <t>Chile</t>
        </is>
      </c>
      <c r="P444" s="2" t="inlineStr">
        <is>
          <t>CH8008E60320S00-8</t>
        </is>
      </c>
      <c r="Q444" s="2" t="inlineStr">
        <is>
          <t>Euro 6 b</t>
        </is>
      </c>
      <c r="R444" s="2" t="n">
        <v>1792</v>
      </c>
      <c r="S444" s="2" t="n"/>
      <c r="T444" s="2" t="n">
        <v>181</v>
      </c>
      <c r="U444" s="39">
        <f>IF(I444="N",T444*Supuestos!$B$4,T444*Supuestos!$C$4)*100</f>
        <v/>
      </c>
      <c r="V444" s="20">
        <f>IF(U444&gt;0,100/U444,0)</f>
        <v/>
      </c>
      <c r="W444" s="2">
        <f>T444*M444</f>
        <v/>
      </c>
      <c r="X444" s="2">
        <f>+U444*M444</f>
        <v/>
      </c>
      <c r="Y444" s="44" t="n">
        <v>5884.910719726979</v>
      </c>
      <c r="Z444" s="45" t="n">
        <v>0.345</v>
      </c>
      <c r="AA444" s="44" t="n">
        <v>17057.71223109269</v>
      </c>
    </row>
    <row r="445">
      <c r="A445" s="6" t="inlineStr">
        <is>
          <t>VOLVO</t>
        </is>
      </c>
      <c r="B445" s="6" t="inlineStr">
        <is>
          <t>XC90 T8 Inscription 2.0T 400 HP PHEV AWD Extra Full Aut.</t>
        </is>
      </c>
      <c r="C445" s="6" t="inlineStr">
        <is>
          <t>SUV y CROSSOVER</t>
        </is>
      </c>
      <c r="D445" s="6" t="inlineStr">
        <is>
          <t>AUTOMOVIL</t>
        </is>
      </c>
      <c r="E445" s="11">
        <f>IF(D445="COMERCIAL","UTILITARIO",IF(C445="SUV Y CROSSOVER","SUV","AUTOMOVIL"))</f>
        <v/>
      </c>
      <c r="F445" s="6" t="inlineStr">
        <is>
          <t>SUE</t>
        </is>
      </c>
      <c r="G445" s="11" t="n">
        <v>2000</v>
      </c>
      <c r="H445" s="6" t="inlineStr">
        <is>
          <t>NAFTA</t>
        </is>
      </c>
      <c r="I445" s="6">
        <f>IF(H445="NAFTA","N",IF(H445="DIESEL","D",IF(H445="ELÉCTRICO","E","")))</f>
        <v/>
      </c>
      <c r="J445" s="17" t="inlineStr">
        <is>
          <t>PHEV</t>
        </is>
      </c>
      <c r="K445" s="6" t="n">
        <v>465</v>
      </c>
      <c r="L445" s="9" t="n">
        <v>11</v>
      </c>
      <c r="M445" s="2" t="n">
        <v>11</v>
      </c>
      <c r="N445" s="2" t="n">
        <v>154990</v>
      </c>
      <c r="O445" s="2" t="inlineStr">
        <is>
          <t>Chile</t>
        </is>
      </c>
      <c r="P445" s="2" t="inlineStr">
        <is>
          <t>VL8576E60223M01-4</t>
        </is>
      </c>
      <c r="Q445" s="2" t="inlineStr">
        <is>
          <t>Euro 6 b</t>
        </is>
      </c>
      <c r="R445" s="2" t="n">
        <v>2950</v>
      </c>
      <c r="S445" s="2" t="n"/>
      <c r="T445" s="2" t="n">
        <v>40</v>
      </c>
      <c r="U445" s="39">
        <f>IF(I445="N",T445*Supuestos!$B$4,T445*Supuestos!$C$4)*100</f>
        <v/>
      </c>
      <c r="V445" s="20">
        <f>IF(U445&gt;0,100/U445,0)</f>
        <v/>
      </c>
      <c r="W445" s="2">
        <f>T445*M445</f>
        <v/>
      </c>
      <c r="X445" s="2">
        <f>+U445*M445</f>
        <v/>
      </c>
      <c r="Y445" s="44" t="n">
        <v>2490.999678559949</v>
      </c>
      <c r="Z445" s="45" t="n">
        <v>0.02</v>
      </c>
      <c r="AA445" s="44" t="n">
        <v>124549.9839279974</v>
      </c>
    </row>
    <row r="446">
      <c r="A446" s="6" t="inlineStr">
        <is>
          <t>AUDI</t>
        </is>
      </c>
      <c r="B446" s="6" t="inlineStr">
        <is>
          <t>Nuevo Q5 2.0 TFSi MHEV S-Tronic Quattro 5p.(MEX)</t>
        </is>
      </c>
      <c r="C446" s="6" t="inlineStr">
        <is>
          <t>SUV y CROSSOVER</t>
        </is>
      </c>
      <c r="D446" s="6" t="inlineStr">
        <is>
          <t>AUTOMOVIL</t>
        </is>
      </c>
      <c r="E446" s="11">
        <f>IF(D446="COMERCIAL","UTILITARIO",IF(C446="SUV Y CROSSOVER","SUV","AUTOMOVIL"))</f>
        <v/>
      </c>
      <c r="F446" s="6" t="inlineStr">
        <is>
          <t>MEX</t>
        </is>
      </c>
      <c r="G446" s="11" t="n">
        <v>2000</v>
      </c>
      <c r="H446" s="6" t="inlineStr">
        <is>
          <t>NAFTA</t>
        </is>
      </c>
      <c r="I446" s="6">
        <f>IF(H446="NAFTA","N",IF(H446="DIESEL","D",IF(H446="ELÉCTRICO","E","")))</f>
        <v/>
      </c>
      <c r="J446" s="17" t="inlineStr">
        <is>
          <t>MHEV</t>
        </is>
      </c>
      <c r="K446" s="6" t="n">
        <v>245</v>
      </c>
      <c r="L446" s="9" t="n">
        <v>10</v>
      </c>
      <c r="M446" s="2" t="n">
        <v>10</v>
      </c>
      <c r="N446" s="2" t="n">
        <v>74200</v>
      </c>
      <c r="O446" s="2" t="inlineStr">
        <is>
          <t>Ursea</t>
        </is>
      </c>
      <c r="P446" s="2" t="inlineStr">
        <is>
          <t>RV-E00046</t>
        </is>
      </c>
      <c r="Q446" s="2" t="inlineStr">
        <is>
          <t>Euro 6</t>
        </is>
      </c>
      <c r="R446" s="2" t="n">
        <v>2900</v>
      </c>
      <c r="S446" s="2" t="n"/>
      <c r="T446" s="2" t="n">
        <v>183</v>
      </c>
      <c r="U446" s="39">
        <f>IF(I446="N",T446*Supuestos!$B$4,T446*Supuestos!$C$4)*100</f>
        <v/>
      </c>
      <c r="V446" s="20">
        <f>IF(U446&gt;0,100/U446,0)</f>
        <v/>
      </c>
      <c r="W446" s="2">
        <f>T446*M446</f>
        <v/>
      </c>
      <c r="X446" s="2">
        <f>+U446*M446</f>
        <v/>
      </c>
      <c r="Y446" s="44" t="n">
        <v>7469.082542421628</v>
      </c>
      <c r="Z446" s="45" t="n">
        <v>0.14</v>
      </c>
      <c r="AA446" s="44" t="n">
        <v>53350.58958872591</v>
      </c>
    </row>
    <row r="447">
      <c r="A447" s="6" t="inlineStr">
        <is>
          <t>AUDI</t>
        </is>
      </c>
      <c r="B447" s="6" t="inlineStr">
        <is>
          <t>Nuevo Q5 SLine Plus 2.0TFSi MHEV S-Tronic Quattro 5p. (MEX)</t>
        </is>
      </c>
      <c r="C447" s="6" t="inlineStr">
        <is>
          <t>SUV y CROSSOVER</t>
        </is>
      </c>
      <c r="D447" s="6" t="inlineStr">
        <is>
          <t>AUTOMOVIL</t>
        </is>
      </c>
      <c r="E447" s="11">
        <f>IF(D447="COMERCIAL","UTILITARIO",IF(C447="SUV Y CROSSOVER","SUV","AUTOMOVIL"))</f>
        <v/>
      </c>
      <c r="F447" s="6" t="inlineStr">
        <is>
          <t>MEX</t>
        </is>
      </c>
      <c r="G447" s="11" t="n">
        <v>2000</v>
      </c>
      <c r="H447" s="6" t="inlineStr">
        <is>
          <t>NAFTA</t>
        </is>
      </c>
      <c r="I447" s="6">
        <f>IF(H447="NAFTA","N",IF(H447="DIESEL","D",IF(H447="ELÉCTRICO","E","")))</f>
        <v/>
      </c>
      <c r="J447" s="17" t="inlineStr">
        <is>
          <t>MHEV</t>
        </is>
      </c>
      <c r="K447" s="6" t="n">
        <v>245</v>
      </c>
      <c r="L447" s="9" t="n">
        <v>10</v>
      </c>
      <c r="M447" s="2" t="n">
        <v>10</v>
      </c>
      <c r="N447" s="2" t="n">
        <v>94400</v>
      </c>
      <c r="O447" s="2" t="inlineStr">
        <is>
          <t>Ursea</t>
        </is>
      </c>
      <c r="P447" s="2" t="inlineStr">
        <is>
          <t>RV-E00046</t>
        </is>
      </c>
      <c r="Q447" s="2" t="inlineStr">
        <is>
          <t>Euro 6</t>
        </is>
      </c>
      <c r="R447" s="2" t="n">
        <v>2900</v>
      </c>
      <c r="S447" s="2" t="n"/>
      <c r="T447" s="2" t="n">
        <v>183</v>
      </c>
      <c r="U447" s="39">
        <f>IF(I447="N",T447*Supuestos!$B$4,T447*Supuestos!$C$4)*100</f>
        <v/>
      </c>
      <c r="V447" s="20">
        <f>IF(U447&gt;0,100/U447,0)</f>
        <v/>
      </c>
      <c r="W447" s="2">
        <f>T447*M447</f>
        <v/>
      </c>
      <c r="X447" s="2">
        <f>+U447*M447</f>
        <v/>
      </c>
      <c r="Y447" s="44" t="n">
        <v>9502.444636180617</v>
      </c>
      <c r="Z447" s="45" t="n">
        <v>0.14</v>
      </c>
      <c r="AA447" s="44" t="n">
        <v>67874.60454414725</v>
      </c>
    </row>
    <row r="448">
      <c r="A448" s="6" t="inlineStr">
        <is>
          <t>BMW</t>
        </is>
      </c>
      <c r="B448" s="6" t="inlineStr">
        <is>
          <t>Nuevo X3 sDrive 20i Comfort xLine 2.0T Ex.Full Aut.(G01)(USA</t>
        </is>
      </c>
      <c r="C448" s="6" t="inlineStr">
        <is>
          <t>SUV y CROSSOVER</t>
        </is>
      </c>
      <c r="D448" s="6" t="inlineStr">
        <is>
          <t>AUTOMOVIL</t>
        </is>
      </c>
      <c r="E448" s="11">
        <f>IF(D448="COMERCIAL","UTILITARIO",IF(C448="SUV Y CROSSOVER","SUV","AUTOMOVIL"))</f>
        <v/>
      </c>
      <c r="F448" s="6" t="inlineStr">
        <is>
          <t>USA</t>
        </is>
      </c>
      <c r="G448" s="11" t="n">
        <v>2000</v>
      </c>
      <c r="H448" s="6" t="inlineStr">
        <is>
          <t>NAFTA</t>
        </is>
      </c>
      <c r="I448" s="6">
        <f>IF(H448="NAFTA","N",IF(H448="DIESEL","D",IF(H448="ELÉCTRICO","E","")))</f>
        <v/>
      </c>
      <c r="J448" s="17" t="inlineStr">
        <is>
          <t>N</t>
        </is>
      </c>
      <c r="K448" s="6" t="n">
        <v>184</v>
      </c>
      <c r="L448" s="9" t="n">
        <v>10</v>
      </c>
      <c r="M448" s="2" t="n">
        <v>10</v>
      </c>
      <c r="N448" s="2" t="n">
        <v>99990</v>
      </c>
      <c r="O448" s="2" t="inlineStr">
        <is>
          <t>Chile</t>
        </is>
      </c>
      <c r="P448" s="2" t="inlineStr">
        <is>
          <t>BM7874E61019S00-3</t>
        </is>
      </c>
      <c r="Q448" s="2" t="inlineStr">
        <is>
          <t>Euro 6 b</t>
        </is>
      </c>
      <c r="R448" s="2" t="n">
        <v>2330</v>
      </c>
      <c r="S448" s="2" t="n"/>
      <c r="T448" s="2" t="n">
        <v>180</v>
      </c>
      <c r="U448" s="39">
        <f>IF(I448="N",T448*Supuestos!$B$4,T448*Supuestos!$C$4)*100</f>
        <v/>
      </c>
      <c r="V448" s="20">
        <f>IF(U448&gt;0,100/U448,0)</f>
        <v/>
      </c>
      <c r="W448" s="2">
        <f>T448*M448</f>
        <v/>
      </c>
      <c r="X448" s="2">
        <f>+U448*M448</f>
        <v/>
      </c>
      <c r="Y448" s="44" t="n">
        <v>21022.94472545554</v>
      </c>
      <c r="Z448" s="45" t="n">
        <v>0.345</v>
      </c>
      <c r="AA448" s="44" t="n">
        <v>60936.07166798708</v>
      </c>
    </row>
    <row r="449">
      <c r="A449" s="6" t="inlineStr">
        <is>
          <t>CHERY</t>
        </is>
      </c>
      <c r="B449" s="6" t="inlineStr">
        <is>
          <t>New Tiggo 8 1.6T Pro Luxury Ex.Full,cue,techo,ADAS 5p. Aut.</t>
        </is>
      </c>
      <c r="C449" s="6" t="inlineStr">
        <is>
          <t>SUV y CROSSOVER</t>
        </is>
      </c>
      <c r="D449" s="6" t="inlineStr">
        <is>
          <t>AUTOMOVIL</t>
        </is>
      </c>
      <c r="E449" s="11">
        <f>IF(D449="COMERCIAL","UTILITARIO",IF(C449="SUV Y CROSSOVER","SUV","AUTOMOVIL"))</f>
        <v/>
      </c>
      <c r="F449" s="6" t="inlineStr">
        <is>
          <t>CHI</t>
        </is>
      </c>
      <c r="G449" s="11" t="n">
        <v>1600</v>
      </c>
      <c r="H449" s="6" t="inlineStr">
        <is>
          <t>NAFTA</t>
        </is>
      </c>
      <c r="I449" s="6">
        <f>IF(H449="NAFTA","N",IF(H449="DIESEL","D",IF(H449="ELÉCTRICO","E","")))</f>
        <v/>
      </c>
      <c r="J449" s="17" t="inlineStr">
        <is>
          <t>N</t>
        </is>
      </c>
      <c r="K449" s="6" t="n">
        <v>197</v>
      </c>
      <c r="L449" s="9" t="n">
        <v>10</v>
      </c>
      <c r="M449" s="2" t="n">
        <v>10</v>
      </c>
      <c r="N449" s="2" t="n">
        <v>49990</v>
      </c>
      <c r="O449" s="2" t="inlineStr">
        <is>
          <t>Chile</t>
        </is>
      </c>
      <c r="P449" s="2" t="inlineStr">
        <is>
          <t>CY9016E60724S01-K</t>
        </is>
      </c>
      <c r="Q449" s="2" t="inlineStr">
        <is>
          <t>Euro 6 b</t>
        </is>
      </c>
      <c r="R449" s="2" t="n">
        <v>2143</v>
      </c>
      <c r="S449" s="2" t="n"/>
      <c r="T449" s="2" t="n">
        <v>186</v>
      </c>
      <c r="U449" s="39">
        <f>IF(I449="N",T449*Supuestos!$B$4,T449*Supuestos!$C$4)*100</f>
        <v/>
      </c>
      <c r="V449" s="20">
        <f>IF(U449&gt;0,100/U449,0)</f>
        <v/>
      </c>
      <c r="W449" s="2">
        <f>T449*M449</f>
        <v/>
      </c>
      <c r="X449" s="2">
        <f>+U449*M449</f>
        <v/>
      </c>
      <c r="Y449" s="44" t="n">
        <v>10510.42111036626</v>
      </c>
      <c r="Z449" s="45" t="n">
        <v>0.345</v>
      </c>
      <c r="AA449" s="44" t="n">
        <v>30464.98872569931</v>
      </c>
    </row>
    <row r="450">
      <c r="A450" s="6" t="inlineStr">
        <is>
          <t>HYUNDAI</t>
        </is>
      </c>
      <c r="B450" s="6" t="inlineStr">
        <is>
          <t>New Kona 150 KW Ex. Full,6Abag,cue,techo, Ay.Est. Aut.</t>
        </is>
      </c>
      <c r="C450" s="6" t="inlineStr">
        <is>
          <t>SUV y CROSSOVER</t>
        </is>
      </c>
      <c r="D450" s="6" t="inlineStr">
        <is>
          <t>AUTOMOVIL</t>
        </is>
      </c>
      <c r="E450" s="11">
        <f>IF(D450="COMERCIAL","UTILITARIO",IF(C450="SUV Y CROSSOVER","SUV","AUTOMOVIL"))</f>
        <v/>
      </c>
      <c r="F450" s="6" t="inlineStr">
        <is>
          <t>COR</t>
        </is>
      </c>
      <c r="G450" s="11" t="n"/>
      <c r="H450" s="6" t="inlineStr">
        <is>
          <t>ELÉCTRICO</t>
        </is>
      </c>
      <c r="I450" s="6">
        <f>IF(H450="NAFTA","N",IF(H450="DIESEL","D",IF(H450="ELÉCTRICO","E","")))</f>
        <v/>
      </c>
      <c r="J450" s="17" t="inlineStr">
        <is>
          <t>BEV</t>
        </is>
      </c>
      <c r="K450" s="6" t="n">
        <v>204</v>
      </c>
      <c r="L450" s="9" t="n">
        <v>10</v>
      </c>
      <c r="M450" s="21" t="n">
        <v>10</v>
      </c>
      <c r="N450" s="2" t="n">
        <v>62900</v>
      </c>
      <c r="O450" s="2" t="inlineStr">
        <is>
          <t>Chile</t>
        </is>
      </c>
      <c r="P450" s="2" t="inlineStr">
        <is>
          <t>HY9294EL0923S01-8</t>
        </is>
      </c>
      <c r="Q450" s="2" t="n"/>
      <c r="R450" s="2" t="n">
        <v>2110</v>
      </c>
      <c r="S450" s="2" t="n">
        <v>4.8</v>
      </c>
      <c r="T450" s="2" t="n"/>
      <c r="U450" s="39">
        <f>IF(I450="N",T450*Supuestos!$B$4,T450*Supuestos!$C$4)*100</f>
        <v/>
      </c>
      <c r="V450" s="20">
        <f>IF(U450&gt;0,100/U450,0)</f>
        <v/>
      </c>
      <c r="W450" s="2">
        <f>T450*M450</f>
        <v/>
      </c>
      <c r="X450" s="2">
        <f>+U450*M450</f>
        <v/>
      </c>
      <c r="Y450" s="44" t="n">
        <v>0</v>
      </c>
      <c r="Z450" s="45" t="n">
        <v>0</v>
      </c>
      <c r="AA450" s="44" t="n">
        <v>51557.37704918033</v>
      </c>
    </row>
    <row r="451">
      <c r="A451" s="6" t="inlineStr">
        <is>
          <t>KIA</t>
        </is>
      </c>
      <c r="B451" s="6" t="inlineStr">
        <is>
          <t>Nueva Niro 1.6 EX Plus HEV Ex.Full,7Abag,Ay.Est. 5p. Aut.</t>
        </is>
      </c>
      <c r="C451" s="6" t="inlineStr">
        <is>
          <t>SUV y CROSSOVER</t>
        </is>
      </c>
      <c r="D451" s="6" t="inlineStr">
        <is>
          <t>AUTOMOVIL</t>
        </is>
      </c>
      <c r="E451" s="11">
        <f>IF(D451="COMERCIAL","UTILITARIO",IF(C451="SUV Y CROSSOVER","SUV","AUTOMOVIL"))</f>
        <v/>
      </c>
      <c r="F451" s="6" t="inlineStr">
        <is>
          <t>COR</t>
        </is>
      </c>
      <c r="G451" s="11" t="n">
        <v>1600</v>
      </c>
      <c r="H451" s="6" t="inlineStr">
        <is>
          <t>NAFTA</t>
        </is>
      </c>
      <c r="I451" s="6">
        <f>IF(H451="NAFTA","N",IF(H451="DIESEL","D",IF(H451="ELÉCTRICO","E","")))</f>
        <v/>
      </c>
      <c r="J451" s="17" t="inlineStr">
        <is>
          <t>HEV</t>
        </is>
      </c>
      <c r="K451" s="6" t="n">
        <v>141</v>
      </c>
      <c r="L451" s="9" t="n">
        <v>10</v>
      </c>
      <c r="M451" s="2" t="n">
        <v>10</v>
      </c>
      <c r="N451" s="2" t="n">
        <v>46990</v>
      </c>
      <c r="O451" s="2" t="inlineStr">
        <is>
          <t>Chile</t>
        </is>
      </c>
      <c r="P451" s="2" t="inlineStr">
        <is>
          <t>KI8618E60422S00-6</t>
        </is>
      </c>
      <c r="Q451" s="2" t="inlineStr">
        <is>
          <t>Euro 6 b</t>
        </is>
      </c>
      <c r="R451" s="2" t="n">
        <v>1940</v>
      </c>
      <c r="S451" s="2" t="n"/>
      <c r="T451" s="2" t="n">
        <v>91</v>
      </c>
      <c r="U451" s="39">
        <f>IF(I451="N",T451*Supuestos!$B$4,T451*Supuestos!$C$4)*100</f>
        <v/>
      </c>
      <c r="V451" s="20">
        <f>IF(U451&gt;0,100/U451,0)</f>
        <v/>
      </c>
      <c r="W451" s="2">
        <f>T451*M451</f>
        <v/>
      </c>
      <c r="X451" s="2">
        <f>+U451*M451</f>
        <v/>
      </c>
      <c r="Y451" s="44" t="n">
        <v>1284.500312972926</v>
      </c>
      <c r="Z451" s="45" t="n">
        <v>0.0345</v>
      </c>
      <c r="AA451" s="44" t="n">
        <v>37231.89312965003</v>
      </c>
    </row>
    <row r="452">
      <c r="A452" s="6" t="inlineStr">
        <is>
          <t>LAND ROVER</t>
        </is>
      </c>
      <c r="B452" s="6" t="inlineStr">
        <is>
          <t>Nueva Range Rover Evoque 1.5T PHEV 310 HP SE Aut.</t>
        </is>
      </c>
      <c r="C452" s="6" t="inlineStr">
        <is>
          <t>SUV y CROSSOVER</t>
        </is>
      </c>
      <c r="D452" s="6" t="inlineStr">
        <is>
          <t>AUTOMOVIL</t>
        </is>
      </c>
      <c r="E452" s="11">
        <f>IF(D452="COMERCIAL","UTILITARIO",IF(C452="SUV Y CROSSOVER","SUV","AUTOMOVIL"))</f>
        <v/>
      </c>
      <c r="F452" s="6" t="inlineStr">
        <is>
          <t>GB</t>
        </is>
      </c>
      <c r="G452" s="11" t="n">
        <v>1500</v>
      </c>
      <c r="H452" s="6" t="inlineStr">
        <is>
          <t>NAFTA</t>
        </is>
      </c>
      <c r="I452" s="6">
        <f>IF(H452="NAFTA","N",IF(H452="DIESEL","D",IF(H452="ELÉCTRICO","E","")))</f>
        <v/>
      </c>
      <c r="J452" s="17" t="inlineStr">
        <is>
          <t>PHEV</t>
        </is>
      </c>
      <c r="K452" s="6" t="n">
        <v>310</v>
      </c>
      <c r="L452" s="9" t="n">
        <v>10</v>
      </c>
      <c r="M452" s="2" t="n">
        <v>10</v>
      </c>
      <c r="N452" s="2" t="n">
        <v>124990</v>
      </c>
      <c r="O452" s="2" t="inlineStr">
        <is>
          <t>Chile</t>
        </is>
      </c>
      <c r="P452" s="2" t="inlineStr">
        <is>
          <t>LR9118E60523S09-5</t>
        </is>
      </c>
      <c r="Q452" s="2" t="inlineStr">
        <is>
          <t>Euro 6 b</t>
        </is>
      </c>
      <c r="R452" s="2" t="n">
        <v>2660</v>
      </c>
      <c r="S452" s="2" t="n"/>
      <c r="T452" s="2" t="n">
        <v>44</v>
      </c>
      <c r="U452" s="39">
        <f>IF(I452="N",T452*Supuestos!$B$4,T452*Supuestos!$C$4)*100</f>
        <v/>
      </c>
      <c r="V452" s="20">
        <f>IF(U452&gt;0,100/U452,0)</f>
        <v/>
      </c>
      <c r="W452" s="2">
        <f>T452*M452</f>
        <v/>
      </c>
      <c r="X452" s="2">
        <f>+U452*M452</f>
        <v/>
      </c>
      <c r="Y452" s="44" t="n">
        <v>2008.839601414336</v>
      </c>
      <c r="Z452" s="45" t="n">
        <v>0.02</v>
      </c>
      <c r="AA452" s="44" t="n">
        <v>100441.9800707168</v>
      </c>
    </row>
    <row r="453">
      <c r="A453" s="6" t="inlineStr">
        <is>
          <t>MERCEDES BENZ</t>
        </is>
      </c>
      <c r="B453" s="6" t="inlineStr">
        <is>
          <t>GLE 53 AMG Coupe 3.0T MHEV 4x4 9Abag,but.clim.Aut(C167)(USA)</t>
        </is>
      </c>
      <c r="C453" s="6" t="inlineStr">
        <is>
          <t>SUV y CROSSOVER</t>
        </is>
      </c>
      <c r="D453" s="6" t="inlineStr">
        <is>
          <t>AUTOMOVIL</t>
        </is>
      </c>
      <c r="E453" s="11">
        <f>IF(D453="COMERCIAL","UTILITARIO",IF(C453="SUV Y CROSSOVER","SUV","AUTOMOVIL"))</f>
        <v/>
      </c>
      <c r="F453" s="6" t="inlineStr">
        <is>
          <t>USA</t>
        </is>
      </c>
      <c r="G453" s="11" t="n">
        <v>3000</v>
      </c>
      <c r="H453" s="6" t="inlineStr">
        <is>
          <t>NAFTA</t>
        </is>
      </c>
      <c r="I453" s="6">
        <f>IF(H453="NAFTA","N",IF(H453="DIESEL","D",IF(H453="ELÉCTRICO","E","")))</f>
        <v/>
      </c>
      <c r="J453" s="17" t="inlineStr">
        <is>
          <t>MHEV</t>
        </is>
      </c>
      <c r="K453" s="6" t="n">
        <v>435</v>
      </c>
      <c r="L453" s="9" t="n">
        <v>10</v>
      </c>
      <c r="M453" s="2" t="n">
        <v>10</v>
      </c>
      <c r="N453" s="2" t="n">
        <v>229990</v>
      </c>
      <c r="O453" s="2" t="inlineStr">
        <is>
          <t>Chile</t>
        </is>
      </c>
      <c r="P453" s="2" t="inlineStr">
        <is>
          <t>MB9307E61023M00-7</t>
        </is>
      </c>
      <c r="Q453" s="2" t="inlineStr">
        <is>
          <t>Euro 6 b</t>
        </is>
      </c>
      <c r="R453" s="2" t="n">
        <v>3050</v>
      </c>
      <c r="S453" s="2" t="n"/>
      <c r="T453" s="2" t="n">
        <v>228</v>
      </c>
      <c r="U453" s="39">
        <f>IF(I453="N",T453*Supuestos!$B$4,T453*Supuestos!$C$4)*100</f>
        <v/>
      </c>
      <c r="V453" s="20">
        <f>IF(U453&gt;0,100/U453,0)</f>
        <v/>
      </c>
      <c r="W453" s="2">
        <f>T453*M453</f>
        <v/>
      </c>
      <c r="X453" s="2">
        <f>+U453*M453</f>
        <v/>
      </c>
      <c r="Y453" s="44" t="n">
        <v>48355.50612468766</v>
      </c>
      <c r="Z453" s="45" t="n">
        <v>0.345</v>
      </c>
      <c r="AA453" s="44" t="n">
        <v>140160.8873179353</v>
      </c>
    </row>
    <row r="454">
      <c r="A454" s="6" t="inlineStr">
        <is>
          <t>SUBARU</t>
        </is>
      </c>
      <c r="B454" s="6" t="inlineStr">
        <is>
          <t>Nueva Outback 2.4T R Touring ES E.Full,tech,cue,4x4 5p.Aut.</t>
        </is>
      </c>
      <c r="C454" s="6" t="inlineStr">
        <is>
          <t>SUV y CROSSOVER</t>
        </is>
      </c>
      <c r="D454" s="6" t="inlineStr">
        <is>
          <t>AUTOMOVIL</t>
        </is>
      </c>
      <c r="E454" s="11">
        <f>IF(D454="COMERCIAL","UTILITARIO",IF(C454="SUV Y CROSSOVER","SUV","AUTOMOVIL"))</f>
        <v/>
      </c>
      <c r="F454" s="6" t="inlineStr">
        <is>
          <t>JAP</t>
        </is>
      </c>
      <c r="G454" s="11" t="n">
        <v>2400</v>
      </c>
      <c r="H454" s="6" t="inlineStr">
        <is>
          <t>NAFTA</t>
        </is>
      </c>
      <c r="I454" s="6">
        <f>IF(H454="NAFTA","N",IF(H454="DIESEL","D",IF(H454="ELÉCTRICO","E","")))</f>
        <v/>
      </c>
      <c r="J454" s="17" t="inlineStr">
        <is>
          <t>N</t>
        </is>
      </c>
      <c r="K454" s="6" t="n">
        <v>245</v>
      </c>
      <c r="L454" s="9" t="n">
        <v>10</v>
      </c>
      <c r="M454" s="2" t="n">
        <v>10</v>
      </c>
      <c r="N454" s="2" t="n">
        <v>92800</v>
      </c>
      <c r="O454" s="2" t="inlineStr">
        <is>
          <t>Ursea</t>
        </is>
      </c>
      <c r="P454" s="2" t="inlineStr">
        <is>
          <t>RV-E00037</t>
        </is>
      </c>
      <c r="Q454" s="2" t="inlineStr">
        <is>
          <t>Euro 6</t>
        </is>
      </c>
      <c r="R454" s="2" t="n">
        <v>2200</v>
      </c>
      <c r="S454" s="2" t="n"/>
      <c r="T454" s="2" t="n">
        <v>204</v>
      </c>
      <c r="U454" s="39">
        <f>IF(I454="N",T454*Supuestos!$B$4,T454*Supuestos!$C$4)*100</f>
        <v/>
      </c>
      <c r="V454" s="20">
        <f>IF(U454&gt;0,100/U454,0)</f>
        <v/>
      </c>
      <c r="W454" s="2">
        <f>T454*M454</f>
        <v/>
      </c>
      <c r="X454" s="2">
        <f>+U454*M454</f>
        <v/>
      </c>
      <c r="Y454" s="44" t="n">
        <v>21829.87054732474</v>
      </c>
      <c r="Z454" s="45" t="n">
        <v>0.4025</v>
      </c>
      <c r="AA454" s="44" t="n">
        <v>54235.70322316706</v>
      </c>
    </row>
    <row r="455">
      <c r="A455" s="6" t="inlineStr">
        <is>
          <t>VOLVO</t>
        </is>
      </c>
      <c r="B455" s="6" t="inlineStr">
        <is>
          <t>XC60 Recharge Plus T8 2.0T 465HP PHEV AWD Ex.Full Aut.</t>
        </is>
      </c>
      <c r="C455" s="6" t="inlineStr">
        <is>
          <t>SUV y CROSSOVER</t>
        </is>
      </c>
      <c r="D455" s="6" t="inlineStr">
        <is>
          <t>AUTOMOVIL</t>
        </is>
      </c>
      <c r="E455" s="11">
        <f>IF(D455="COMERCIAL","UTILITARIO",IF(C455="SUV Y CROSSOVER","SUV","AUTOMOVIL"))</f>
        <v/>
      </c>
      <c r="F455" s="6" t="inlineStr">
        <is>
          <t>SUE</t>
        </is>
      </c>
      <c r="G455" s="11" t="n">
        <v>2000</v>
      </c>
      <c r="H455" s="6" t="inlineStr">
        <is>
          <t>NAFTA</t>
        </is>
      </c>
      <c r="I455" s="6">
        <f>IF(H455="NAFTA","N",IF(H455="DIESEL","D",IF(H455="ELÉCTRICO","E","")))</f>
        <v/>
      </c>
      <c r="J455" s="17" t="inlineStr">
        <is>
          <t>PHEV</t>
        </is>
      </c>
      <c r="K455" s="6" t="n">
        <v>465</v>
      </c>
      <c r="L455" s="9" t="n">
        <v>10</v>
      </c>
      <c r="M455" s="2" t="n">
        <v>10</v>
      </c>
      <c r="N455" s="2" t="n">
        <v>106990</v>
      </c>
      <c r="O455" s="2" t="inlineStr">
        <is>
          <t>Chile</t>
        </is>
      </c>
      <c r="P455" s="2" t="inlineStr">
        <is>
          <t>VL8547E60223S01-8</t>
        </is>
      </c>
      <c r="Q455" s="2" t="inlineStr">
        <is>
          <t>Euro 6 b</t>
        </is>
      </c>
      <c r="R455" s="2" t="n">
        <v>2660</v>
      </c>
      <c r="S455" s="2" t="n"/>
      <c r="T455" s="2" t="n">
        <v>37</v>
      </c>
      <c r="U455" s="39">
        <f>IF(I455="N",T455*Supuestos!$B$4,T455*Supuestos!$C$4)*100</f>
        <v/>
      </c>
      <c r="V455" s="20">
        <f>IF(U455&gt;0,100/U455,0)</f>
        <v/>
      </c>
      <c r="W455" s="2">
        <f>T455*M455</f>
        <v/>
      </c>
      <c r="X455" s="2">
        <f>+U455*M455</f>
        <v/>
      </c>
      <c r="Y455" s="44" t="n">
        <v>1719.543555126969</v>
      </c>
      <c r="Z455" s="45" t="n">
        <v>0.02</v>
      </c>
      <c r="AA455" s="44" t="n">
        <v>85977.17775634845</v>
      </c>
    </row>
    <row r="456">
      <c r="A456" s="6" t="inlineStr">
        <is>
          <t>VOLVO</t>
        </is>
      </c>
      <c r="B456" s="6" t="inlineStr">
        <is>
          <t>XC60 T8 R-Design 2.0T 400 HP PHEV AWD Extra Full Aut.</t>
        </is>
      </c>
      <c r="C456" s="6" t="inlineStr">
        <is>
          <t>SUV y CROSSOVER</t>
        </is>
      </c>
      <c r="D456" s="6" t="inlineStr">
        <is>
          <t>AUTOMOVIL</t>
        </is>
      </c>
      <c r="E456" s="11">
        <f>IF(D456="COMERCIAL","UTILITARIO",IF(C456="SUV Y CROSSOVER","SUV","AUTOMOVIL"))</f>
        <v/>
      </c>
      <c r="F456" s="6" t="inlineStr">
        <is>
          <t>SUE</t>
        </is>
      </c>
      <c r="G456" s="11" t="n">
        <v>2000</v>
      </c>
      <c r="H456" s="6" t="inlineStr">
        <is>
          <t>NAFTA</t>
        </is>
      </c>
      <c r="I456" s="6">
        <f>IF(H456="NAFTA","N",IF(H456="DIESEL","D",IF(H456="ELÉCTRICO","E","")))</f>
        <v/>
      </c>
      <c r="J456" s="17" t="inlineStr">
        <is>
          <t>PHEV</t>
        </is>
      </c>
      <c r="K456" s="6" t="n">
        <v>465</v>
      </c>
      <c r="L456" s="9" t="n">
        <v>10</v>
      </c>
      <c r="M456" s="2" t="n">
        <v>10</v>
      </c>
      <c r="N456" s="2" t="n">
        <v>121990</v>
      </c>
      <c r="O456" s="2" t="inlineStr">
        <is>
          <t>Chile</t>
        </is>
      </c>
      <c r="P456" s="2" t="inlineStr">
        <is>
          <t>VL8547E60222S00-3</t>
        </is>
      </c>
      <c r="Q456" s="2" t="inlineStr">
        <is>
          <t>Euro 6 b</t>
        </is>
      </c>
      <c r="R456" s="2" t="n">
        <v>2660</v>
      </c>
      <c r="S456" s="2" t="n"/>
      <c r="T456" s="2" t="n">
        <v>37</v>
      </c>
      <c r="U456" s="39">
        <f>IF(I456="N",T456*Supuestos!$B$4,T456*Supuestos!$C$4)*100</f>
        <v/>
      </c>
      <c r="V456" s="20">
        <f>IF(U456&gt;0,100/U456,0)</f>
        <v/>
      </c>
      <c r="W456" s="2">
        <f>T456*M456</f>
        <v/>
      </c>
      <c r="X456" s="2">
        <f>+U456*M456</f>
        <v/>
      </c>
      <c r="Y456" s="44" t="n">
        <v>1960.623593699775</v>
      </c>
      <c r="Z456" s="45" t="n">
        <v>0.02</v>
      </c>
      <c r="AA456" s="44" t="n">
        <v>98031.17968498875</v>
      </c>
    </row>
    <row r="457">
      <c r="A457" s="6" t="inlineStr">
        <is>
          <t>AUDI</t>
        </is>
      </c>
      <c r="B457" s="6" t="inlineStr">
        <is>
          <t>Q8 E-Tron SB Sline 55 300KW Quattro Extra Full 5p.Aut.(BEL)</t>
        </is>
      </c>
      <c r="C457" s="6" t="inlineStr">
        <is>
          <t>SUV y CROSSOVER</t>
        </is>
      </c>
      <c r="D457" s="6" t="inlineStr">
        <is>
          <t>AUTOMOVIL</t>
        </is>
      </c>
      <c r="E457" s="11">
        <f>IF(D457="COMERCIAL","UTILITARIO",IF(C457="SUV Y CROSSOVER","SUV","AUTOMOVIL"))</f>
        <v/>
      </c>
      <c r="F457" s="6" t="inlineStr">
        <is>
          <t>BEL</t>
        </is>
      </c>
      <c r="G457" s="11" t="n"/>
      <c r="H457" s="6" t="inlineStr">
        <is>
          <t>ELÉCTRICO</t>
        </is>
      </c>
      <c r="I457" s="6">
        <f>IF(H457="NAFTA","N",IF(H457="DIESEL","D",IF(H457="ELÉCTRICO","E","")))</f>
        <v/>
      </c>
      <c r="J457" s="17" t="inlineStr">
        <is>
          <t>BEV</t>
        </is>
      </c>
      <c r="K457" s="6" t="n">
        <v>408</v>
      </c>
      <c r="L457" s="9" t="n">
        <v>9</v>
      </c>
      <c r="M457" s="21" t="n">
        <v>9</v>
      </c>
      <c r="N457" s="2" t="n">
        <v>132000</v>
      </c>
      <c r="O457" s="2" t="inlineStr">
        <is>
          <t>Chile</t>
        </is>
      </c>
      <c r="P457" s="2" t="inlineStr">
        <is>
          <t>AD9624EL0824M00-2</t>
        </is>
      </c>
      <c r="Q457" s="2" t="n"/>
      <c r="R457" s="2" t="n">
        <v>3180</v>
      </c>
      <c r="S457" s="2" t="n">
        <v>5.5</v>
      </c>
      <c r="T457" s="2" t="n"/>
      <c r="U457" s="39">
        <f>IF(I457="N",T457*Supuestos!$B$4,T457*Supuestos!$C$4)*100</f>
        <v/>
      </c>
      <c r="V457" s="20">
        <f>IF(U457&gt;0,100/U457,0)</f>
        <v/>
      </c>
      <c r="W457" s="2">
        <f>T457*M457</f>
        <v/>
      </c>
      <c r="X457" s="2">
        <f>+U457*M457</f>
        <v/>
      </c>
      <c r="Y457" s="44" t="n">
        <v>0</v>
      </c>
      <c r="Z457" s="45" t="n">
        <v>0</v>
      </c>
      <c r="AA457" s="44" t="n">
        <v>108196.7213114754</v>
      </c>
    </row>
    <row r="458">
      <c r="A458" s="6" t="inlineStr">
        <is>
          <t>BMW</t>
        </is>
      </c>
      <c r="B458" s="6" t="inlineStr">
        <is>
          <t>Nuevo X1 xDrive 25e M Sport 1.5T PHEV E.Full 5p.Aut.(U11)</t>
        </is>
      </c>
      <c r="C458" s="6" t="inlineStr">
        <is>
          <t>SUV y CROSSOVER</t>
        </is>
      </c>
      <c r="D458" s="6" t="inlineStr">
        <is>
          <t>AUTOMOVIL</t>
        </is>
      </c>
      <c r="E458" s="11">
        <f>IF(D458="COMERCIAL","UTILITARIO",IF(C458="SUV Y CROSSOVER","SUV","AUTOMOVIL"))</f>
        <v/>
      </c>
      <c r="F458" s="6" t="inlineStr">
        <is>
          <t>ALE</t>
        </is>
      </c>
      <c r="G458" s="11" t="n">
        <v>1500</v>
      </c>
      <c r="H458" s="6" t="inlineStr">
        <is>
          <t>NAFTA</t>
        </is>
      </c>
      <c r="I458" s="6">
        <f>IF(H458="NAFTA","N",IF(H458="DIESEL","D",IF(H458="ELÉCTRICO","E","")))</f>
        <v/>
      </c>
      <c r="J458" s="17" t="inlineStr">
        <is>
          <t>PHEV</t>
        </is>
      </c>
      <c r="K458" s="6" t="n">
        <v>245</v>
      </c>
      <c r="L458" s="9" t="n">
        <v>9</v>
      </c>
      <c r="M458" s="2" t="n">
        <v>9</v>
      </c>
      <c r="N458" s="2" t="n">
        <v>83990</v>
      </c>
      <c r="O458" s="2" t="inlineStr">
        <is>
          <t>Chile</t>
        </is>
      </c>
      <c r="P458" s="2" t="inlineStr">
        <is>
          <t>BM9157E60523S00-2</t>
        </is>
      </c>
      <c r="Q458" s="2" t="inlineStr">
        <is>
          <t>Euro 6 b</t>
        </is>
      </c>
      <c r="R458" s="2" t="n">
        <v>2430</v>
      </c>
      <c r="S458" s="2" t="n"/>
      <c r="T458" s="2" t="n">
        <v>36</v>
      </c>
      <c r="U458" s="39">
        <f>IF(I458="N",T458*Supuestos!$B$4,T458*Supuestos!$C$4)*100</f>
        <v/>
      </c>
      <c r="V458" s="20">
        <f>IF(U458&gt;0,100/U458,0)</f>
        <v/>
      </c>
      <c r="W458" s="2">
        <f>T458*M458</f>
        <v/>
      </c>
      <c r="X458" s="2">
        <f>+U458*M458</f>
        <v/>
      </c>
      <c r="Y458" s="44" t="n">
        <v>1349.887495981999</v>
      </c>
      <c r="Z458" s="45" t="n">
        <v>0.02</v>
      </c>
      <c r="AA458" s="44" t="n">
        <v>67494.37479909997</v>
      </c>
    </row>
    <row r="459">
      <c r="A459" s="6" t="inlineStr">
        <is>
          <t>BMW</t>
        </is>
      </c>
      <c r="B459" s="6" t="inlineStr">
        <is>
          <t>Nuevo X4 xDrive 20i Sport 2.0T M Ex.Full Aut. (G02)(USA)</t>
        </is>
      </c>
      <c r="C459" s="6" t="inlineStr">
        <is>
          <t>SUV y CROSSOVER</t>
        </is>
      </c>
      <c r="D459" s="6" t="inlineStr">
        <is>
          <t>AUTOMOVIL</t>
        </is>
      </c>
      <c r="E459" s="11">
        <f>IF(D459="COMERCIAL","UTILITARIO",IF(C459="SUV Y CROSSOVER","SUV","AUTOMOVIL"))</f>
        <v/>
      </c>
      <c r="F459" s="6" t="inlineStr">
        <is>
          <t>USA</t>
        </is>
      </c>
      <c r="G459" s="11" t="n">
        <v>2000</v>
      </c>
      <c r="H459" s="6" t="inlineStr">
        <is>
          <t>NAFTA</t>
        </is>
      </c>
      <c r="I459" s="6">
        <f>IF(H459="NAFTA","N",IF(H459="DIESEL","D",IF(H459="ELÉCTRICO","E","")))</f>
        <v/>
      </c>
      <c r="J459" s="17" t="inlineStr">
        <is>
          <t>N</t>
        </is>
      </c>
      <c r="K459" s="6" t="n">
        <v>184</v>
      </c>
      <c r="L459" s="9" t="n">
        <v>9</v>
      </c>
      <c r="M459" s="2" t="n"/>
      <c r="N459" s="2" t="n"/>
      <c r="O459" s="2" t="n"/>
      <c r="P459" s="2" t="n"/>
      <c r="Q459" s="2" t="n"/>
      <c r="R459" s="2" t="n"/>
      <c r="S459" s="2" t="n"/>
      <c r="T459" s="2" t="n"/>
      <c r="U459" s="39">
        <f>IF(I459="N",T459*Supuestos!$B$4,T459*Supuestos!$C$4)*100</f>
        <v/>
      </c>
      <c r="V459" s="20">
        <f>IF(U459&gt;0,100/U459,0)</f>
        <v/>
      </c>
      <c r="W459" s="2">
        <f>T459*M459</f>
        <v/>
      </c>
      <c r="X459" s="2">
        <f>+U459*M459</f>
        <v/>
      </c>
      <c r="Y459" s="44" t="n">
        <v>0</v>
      </c>
      <c r="Z459" s="45" t="n">
        <v>0.345</v>
      </c>
      <c r="AA459" s="44" t="n">
        <v>0</v>
      </c>
    </row>
    <row r="460">
      <c r="A460" s="6" t="inlineStr">
        <is>
          <t>BMW</t>
        </is>
      </c>
      <c r="B460" s="6" t="inlineStr">
        <is>
          <t>Nuevo X4 xDrive 30i Sport 2.0T M Ex.Full Aut. (G02)(USA)</t>
        </is>
      </c>
      <c r="C460" s="6" t="inlineStr">
        <is>
          <t>SUV y CROSSOVER</t>
        </is>
      </c>
      <c r="D460" s="6" t="inlineStr">
        <is>
          <t>AUTOMOVIL</t>
        </is>
      </c>
      <c r="E460" s="11">
        <f>IF(D460="COMERCIAL","UTILITARIO",IF(C460="SUV Y CROSSOVER","SUV","AUTOMOVIL"))</f>
        <v/>
      </c>
      <c r="F460" s="6" t="inlineStr">
        <is>
          <t>USA</t>
        </is>
      </c>
      <c r="G460" s="11" t="n">
        <v>2000</v>
      </c>
      <c r="H460" s="6" t="inlineStr">
        <is>
          <t>NAFTA</t>
        </is>
      </c>
      <c r="I460" s="6">
        <f>IF(H460="NAFTA","N",IF(H460="DIESEL","D",IF(H460="ELÉCTRICO","E","")))</f>
        <v/>
      </c>
      <c r="J460" s="17" t="inlineStr">
        <is>
          <t>N</t>
        </is>
      </c>
      <c r="K460" s="6" t="n">
        <v>252</v>
      </c>
      <c r="L460" s="9" t="n">
        <v>9</v>
      </c>
      <c r="M460" s="2" t="n"/>
      <c r="N460" s="2" t="n"/>
      <c r="O460" s="2" t="n"/>
      <c r="P460" s="2" t="n"/>
      <c r="Q460" s="2" t="n"/>
      <c r="R460" s="2" t="n"/>
      <c r="S460" s="2" t="n"/>
      <c r="T460" s="2" t="n"/>
      <c r="U460" s="39">
        <f>IF(I460="N",T460*Supuestos!$B$4,T460*Supuestos!$C$4)*100</f>
        <v/>
      </c>
      <c r="V460" s="20">
        <f>IF(U460&gt;0,100/U460,0)</f>
        <v/>
      </c>
      <c r="W460" s="2">
        <f>T460*M460</f>
        <v/>
      </c>
      <c r="X460" s="2">
        <f>+U460*M460</f>
        <v/>
      </c>
      <c r="Y460" s="44" t="n">
        <v>0</v>
      </c>
      <c r="Z460" s="45" t="n">
        <v>0.345</v>
      </c>
      <c r="AA460" s="44" t="n">
        <v>0</v>
      </c>
    </row>
    <row r="461">
      <c r="A461" s="6" t="inlineStr">
        <is>
          <t>BYD</t>
        </is>
      </c>
      <c r="B461" s="6" t="inlineStr">
        <is>
          <t>New Yuan Plus GL 150 KW Extra Full,cuero,Ay.Est. 5p. Aut.</t>
        </is>
      </c>
      <c r="C461" s="6" t="inlineStr">
        <is>
          <t>SUV y CROSSOVER</t>
        </is>
      </c>
      <c r="D461" s="6" t="inlineStr">
        <is>
          <t>AUTOMOVIL</t>
        </is>
      </c>
      <c r="E461" s="11">
        <f>IF(D461="COMERCIAL","UTILITARIO",IF(C461="SUV Y CROSSOVER","SUV","AUTOMOVIL"))</f>
        <v/>
      </c>
      <c r="F461" s="6" t="inlineStr">
        <is>
          <t>CHI</t>
        </is>
      </c>
      <c r="G461" s="11" t="n"/>
      <c r="H461" s="6" t="inlineStr">
        <is>
          <t>ELÉCTRICO</t>
        </is>
      </c>
      <c r="I461" s="6">
        <f>IF(H461="NAFTA","N",IF(H461="DIESEL","D",IF(H461="ELÉCTRICO","E","")))</f>
        <v/>
      </c>
      <c r="J461" s="17" t="inlineStr">
        <is>
          <t>BEV</t>
        </is>
      </c>
      <c r="K461" s="6" t="n">
        <v>201</v>
      </c>
      <c r="L461" s="9" t="n">
        <v>9</v>
      </c>
      <c r="M461" s="21" t="n">
        <v>9</v>
      </c>
      <c r="N461" s="2" t="n">
        <v>40990</v>
      </c>
      <c r="O461" s="2" t="inlineStr">
        <is>
          <t>Chile</t>
        </is>
      </c>
      <c r="P461" s="2" t="inlineStr">
        <is>
          <t>BY9631EL0924S00-5</t>
        </is>
      </c>
      <c r="Q461" s="2" t="n"/>
      <c r="R461" s="2" t="n">
        <v>1840</v>
      </c>
      <c r="S461" s="2" t="n">
        <v>6</v>
      </c>
      <c r="T461" s="2" t="n"/>
      <c r="U461" s="39">
        <f>IF(I461="N",T461*Supuestos!$B$4,T461*Supuestos!$C$4)*100</f>
        <v/>
      </c>
      <c r="V461" s="20">
        <f>IF(U461&gt;0,100/U461,0)</f>
        <v/>
      </c>
      <c r="W461" s="2">
        <f>T461*M461</f>
        <v/>
      </c>
      <c r="X461" s="2">
        <f>+U461*M461</f>
        <v/>
      </c>
      <c r="Y461" s="44" t="n">
        <v>0</v>
      </c>
      <c r="Z461" s="45" t="n">
        <v>0</v>
      </c>
      <c r="AA461" s="44" t="n">
        <v>33598.36065573771</v>
      </c>
    </row>
    <row r="462">
      <c r="A462" s="6" t="inlineStr">
        <is>
          <t>CHANGAN</t>
        </is>
      </c>
      <c r="B462" s="6" t="inlineStr">
        <is>
          <t>New CS35 Plus Comfort 1.4T Extra Full 5p. Aut.</t>
        </is>
      </c>
      <c r="C462" s="6" t="inlineStr">
        <is>
          <t>SUV y CROSSOVER</t>
        </is>
      </c>
      <c r="D462" s="6" t="inlineStr">
        <is>
          <t>AUTOMOVIL</t>
        </is>
      </c>
      <c r="E462" s="11">
        <f>IF(D462="COMERCIAL","UTILITARIO",IF(C462="SUV Y CROSSOVER","SUV","AUTOMOVIL"))</f>
        <v/>
      </c>
      <c r="F462" s="6" t="inlineStr">
        <is>
          <t>CHI</t>
        </is>
      </c>
      <c r="G462" s="11" t="n">
        <v>1400</v>
      </c>
      <c r="H462" s="6" t="inlineStr">
        <is>
          <t>NAFTA</t>
        </is>
      </c>
      <c r="I462" s="6">
        <f>IF(H462="NAFTA","N",IF(H462="DIESEL","D",IF(H462="ELÉCTRICO","E","")))</f>
        <v/>
      </c>
      <c r="J462" s="17" t="inlineStr">
        <is>
          <t>N</t>
        </is>
      </c>
      <c r="K462" s="6" t="n">
        <v>155</v>
      </c>
      <c r="L462" s="9" t="n">
        <v>9</v>
      </c>
      <c r="M462" s="2" t="n">
        <v>9</v>
      </c>
      <c r="N462" s="2" t="n">
        <v>30490</v>
      </c>
      <c r="O462" s="2" t="inlineStr">
        <is>
          <t>Ursea</t>
        </is>
      </c>
      <c r="P462" s="2" t="inlineStr">
        <is>
          <t>RV-E00060</t>
        </is>
      </c>
      <c r="Q462" s="2" t="inlineStr">
        <is>
          <t>Euro 6 b</t>
        </is>
      </c>
      <c r="R462" s="2" t="n">
        <v>1810</v>
      </c>
      <c r="S462" s="2" t="n"/>
      <c r="T462" s="2" t="n">
        <v>177</v>
      </c>
      <c r="U462" s="39">
        <f>IF(I462="N",T462*Supuestos!$B$4,T462*Supuestos!$C$4)*100</f>
        <v/>
      </c>
      <c r="V462" s="20">
        <f>IF(U462&gt;0,100/U462,0)</f>
        <v/>
      </c>
      <c r="W462" s="2">
        <f>T462*M462</f>
        <v/>
      </c>
      <c r="X462" s="2">
        <f>+U462*M462</f>
        <v/>
      </c>
      <c r="Y462" s="44" t="n">
        <v>5580.693936017825</v>
      </c>
      <c r="Z462" s="45" t="n">
        <v>0.2875</v>
      </c>
      <c r="AA462" s="44" t="n">
        <v>19411.1093426707</v>
      </c>
    </row>
    <row r="463">
      <c r="A463" s="6" t="inlineStr">
        <is>
          <t>CITROËN</t>
        </is>
      </c>
      <c r="B463" s="6" t="inlineStr">
        <is>
          <t>New C5 Aircross 1.6T Shine Ex.Full,techo pan.,cuero 5p.Aut.</t>
        </is>
      </c>
      <c r="C463" s="6" t="inlineStr">
        <is>
          <t>SUV y CROSSOVER</t>
        </is>
      </c>
      <c r="D463" s="6" t="inlineStr">
        <is>
          <t>AUTOMOVIL</t>
        </is>
      </c>
      <c r="E463" s="11">
        <f>IF(D463="COMERCIAL","UTILITARIO",IF(C463="SUV Y CROSSOVER","SUV","AUTOMOVIL"))</f>
        <v/>
      </c>
      <c r="F463" s="6" t="inlineStr">
        <is>
          <t>FRA</t>
        </is>
      </c>
      <c r="G463" s="11" t="n">
        <v>1600</v>
      </c>
      <c r="H463" s="6" t="inlineStr">
        <is>
          <t>NAFTA</t>
        </is>
      </c>
      <c r="I463" s="6">
        <f>IF(H463="NAFTA","N",IF(H463="DIESEL","D",IF(H463="ELÉCTRICO","E","")))</f>
        <v/>
      </c>
      <c r="J463" s="17" t="inlineStr">
        <is>
          <t>N</t>
        </is>
      </c>
      <c r="K463" s="6" t="n">
        <v>163</v>
      </c>
      <c r="L463" s="9" t="n">
        <v>9</v>
      </c>
      <c r="M463" s="2" t="n"/>
      <c r="N463" s="2" t="n"/>
      <c r="O463" s="2" t="n"/>
      <c r="P463" s="2" t="n"/>
      <c r="Q463" s="2" t="n"/>
      <c r="R463" s="2" t="n"/>
      <c r="S463" s="2" t="n"/>
      <c r="T463" s="2" t="n"/>
      <c r="U463" s="39">
        <f>IF(I463="N",T463*Supuestos!$B$4,T463*Supuestos!$C$4)*100</f>
        <v/>
      </c>
      <c r="V463" s="20">
        <f>IF(U463&gt;0,100/U463,0)</f>
        <v/>
      </c>
      <c r="W463" s="2">
        <f>T463*M463</f>
        <v/>
      </c>
      <c r="X463" s="2">
        <f>+U463*M463</f>
        <v/>
      </c>
      <c r="Y463" s="44" t="n">
        <v>0</v>
      </c>
      <c r="Z463" s="45" t="n">
        <v>0.345</v>
      </c>
      <c r="AA463" s="44" t="n">
        <v>0</v>
      </c>
    </row>
    <row r="464">
      <c r="A464" s="6" t="inlineStr">
        <is>
          <t>KIA</t>
        </is>
      </c>
      <c r="B464" s="6" t="inlineStr">
        <is>
          <t>Sportage 1.6T X-Line Extra Full, cuero 5p. Aut.</t>
        </is>
      </c>
      <c r="C464" s="6" t="inlineStr">
        <is>
          <t>SUV y CROSSOVER</t>
        </is>
      </c>
      <c r="D464" s="6" t="inlineStr">
        <is>
          <t>AUTOMOVIL</t>
        </is>
      </c>
      <c r="E464" s="11">
        <f>IF(D464="COMERCIAL","UTILITARIO",IF(C464="SUV Y CROSSOVER","SUV","AUTOMOVIL"))</f>
        <v/>
      </c>
      <c r="F464" s="6" t="inlineStr">
        <is>
          <t>COR</t>
        </is>
      </c>
      <c r="G464" s="11" t="n">
        <v>1600</v>
      </c>
      <c r="H464" s="6" t="inlineStr">
        <is>
          <t>NAFTA</t>
        </is>
      </c>
      <c r="I464" s="6">
        <f>IF(H464="NAFTA","N",IF(H464="DIESEL","D",IF(H464="ELÉCTRICO","E","")))</f>
        <v/>
      </c>
      <c r="J464" s="17" t="inlineStr">
        <is>
          <t>N</t>
        </is>
      </c>
      <c r="K464" s="6" t="n">
        <v>180</v>
      </c>
      <c r="L464" s="9" t="n">
        <v>9</v>
      </c>
      <c r="M464" s="2" t="n">
        <v>9</v>
      </c>
      <c r="N464" s="2" t="n">
        <v>56990</v>
      </c>
      <c r="O464" s="2" t="inlineStr">
        <is>
          <t>Chile</t>
        </is>
      </c>
      <c r="P464" s="2" t="inlineStr">
        <is>
          <t>KI8461E61121S01-7</t>
        </is>
      </c>
      <c r="Q464" s="2" t="inlineStr">
        <is>
          <t>Euro 6 b</t>
        </is>
      </c>
      <c r="R464" s="2" t="n">
        <v>2120</v>
      </c>
      <c r="S464" s="2" t="n"/>
      <c r="T464" s="2" t="n">
        <v>151</v>
      </c>
      <c r="U464" s="39">
        <f>IF(I464="N",T464*Supuestos!$B$4,T464*Supuestos!$C$4)*100</f>
        <v/>
      </c>
      <c r="V464" s="20">
        <f>IF(U464&gt;0,100/U464,0)</f>
        <v/>
      </c>
      <c r="W464" s="2">
        <f>T464*M464</f>
        <v/>
      </c>
      <c r="X464" s="2">
        <f>+U464*M464</f>
        <v/>
      </c>
      <c r="Y464" s="44" t="n">
        <v>11982.17441647876</v>
      </c>
      <c r="Z464" s="45" t="n">
        <v>0.345</v>
      </c>
      <c r="AA464" s="44" t="n">
        <v>34730.9403376196</v>
      </c>
    </row>
    <row r="465">
      <c r="A465" s="6" t="inlineStr">
        <is>
          <t>MAZDA</t>
        </is>
      </c>
      <c r="B465" s="6" t="inlineStr">
        <is>
          <t>Nueva CX5 2.0 Skyactiv Extra Full Aut.</t>
        </is>
      </c>
      <c r="C465" s="6" t="inlineStr">
        <is>
          <t>SUV y CROSSOVER</t>
        </is>
      </c>
      <c r="D465" s="6" t="inlineStr">
        <is>
          <t>AUTOMOVIL</t>
        </is>
      </c>
      <c r="E465" s="11">
        <f>IF(D465="COMERCIAL","UTILITARIO",IF(C465="SUV Y CROSSOVER","SUV","AUTOMOVIL"))</f>
        <v/>
      </c>
      <c r="F465" s="6" t="inlineStr">
        <is>
          <t>JAP</t>
        </is>
      </c>
      <c r="G465" s="11" t="n">
        <v>2000</v>
      </c>
      <c r="H465" s="6" t="inlineStr">
        <is>
          <t>NAFTA</t>
        </is>
      </c>
      <c r="I465" s="6">
        <f>IF(H465="NAFTA","N",IF(H465="DIESEL","D",IF(H465="ELÉCTRICO","E","")))</f>
        <v/>
      </c>
      <c r="J465" s="17" t="inlineStr">
        <is>
          <t>N</t>
        </is>
      </c>
      <c r="K465" s="6" t="n">
        <v>160</v>
      </c>
      <c r="L465" s="9" t="n">
        <v>9</v>
      </c>
      <c r="M465" s="2" t="n">
        <v>9</v>
      </c>
      <c r="N465" s="2" t="n">
        <v>56990</v>
      </c>
      <c r="O465" s="2" t="inlineStr">
        <is>
          <t>Chile</t>
        </is>
      </c>
      <c r="P465" s="2" t="inlineStr">
        <is>
          <t>MZ7342E50518S01-8</t>
        </is>
      </c>
      <c r="Q465" s="2" t="inlineStr">
        <is>
          <t>Euro 5</t>
        </is>
      </c>
      <c r="R465" s="2" t="n">
        <v>2120</v>
      </c>
      <c r="S465" s="2" t="n"/>
      <c r="T465" s="2" t="n">
        <v>178</v>
      </c>
      <c r="U465" s="39">
        <f>IF(I465="N",T465*Supuestos!$B$4,T465*Supuestos!$C$4)*100</f>
        <v/>
      </c>
      <c r="V465" s="20">
        <f>IF(U465&gt;0,100/U465,0)</f>
        <v/>
      </c>
      <c r="W465" s="2">
        <f>T465*M465</f>
        <v/>
      </c>
      <c r="X465" s="2">
        <f>+U465*M465</f>
        <v/>
      </c>
      <c r="Y465" s="44" t="n">
        <v>11982.17441647876</v>
      </c>
      <c r="Z465" s="45" t="n">
        <v>0.345</v>
      </c>
      <c r="AA465" s="44" t="n">
        <v>34730.9403376196</v>
      </c>
    </row>
    <row r="466">
      <c r="A466" s="6" t="inlineStr">
        <is>
          <t>MERCEDES BENZ</t>
        </is>
      </c>
      <c r="B466" s="6" t="inlineStr">
        <is>
          <t>Nuevo GLE 450 Plus 3.0T MHEV E.Full,9Abag,but.clim 4x4 Aut(V</t>
        </is>
      </c>
      <c r="C466" s="6" t="inlineStr">
        <is>
          <t>SUV y CROSSOVER</t>
        </is>
      </c>
      <c r="D466" s="6" t="inlineStr">
        <is>
          <t>AUTOMOVIL</t>
        </is>
      </c>
      <c r="E466" s="11">
        <f>IF(D466="COMERCIAL","UTILITARIO",IF(C466="SUV Y CROSSOVER","SUV","AUTOMOVIL"))</f>
        <v/>
      </c>
      <c r="F466" s="6" t="inlineStr">
        <is>
          <t>USA</t>
        </is>
      </c>
      <c r="G466" s="11" t="n">
        <v>3000</v>
      </c>
      <c r="H466" s="6" t="inlineStr">
        <is>
          <t>NAFTA</t>
        </is>
      </c>
      <c r="I466" s="6">
        <f>IF(H466="NAFTA","N",IF(H466="DIESEL","D",IF(H466="ELÉCTRICO","E","")))</f>
        <v/>
      </c>
      <c r="J466" s="17" t="inlineStr">
        <is>
          <t>MHEV</t>
        </is>
      </c>
      <c r="K466" s="6" t="n">
        <v>367</v>
      </c>
      <c r="L466" s="9" t="n">
        <v>9</v>
      </c>
      <c r="M466" s="2" t="n"/>
      <c r="N466" s="2" t="n"/>
      <c r="O466" s="2" t="n"/>
      <c r="P466" s="2" t="n"/>
      <c r="Q466" s="2" t="n"/>
      <c r="R466" s="2" t="n"/>
      <c r="S466" s="2" t="n"/>
      <c r="T466" s="2" t="n"/>
      <c r="U466" s="39">
        <f>IF(I466="N",T466*Supuestos!$B$4,T466*Supuestos!$C$4)*100</f>
        <v/>
      </c>
      <c r="V466" s="20">
        <f>IF(U466&gt;0,100/U466,0)</f>
        <v/>
      </c>
      <c r="W466" s="2">
        <f>T466*M466</f>
        <v/>
      </c>
      <c r="X466" s="2">
        <f>+U466*M466</f>
        <v/>
      </c>
      <c r="Y466" s="44" t="n">
        <v>0</v>
      </c>
      <c r="Z466" s="45" t="n">
        <v>0.345</v>
      </c>
      <c r="AA466" s="44" t="n">
        <v>0</v>
      </c>
    </row>
    <row r="467">
      <c r="A467" s="6" t="inlineStr">
        <is>
          <t>MITSUBISHI</t>
        </is>
      </c>
      <c r="B467" s="6" t="inlineStr">
        <is>
          <t>Nueva Eclipse Cross 1.5T Extra Full,techo pan. 4x4 5p. Aut.</t>
        </is>
      </c>
      <c r="C467" s="6" t="inlineStr">
        <is>
          <t>SUV y CROSSOVER</t>
        </is>
      </c>
      <c r="D467" s="6" t="inlineStr">
        <is>
          <t>AUTOMOVIL</t>
        </is>
      </c>
      <c r="E467" s="11">
        <f>IF(D467="COMERCIAL","UTILITARIO",IF(C467="SUV Y CROSSOVER","SUV","AUTOMOVIL"))</f>
        <v/>
      </c>
      <c r="F467" s="6" t="inlineStr">
        <is>
          <t>JAP</t>
        </is>
      </c>
      <c r="G467" s="11" t="n">
        <v>1500</v>
      </c>
      <c r="H467" s="6" t="inlineStr">
        <is>
          <t>NAFTA</t>
        </is>
      </c>
      <c r="I467" s="6">
        <f>IF(H467="NAFTA","N",IF(H467="DIESEL","D",IF(H467="ELÉCTRICO","E","")))</f>
        <v/>
      </c>
      <c r="J467" s="17" t="inlineStr">
        <is>
          <t>N</t>
        </is>
      </c>
      <c r="K467" s="6" t="n">
        <v>0</v>
      </c>
      <c r="L467" s="9" t="n">
        <v>9</v>
      </c>
      <c r="M467" s="2" t="n"/>
      <c r="N467" s="2" t="n"/>
      <c r="O467" s="2" t="n"/>
      <c r="P467" s="2" t="n"/>
      <c r="Q467" s="2" t="n"/>
      <c r="R467" s="2" t="n"/>
      <c r="S467" s="2" t="n"/>
      <c r="T467" s="2" t="n"/>
      <c r="U467" s="39">
        <f>IF(I467="N",T467*Supuestos!$B$4,T467*Supuestos!$C$4)*100</f>
        <v/>
      </c>
      <c r="V467" s="20">
        <f>IF(U467&gt;0,100/U467,0)</f>
        <v/>
      </c>
      <c r="W467" s="2">
        <f>T467*M467</f>
        <v/>
      </c>
      <c r="X467" s="2">
        <f>+U467*M467</f>
        <v/>
      </c>
      <c r="Y467" s="44" t="n">
        <v>0</v>
      </c>
      <c r="Z467" s="45" t="n">
        <v>0.2875</v>
      </c>
      <c r="AA467" s="44" t="n">
        <v>0</v>
      </c>
    </row>
    <row r="468">
      <c r="A468" s="6" t="inlineStr">
        <is>
          <t>MITSUBISHI</t>
        </is>
      </c>
      <c r="B468" s="6" t="inlineStr">
        <is>
          <t>Outlander 2.5 Ex.Full,7Abag,techo pan,cuero 7pax.5p.Aut.</t>
        </is>
      </c>
      <c r="C468" s="6" t="inlineStr">
        <is>
          <t>SUV y CROSSOVER</t>
        </is>
      </c>
      <c r="D468" s="6" t="inlineStr">
        <is>
          <t>AUTOMOVIL</t>
        </is>
      </c>
      <c r="E468" s="11">
        <f>IF(D468="COMERCIAL","UTILITARIO",IF(C468="SUV Y CROSSOVER","SUV","AUTOMOVIL"))</f>
        <v/>
      </c>
      <c r="F468" s="6" t="inlineStr">
        <is>
          <t>JAP</t>
        </is>
      </c>
      <c r="G468" s="11" t="n">
        <v>2500</v>
      </c>
      <c r="H468" s="6" t="inlineStr">
        <is>
          <t>NAFTA</t>
        </is>
      </c>
      <c r="I468" s="6">
        <f>IF(H468="NAFTA","N",IF(H468="DIESEL","D",IF(H468="ELÉCTRICO","E","")))</f>
        <v/>
      </c>
      <c r="J468" s="17" t="inlineStr">
        <is>
          <t>N</t>
        </is>
      </c>
      <c r="K468" s="6" t="n">
        <v>181</v>
      </c>
      <c r="L468" s="9" t="n">
        <v>9</v>
      </c>
      <c r="M468" s="2" t="n">
        <v>9</v>
      </c>
      <c r="N468" s="2" t="n">
        <v>59990</v>
      </c>
      <c r="O468" s="2" t="inlineStr">
        <is>
          <t>Ursea</t>
        </is>
      </c>
      <c r="P468" s="2" t="inlineStr">
        <is>
          <t>RV-E00071</t>
        </is>
      </c>
      <c r="Q468" s="2" t="inlineStr">
        <is>
          <t>Euro 6 b</t>
        </is>
      </c>
      <c r="R468" s="2" t="n">
        <v>2245</v>
      </c>
      <c r="S468" s="2" t="n"/>
      <c r="T468" s="2" t="n">
        <v>174</v>
      </c>
      <c r="U468" s="39">
        <f>IF(I468="N",T468*Supuestos!$B$4,T468*Supuestos!$C$4)*100</f>
        <v/>
      </c>
      <c r="V468" s="20">
        <f>IF(U468&gt;0,100/U468,0)</f>
        <v/>
      </c>
      <c r="W468" s="2">
        <f>T468*M468</f>
        <v/>
      </c>
      <c r="X468" s="2">
        <f>+U468*M468</f>
        <v/>
      </c>
      <c r="Y468" s="44" t="n">
        <v>14111.78808334064</v>
      </c>
      <c r="Z468" s="45" t="n">
        <v>0.4025</v>
      </c>
      <c r="AA468" s="44" t="n">
        <v>35060.34306420034</v>
      </c>
    </row>
    <row r="469">
      <c r="A469" s="6" t="inlineStr">
        <is>
          <t>TOYOTA</t>
        </is>
      </c>
      <c r="B469" s="6" t="inlineStr">
        <is>
          <t>Nuevo C-HR Luxury 1.8 HEV Extra Full, cuero 5p. Aut.(TUR)</t>
        </is>
      </c>
      <c r="C469" s="6" t="inlineStr">
        <is>
          <t>SUV y CROSSOVER</t>
        </is>
      </c>
      <c r="D469" s="6" t="inlineStr">
        <is>
          <t>AUTOMOVIL</t>
        </is>
      </c>
      <c r="E469" s="11">
        <f>IF(D469="COMERCIAL","UTILITARIO",IF(C469="SUV Y CROSSOVER","SUV","AUTOMOVIL"))</f>
        <v/>
      </c>
      <c r="F469" s="6" t="inlineStr">
        <is>
          <t>TUR</t>
        </is>
      </c>
      <c r="G469" s="11" t="n">
        <v>1800</v>
      </c>
      <c r="H469" s="6" t="inlineStr">
        <is>
          <t>NAFTA</t>
        </is>
      </c>
      <c r="I469" s="6">
        <f>IF(H469="NAFTA","N",IF(H469="DIESEL","D",IF(H469="ELÉCTRICO","E","")))</f>
        <v/>
      </c>
      <c r="J469" s="17" t="inlineStr">
        <is>
          <t>HEV</t>
        </is>
      </c>
      <c r="K469" s="6" t="n">
        <v>122</v>
      </c>
      <c r="L469" s="9" t="n">
        <v>9</v>
      </c>
      <c r="M469" s="2" t="n"/>
      <c r="N469" s="2" t="n"/>
      <c r="O469" s="2" t="n"/>
      <c r="P469" s="2" t="n"/>
      <c r="Q469" s="2" t="n"/>
      <c r="R469" s="2" t="n"/>
      <c r="S469" s="2" t="n"/>
      <c r="T469" s="2" t="n"/>
      <c r="U469" s="39">
        <f>IF(I469="N",T469*Supuestos!$B$4,T469*Supuestos!$C$4)*100</f>
        <v/>
      </c>
      <c r="V469" s="20">
        <f>IF(U469&gt;0,100/U469,0)</f>
        <v/>
      </c>
      <c r="W469" s="2">
        <f>T469*M469</f>
        <v/>
      </c>
      <c r="X469" s="2">
        <f>+U469*M469</f>
        <v/>
      </c>
      <c r="Y469" s="44" t="n">
        <v>0</v>
      </c>
      <c r="Z469" s="45" t="n">
        <v>0.0345</v>
      </c>
      <c r="AA469" s="44" t="n">
        <v>0</v>
      </c>
    </row>
    <row r="470">
      <c r="A470" s="6" t="inlineStr">
        <is>
          <t>BAIC</t>
        </is>
      </c>
      <c r="B470" s="6" t="inlineStr">
        <is>
          <t>EX3 160KW Wind Extra Full, CES, CTR, Ay. Est. 5p. Aut.</t>
        </is>
      </c>
      <c r="C470" s="6" t="inlineStr">
        <is>
          <t>SUV y CROSSOVER</t>
        </is>
      </c>
      <c r="D470" s="6" t="inlineStr">
        <is>
          <t>AUTOMOVIL</t>
        </is>
      </c>
      <c r="E470" s="11">
        <f>IF(D470="COMERCIAL","UTILITARIO",IF(C470="SUV Y CROSSOVER","SUV","AUTOMOVIL"))</f>
        <v/>
      </c>
      <c r="F470" s="6" t="inlineStr">
        <is>
          <t>CHI</t>
        </is>
      </c>
      <c r="G470" s="11" t="n"/>
      <c r="H470" s="6" t="inlineStr">
        <is>
          <t>ELÉCTRICO</t>
        </is>
      </c>
      <c r="I470" s="6">
        <f>IF(H470="NAFTA","N",IF(H470="DIESEL","D",IF(H470="ELÉCTRICO","E","")))</f>
        <v/>
      </c>
      <c r="J470" s="17" t="inlineStr">
        <is>
          <t>BEV</t>
        </is>
      </c>
      <c r="K470" s="6" t="n">
        <v>215</v>
      </c>
      <c r="L470" s="9" t="n">
        <v>8</v>
      </c>
      <c r="M470" s="21" t="n">
        <v>8</v>
      </c>
      <c r="N470" s="2" t="n">
        <v>34900</v>
      </c>
      <c r="O470" s="2" t="inlineStr">
        <is>
          <t>Estimado</t>
        </is>
      </c>
      <c r="P470" s="2" t="n"/>
      <c r="Q470" s="2" t="n"/>
      <c r="R470" s="2" t="n"/>
      <c r="S470" s="2" t="n">
        <v>4.8</v>
      </c>
      <c r="T470" s="2" t="n"/>
      <c r="U470" s="39">
        <f>IF(I470="N",T470*Supuestos!$B$4,T470*Supuestos!$C$4)*100</f>
        <v/>
      </c>
      <c r="V470" s="20">
        <f>IF(U470&gt;0,100/U470,0)</f>
        <v/>
      </c>
      <c r="W470" s="2">
        <f>T470*M470</f>
        <v/>
      </c>
      <c r="X470" s="2">
        <f>+U470*M470</f>
        <v/>
      </c>
      <c r="Y470" s="44" t="n">
        <v>0</v>
      </c>
      <c r="Z470" s="45" t="n">
        <v>0</v>
      </c>
      <c r="AA470" s="44" t="n">
        <v>28606.55737704918</v>
      </c>
    </row>
    <row r="471">
      <c r="A471" s="6" t="inlineStr">
        <is>
          <t>BMW</t>
        </is>
      </c>
      <c r="B471" s="6" t="inlineStr">
        <is>
          <t>X5 xDrive 40i 3.0T xLine Extra Full Aut. (G05)(USA)</t>
        </is>
      </c>
      <c r="C471" s="6" t="inlineStr">
        <is>
          <t>SUV y CROSSOVER</t>
        </is>
      </c>
      <c r="D471" s="6" t="inlineStr">
        <is>
          <t>AUTOMOVIL</t>
        </is>
      </c>
      <c r="E471" s="11">
        <f>IF(D471="COMERCIAL","UTILITARIO",IF(C471="SUV Y CROSSOVER","SUV","AUTOMOVIL"))</f>
        <v/>
      </c>
      <c r="F471" s="6" t="inlineStr">
        <is>
          <t>USA</t>
        </is>
      </c>
      <c r="G471" s="11" t="n">
        <v>3000</v>
      </c>
      <c r="H471" s="6" t="inlineStr">
        <is>
          <t>NAFTA</t>
        </is>
      </c>
      <c r="I471" s="6">
        <f>IF(H471="NAFTA","N",IF(H471="DIESEL","D",IF(H471="ELÉCTRICO","E","")))</f>
        <v/>
      </c>
      <c r="J471" s="17" t="inlineStr">
        <is>
          <t>N</t>
        </is>
      </c>
      <c r="K471" s="6" t="n">
        <v>340</v>
      </c>
      <c r="L471" s="9" t="n">
        <v>8</v>
      </c>
      <c r="M471" s="2" t="n"/>
      <c r="N471" s="2" t="n"/>
      <c r="O471" s="2" t="n"/>
      <c r="P471" s="2" t="n"/>
      <c r="Q471" s="2" t="n"/>
      <c r="R471" s="2" t="n"/>
      <c r="S471" s="2" t="n"/>
      <c r="T471" s="2" t="n"/>
      <c r="U471" s="39">
        <f>IF(I471="N",T471*Supuestos!$B$4,T471*Supuestos!$C$4)*100</f>
        <v/>
      </c>
      <c r="V471" s="20">
        <f>IF(U471&gt;0,100/U471,0)</f>
        <v/>
      </c>
      <c r="W471" s="2">
        <f>T471*M471</f>
        <v/>
      </c>
      <c r="X471" s="2">
        <f>+U471*M471</f>
        <v/>
      </c>
      <c r="Y471" s="44" t="n">
        <v>0</v>
      </c>
      <c r="Z471" s="45" t="n">
        <v>0.4025</v>
      </c>
      <c r="AA471" s="44" t="n">
        <v>0</v>
      </c>
    </row>
    <row r="472">
      <c r="A472" s="6" t="inlineStr">
        <is>
          <t>BMW</t>
        </is>
      </c>
      <c r="B472" s="6" t="inlineStr">
        <is>
          <t>X6 xDrive 40i M Sport 3.0T Extra Full Aut. (G06)(USA)</t>
        </is>
      </c>
      <c r="C472" s="6" t="inlineStr">
        <is>
          <t>SUV y CROSSOVER</t>
        </is>
      </c>
      <c r="D472" s="6" t="inlineStr">
        <is>
          <t>AUTOMOVIL</t>
        </is>
      </c>
      <c r="E472" s="11">
        <f>IF(D472="COMERCIAL","UTILITARIO",IF(C472="SUV Y CROSSOVER","SUV","AUTOMOVIL"))</f>
        <v/>
      </c>
      <c r="F472" s="6" t="inlineStr">
        <is>
          <t>USA</t>
        </is>
      </c>
      <c r="G472" s="11" t="n">
        <v>3000</v>
      </c>
      <c r="H472" s="6" t="inlineStr">
        <is>
          <t>NAFTA</t>
        </is>
      </c>
      <c r="I472" s="6">
        <f>IF(H472="NAFTA","N",IF(H472="DIESEL","D",IF(H472="ELÉCTRICO","E","")))</f>
        <v/>
      </c>
      <c r="J472" s="17" t="inlineStr">
        <is>
          <t>N</t>
        </is>
      </c>
      <c r="K472" s="6" t="n">
        <v>340</v>
      </c>
      <c r="L472" s="9" t="n">
        <v>8</v>
      </c>
      <c r="M472" s="2" t="n"/>
      <c r="N472" s="2" t="n"/>
      <c r="O472" s="2" t="n"/>
      <c r="P472" s="2" t="n"/>
      <c r="Q472" s="2" t="n"/>
      <c r="R472" s="2" t="n"/>
      <c r="S472" s="2" t="n"/>
      <c r="T472" s="2" t="n"/>
      <c r="U472" s="39">
        <f>IF(I472="N",T472*Supuestos!$B$4,T472*Supuestos!$C$4)*100</f>
        <v/>
      </c>
      <c r="V472" s="20">
        <f>IF(U472&gt;0,100/U472,0)</f>
        <v/>
      </c>
      <c r="W472" s="2">
        <f>T472*M472</f>
        <v/>
      </c>
      <c r="X472" s="2">
        <f>+U472*M472</f>
        <v/>
      </c>
      <c r="Y472" s="44" t="n">
        <v>0</v>
      </c>
      <c r="Z472" s="45" t="n">
        <v>0.4025</v>
      </c>
      <c r="AA472" s="44" t="n">
        <v>0</v>
      </c>
    </row>
    <row r="473">
      <c r="A473" s="6" t="inlineStr">
        <is>
          <t>GEELY</t>
        </is>
      </c>
      <c r="B473" s="6" t="inlineStr">
        <is>
          <t>New X3 1.5 GC Ex.Full,cue,techo,CES,CTR,HSA,Ay. Est. 5p.</t>
        </is>
      </c>
      <c r="C473" s="6" t="inlineStr">
        <is>
          <t>SUV y CROSSOVER</t>
        </is>
      </c>
      <c r="D473" s="6" t="inlineStr">
        <is>
          <t>AUTOMOVIL</t>
        </is>
      </c>
      <c r="E473" s="11">
        <f>IF(D473="COMERCIAL","UTILITARIO",IF(C473="SUV Y CROSSOVER","SUV","AUTOMOVIL"))</f>
        <v/>
      </c>
      <c r="F473" s="6" t="inlineStr">
        <is>
          <t>CHI</t>
        </is>
      </c>
      <c r="G473" s="11" t="n">
        <v>1500</v>
      </c>
      <c r="H473" s="6" t="inlineStr">
        <is>
          <t>NAFTA</t>
        </is>
      </c>
      <c r="I473" s="6">
        <f>IF(H473="NAFTA","N",IF(H473="DIESEL","D",IF(H473="ELÉCTRICO","E","")))</f>
        <v/>
      </c>
      <c r="J473" s="17" t="inlineStr">
        <is>
          <t>N</t>
        </is>
      </c>
      <c r="K473" s="6" t="n">
        <v>100</v>
      </c>
      <c r="L473" s="9" t="n">
        <v>8</v>
      </c>
      <c r="M473" s="2" t="n">
        <v>8</v>
      </c>
      <c r="N473" s="2" t="n">
        <v>20990</v>
      </c>
      <c r="O473" s="2" t="inlineStr">
        <is>
          <t>Ursea</t>
        </is>
      </c>
      <c r="P473" s="2" t="inlineStr">
        <is>
          <t>RV-E00123</t>
        </is>
      </c>
      <c r="Q473" s="2" t="inlineStr">
        <is>
          <t>Euro 5</t>
        </is>
      </c>
      <c r="R473" s="2" t="n">
        <v>1590</v>
      </c>
      <c r="S473" s="2" t="n"/>
      <c r="T473" s="2" t="n">
        <v>168</v>
      </c>
      <c r="U473" s="39">
        <f>IF(I473="N",T473*Supuestos!$B$4,T473*Supuestos!$C$4)*100</f>
        <v/>
      </c>
      <c r="V473" s="20">
        <f>IF(U473&gt;0,100/U473,0)</f>
        <v/>
      </c>
      <c r="W473" s="2">
        <f>T473*M473</f>
        <v/>
      </c>
      <c r="X473" s="2">
        <f>+U473*M473</f>
        <v/>
      </c>
      <c r="Y473" s="44" t="n">
        <v>3841.874900525226</v>
      </c>
      <c r="Z473" s="45" t="n">
        <v>0.2875</v>
      </c>
      <c r="AA473" s="44" t="n">
        <v>13363.04313226166</v>
      </c>
    </row>
    <row r="474">
      <c r="A474" s="6" t="inlineStr">
        <is>
          <t>HOZON</t>
        </is>
      </c>
      <c r="B474" s="6" t="inlineStr">
        <is>
          <t>U Pro 400 120KW Ex.Full,4Abag,CES,CTR,Ay.Est. 5p.Aut.</t>
        </is>
      </c>
      <c r="C474" s="6" t="inlineStr">
        <is>
          <t>SUV y CROSSOVER</t>
        </is>
      </c>
      <c r="D474" s="6" t="inlineStr">
        <is>
          <t>AUTOMOVIL</t>
        </is>
      </c>
      <c r="E474" s="11">
        <f>IF(D474="COMERCIAL","UTILITARIO",IF(C474="SUV Y CROSSOVER","SUV","AUTOMOVIL"))</f>
        <v/>
      </c>
      <c r="F474" s="6" t="inlineStr">
        <is>
          <t>CHI</t>
        </is>
      </c>
      <c r="G474" s="11" t="n"/>
      <c r="H474" s="6" t="inlineStr">
        <is>
          <t>ELÉCTRICO</t>
        </is>
      </c>
      <c r="I474" s="6">
        <f>IF(H474="NAFTA","N",IF(H474="DIESEL","D",IF(H474="ELÉCTRICO","E","")))</f>
        <v/>
      </c>
      <c r="J474" s="17" t="inlineStr">
        <is>
          <t>BEV</t>
        </is>
      </c>
      <c r="K474" s="6" t="n">
        <v>161</v>
      </c>
      <c r="L474" s="9" t="n">
        <v>8</v>
      </c>
      <c r="M474" s="21" t="n">
        <v>8</v>
      </c>
      <c r="N474" s="2" t="n">
        <v>38490</v>
      </c>
      <c r="O474" s="2" t="inlineStr">
        <is>
          <t>Estimado</t>
        </is>
      </c>
      <c r="P474" s="2" t="n"/>
      <c r="Q474" s="2" t="n"/>
      <c r="R474" s="2" t="n"/>
      <c r="S474" s="2" t="n">
        <v>5.4</v>
      </c>
      <c r="T474" s="2" t="n"/>
      <c r="U474" s="39">
        <f>IF(I474="N",T474*Supuestos!$B$4,T474*Supuestos!$C$4)*100</f>
        <v/>
      </c>
      <c r="V474" s="20">
        <f>IF(U474&gt;0,100/U474,0)</f>
        <v/>
      </c>
      <c r="W474" s="2">
        <f>T474*M474</f>
        <v/>
      </c>
      <c r="X474" s="2">
        <f>+U474*M474</f>
        <v/>
      </c>
      <c r="Y474" s="44" t="n">
        <v>0</v>
      </c>
      <c r="Z474" s="45" t="n">
        <v>0</v>
      </c>
      <c r="AA474" s="44" t="n">
        <v>31549.18032786885</v>
      </c>
    </row>
    <row r="475">
      <c r="A475" s="6" t="inlineStr">
        <is>
          <t>JEEP</t>
        </is>
      </c>
      <c r="B475" s="6" t="inlineStr">
        <is>
          <t>Grand Cherokee L Ltd 3.6 V6 E.Full,techo,cue 7 pax. 4x4 Aut.</t>
        </is>
      </c>
      <c r="C475" s="6" t="inlineStr">
        <is>
          <t>SUV y CROSSOVER</t>
        </is>
      </c>
      <c r="D475" s="6" t="inlineStr">
        <is>
          <t>AUTOMOVIL</t>
        </is>
      </c>
      <c r="E475" s="11">
        <f>IF(D475="COMERCIAL","UTILITARIO",IF(C475="SUV Y CROSSOVER","SUV","AUTOMOVIL"))</f>
        <v/>
      </c>
      <c r="F475" s="6" t="inlineStr">
        <is>
          <t>USA</t>
        </is>
      </c>
      <c r="G475" s="11" t="n">
        <v>3600</v>
      </c>
      <c r="H475" s="6" t="inlineStr">
        <is>
          <t>NAFTA</t>
        </is>
      </c>
      <c r="I475" s="6">
        <f>IF(H475="NAFTA","N",IF(H475="DIESEL","D",IF(H475="ELÉCTRICO","E","")))</f>
        <v/>
      </c>
      <c r="J475" s="17" t="inlineStr">
        <is>
          <t>N</t>
        </is>
      </c>
      <c r="K475" s="6" t="n">
        <v>296</v>
      </c>
      <c r="L475" s="9" t="n">
        <v>8</v>
      </c>
      <c r="M475" s="2" t="n"/>
      <c r="N475" s="2" t="n"/>
      <c r="O475" s="2" t="n"/>
      <c r="P475" s="2" t="n"/>
      <c r="Q475" s="2" t="n"/>
      <c r="R475" s="2" t="n"/>
      <c r="S475" s="2" t="n"/>
      <c r="T475" s="2" t="n"/>
      <c r="U475" s="39">
        <f>IF(I475="N",T475*Supuestos!$B$4,T475*Supuestos!$C$4)*100</f>
        <v/>
      </c>
      <c r="V475" s="20">
        <f>IF(U475&gt;0,100/U475,0)</f>
        <v/>
      </c>
      <c r="W475" s="2">
        <f>T475*M475</f>
        <v/>
      </c>
      <c r="X475" s="2">
        <f>+U475*M475</f>
        <v/>
      </c>
      <c r="Y475" s="44" t="n">
        <v>0</v>
      </c>
      <c r="Z475" s="45" t="n">
        <v>0.46</v>
      </c>
      <c r="AA475" s="44" t="n">
        <v>0</v>
      </c>
    </row>
    <row r="476">
      <c r="A476" s="6" t="inlineStr">
        <is>
          <t>MASERATI</t>
        </is>
      </c>
      <c r="B476" s="6" t="inlineStr">
        <is>
          <t>Grecale GT 2.0T MHEV Extra Full 5p. 4x4 Aut.</t>
        </is>
      </c>
      <c r="C476" s="6" t="inlineStr">
        <is>
          <t>SUV y CROSSOVER</t>
        </is>
      </c>
      <c r="D476" s="6" t="inlineStr">
        <is>
          <t>AUTOMOVIL</t>
        </is>
      </c>
      <c r="E476" s="11">
        <f>IF(D476="COMERCIAL","UTILITARIO",IF(C476="SUV Y CROSSOVER","SUV","AUTOMOVIL"))</f>
        <v/>
      </c>
      <c r="F476" s="6" t="inlineStr">
        <is>
          <t>ITA</t>
        </is>
      </c>
      <c r="G476" s="11" t="n">
        <v>2000</v>
      </c>
      <c r="H476" s="6" t="inlineStr">
        <is>
          <t>NAFTA</t>
        </is>
      </c>
      <c r="I476" s="6">
        <f>IF(H476="NAFTA","N",IF(H476="DIESEL","D",IF(H476="ELÉCTRICO","E","")))</f>
        <v/>
      </c>
      <c r="J476" s="17" t="inlineStr">
        <is>
          <t>MHEV</t>
        </is>
      </c>
      <c r="K476" s="6" t="n">
        <v>300</v>
      </c>
      <c r="L476" s="9" t="n">
        <v>8</v>
      </c>
      <c r="M476" s="2" t="n"/>
      <c r="N476" s="2" t="n"/>
      <c r="O476" s="2" t="n"/>
      <c r="P476" s="2" t="n"/>
      <c r="Q476" s="2" t="n"/>
      <c r="R476" s="2" t="n"/>
      <c r="S476" s="2" t="n"/>
      <c r="T476" s="2" t="n"/>
      <c r="U476" s="39">
        <f>IF(I476="N",T476*Supuestos!$B$4,T476*Supuestos!$C$4)*100</f>
        <v/>
      </c>
      <c r="V476" s="20">
        <f>IF(U476&gt;0,100/U476,0)</f>
        <v/>
      </c>
      <c r="W476" s="2">
        <f>T476*M476</f>
        <v/>
      </c>
      <c r="X476" s="2">
        <f>+U476*M476</f>
        <v/>
      </c>
      <c r="Y476" s="44" t="n">
        <v>0</v>
      </c>
      <c r="Z476" s="45" t="n">
        <v>0.14</v>
      </c>
      <c r="AA476" s="44" t="n">
        <v>0</v>
      </c>
    </row>
    <row r="477">
      <c r="A477" s="6" t="inlineStr">
        <is>
          <t>MAZDA</t>
        </is>
      </c>
      <c r="B477" s="6" t="inlineStr">
        <is>
          <t>Nueva CX5 2.0 Skyactiv Extra Full, techo 4x4 Aut.</t>
        </is>
      </c>
      <c r="C477" s="6" t="inlineStr">
        <is>
          <t>SUV y CROSSOVER</t>
        </is>
      </c>
      <c r="D477" s="6" t="inlineStr">
        <is>
          <t>AUTOMOVIL</t>
        </is>
      </c>
      <c r="E477" s="11">
        <f>IF(D477="COMERCIAL","UTILITARIO",IF(C477="SUV Y CROSSOVER","SUV","AUTOMOVIL"))</f>
        <v/>
      </c>
      <c r="F477" s="6" t="inlineStr">
        <is>
          <t>JAP</t>
        </is>
      </c>
      <c r="G477" s="11" t="n">
        <v>2000</v>
      </c>
      <c r="H477" s="6" t="inlineStr">
        <is>
          <t>NAFTA</t>
        </is>
      </c>
      <c r="I477" s="6">
        <f>IF(H477="NAFTA","N",IF(H477="DIESEL","D",IF(H477="ELÉCTRICO","E","")))</f>
        <v/>
      </c>
      <c r="J477" s="17" t="inlineStr">
        <is>
          <t>N</t>
        </is>
      </c>
      <c r="K477" s="6" t="n">
        <v>160</v>
      </c>
      <c r="L477" s="9" t="n">
        <v>8</v>
      </c>
      <c r="M477" s="2" t="n">
        <v>8</v>
      </c>
      <c r="N477" s="2" t="n">
        <v>59990</v>
      </c>
      <c r="O477" s="2" t="inlineStr">
        <is>
          <t>Chile</t>
        </is>
      </c>
      <c r="P477" s="2" t="inlineStr">
        <is>
          <t>MZ7342E50518S01-8</t>
        </is>
      </c>
      <c r="Q477" s="2" t="inlineStr">
        <is>
          <t>Euro 5</t>
        </is>
      </c>
      <c r="R477" s="2" t="n">
        <v>2120</v>
      </c>
      <c r="S477" s="2" t="n"/>
      <c r="T477" s="2" t="n">
        <v>178</v>
      </c>
      <c r="U477" s="39">
        <f>IF(I477="N",T477*Supuestos!$B$4,T477*Supuestos!$C$4)*100</f>
        <v/>
      </c>
      <c r="V477" s="20">
        <f>IF(U477&gt;0,100/U477,0)</f>
        <v/>
      </c>
      <c r="W477" s="2">
        <f>T477*M477</f>
        <v/>
      </c>
      <c r="X477" s="2">
        <f>+U477*M477</f>
        <v/>
      </c>
      <c r="Y477" s="44" t="n">
        <v>12612.92583338412</v>
      </c>
      <c r="Z477" s="45" t="n">
        <v>0.345</v>
      </c>
      <c r="AA477" s="44" t="n">
        <v>36559.20531415686</v>
      </c>
    </row>
    <row r="478">
      <c r="A478" s="6" t="inlineStr">
        <is>
          <t>PEUGEOT</t>
        </is>
      </c>
      <c r="B478" s="6" t="inlineStr">
        <is>
          <t>Nueva 2008 GTLine 1.2T 155HP E.Full,cue,techo,led,llan18 Aut</t>
        </is>
      </c>
      <c r="C478" s="6" t="inlineStr">
        <is>
          <t>SUV y CROSSOVER</t>
        </is>
      </c>
      <c r="D478" s="6" t="inlineStr">
        <is>
          <t>AUTOMOVIL</t>
        </is>
      </c>
      <c r="E478" s="11">
        <f>IF(D478="COMERCIAL","UTILITARIO",IF(C478="SUV Y CROSSOVER","SUV","AUTOMOVIL"))</f>
        <v/>
      </c>
      <c r="F478" s="6" t="inlineStr">
        <is>
          <t>ESP</t>
        </is>
      </c>
      <c r="G478" s="11" t="n">
        <v>1200</v>
      </c>
      <c r="H478" s="6" t="inlineStr">
        <is>
          <t>NAFTA</t>
        </is>
      </c>
      <c r="I478" s="6">
        <f>IF(H478="NAFTA","N",IF(H478="DIESEL","D",IF(H478="ELÉCTRICO","E","")))</f>
        <v/>
      </c>
      <c r="J478" s="17" t="inlineStr">
        <is>
          <t>N</t>
        </is>
      </c>
      <c r="K478" s="6" t="n">
        <v>155</v>
      </c>
      <c r="L478" s="9" t="n">
        <v>8</v>
      </c>
      <c r="M478" s="2" t="n">
        <v>8</v>
      </c>
      <c r="N478" s="2" t="n">
        <v>44500</v>
      </c>
      <c r="O478" s="2" t="inlineStr">
        <is>
          <t>Ursea</t>
        </is>
      </c>
      <c r="P478" s="2" t="n"/>
      <c r="Q478" s="2" t="inlineStr">
        <is>
          <t>Euro 6</t>
        </is>
      </c>
      <c r="R478" s="2" t="n">
        <v>1740</v>
      </c>
      <c r="S478" s="2" t="n"/>
      <c r="T478" s="2" t="n">
        <v>148</v>
      </c>
      <c r="U478" s="39">
        <f>IF(I478="N",T478*Supuestos!$B$4,T478*Supuestos!$C$4)*100</f>
        <v/>
      </c>
      <c r="V478" s="20">
        <f>IF(U478&gt;0,100/U478,0)</f>
        <v/>
      </c>
      <c r="W478" s="2">
        <f>T478*M478</f>
        <v/>
      </c>
      <c r="X478" s="2">
        <f>+U478*M478</f>
        <v/>
      </c>
      <c r="Y478" s="44" t="n">
        <v>8144.9944294127</v>
      </c>
      <c r="Z478" s="45" t="n">
        <v>0.2875</v>
      </c>
      <c r="AA478" s="44" t="n">
        <v>28330.41540665287</v>
      </c>
    </row>
    <row r="479">
      <c r="A479" s="6" t="inlineStr">
        <is>
          <t>PEUGEOT</t>
        </is>
      </c>
      <c r="B479" s="6" t="inlineStr">
        <is>
          <t>Nueva 3008 GT 1.6T PHEV Ex.Full,cue,techo,Ay.Est.4x4 5p.Aut.</t>
        </is>
      </c>
      <c r="C479" s="6" t="inlineStr">
        <is>
          <t>SUV y CROSSOVER</t>
        </is>
      </c>
      <c r="D479" s="6" t="inlineStr">
        <is>
          <t>AUTOMOVIL</t>
        </is>
      </c>
      <c r="E479" s="11">
        <f>IF(D479="COMERCIAL","UTILITARIO",IF(C479="SUV Y CROSSOVER","SUV","AUTOMOVIL"))</f>
        <v/>
      </c>
      <c r="F479" s="6" t="inlineStr">
        <is>
          <t>FRA</t>
        </is>
      </c>
      <c r="G479" s="11" t="n">
        <v>1600</v>
      </c>
      <c r="H479" s="6" t="inlineStr">
        <is>
          <t>NAFTA</t>
        </is>
      </c>
      <c r="I479" s="6">
        <f>IF(H479="NAFTA","N",IF(H479="DIESEL","D",IF(H479="ELÉCTRICO","E","")))</f>
        <v/>
      </c>
      <c r="J479" s="17" t="inlineStr">
        <is>
          <t>PHEV</t>
        </is>
      </c>
      <c r="K479" s="6" t="n">
        <v>300</v>
      </c>
      <c r="L479" s="9" t="n">
        <v>8</v>
      </c>
      <c r="M479" s="2" t="n">
        <v>8</v>
      </c>
      <c r="N479" s="2" t="n">
        <v>72000</v>
      </c>
      <c r="O479" s="2" t="inlineStr">
        <is>
          <t>Chile</t>
        </is>
      </c>
      <c r="P479" s="2" t="inlineStr">
        <is>
          <t>PG8337E60621S00-7</t>
        </is>
      </c>
      <c r="Q479" s="2" t="inlineStr">
        <is>
          <t>Euro 6 b</t>
        </is>
      </c>
      <c r="R479" s="2" t="n">
        <v>2330</v>
      </c>
      <c r="S479" s="2" t="n"/>
      <c r="T479" s="2" t="n">
        <v>38</v>
      </c>
      <c r="U479" s="39">
        <f>IF(I479="N",T479*Supuestos!$B$4,T479*Supuestos!$C$4)*100</f>
        <v/>
      </c>
      <c r="V479" s="20">
        <f>IF(U479&gt;0,100/U479,0)</f>
        <v/>
      </c>
      <c r="W479" s="2">
        <f>T479*M479</f>
        <v/>
      </c>
      <c r="X479" s="2">
        <f>+U479*M479</f>
        <v/>
      </c>
      <c r="Y479" s="44" t="n">
        <v>1157.18418514947</v>
      </c>
      <c r="Z479" s="45" t="n">
        <v>0.02</v>
      </c>
      <c r="AA479" s="44" t="n">
        <v>57859.20925747349</v>
      </c>
    </row>
    <row r="480">
      <c r="A480" s="6" t="inlineStr">
        <is>
          <t>TOYOTA</t>
        </is>
      </c>
      <c r="B480" s="6" t="inlineStr">
        <is>
          <t>Raize 1.0T GLX Extra Full, 6Abag, led 5p. (INDO)</t>
        </is>
      </c>
      <c r="C480" s="6" t="inlineStr">
        <is>
          <t>SUV y CROSSOVER</t>
        </is>
      </c>
      <c r="D480" s="6" t="inlineStr">
        <is>
          <t>AUTOMOVIL</t>
        </is>
      </c>
      <c r="E480" s="11">
        <f>IF(D480="COMERCIAL","UTILITARIO",IF(C480="SUV Y CROSSOVER","SUV","AUTOMOVIL"))</f>
        <v/>
      </c>
      <c r="F480" s="6" t="inlineStr">
        <is>
          <t>INDO</t>
        </is>
      </c>
      <c r="G480" s="11" t="n">
        <v>1000</v>
      </c>
      <c r="H480" s="6" t="inlineStr">
        <is>
          <t>NAFTA</t>
        </is>
      </c>
      <c r="I480" s="6">
        <f>IF(H480="NAFTA","N",IF(H480="DIESEL","D",IF(H480="ELÉCTRICO","E","")))</f>
        <v/>
      </c>
      <c r="J480" s="17" t="inlineStr">
        <is>
          <t>N</t>
        </is>
      </c>
      <c r="K480" s="6" t="n">
        <v>97</v>
      </c>
      <c r="L480" s="9" t="n">
        <v>8</v>
      </c>
      <c r="M480" s="2" t="n">
        <v>8</v>
      </c>
      <c r="N480" s="2" t="n">
        <v>30990</v>
      </c>
      <c r="O480" s="2" t="inlineStr">
        <is>
          <t>Chile</t>
        </is>
      </c>
      <c r="P480" s="2" t="inlineStr">
        <is>
          <t>TY8393E60821S00-2</t>
        </is>
      </c>
      <c r="Q480" s="2" t="inlineStr">
        <is>
          <t>Euro 6 b</t>
        </is>
      </c>
      <c r="R480" s="2" t="n">
        <v>1680</v>
      </c>
      <c r="S480" s="2" t="n"/>
      <c r="T480" s="2" t="n">
        <v>127</v>
      </c>
      <c r="U480" s="39">
        <f>IF(I480="N",T480*Supuestos!$B$4,T480*Supuestos!$C$4)*100</f>
        <v/>
      </c>
      <c r="V480" s="20">
        <f>IF(U480&gt;0,100/U480,0)</f>
        <v/>
      </c>
      <c r="W480" s="2">
        <f>T480*M480</f>
        <v/>
      </c>
      <c r="X480" s="2">
        <f>+U480*M480</f>
        <v/>
      </c>
      <c r="Y480" s="44" t="n">
        <v>4749.900039984007</v>
      </c>
      <c r="Z480" s="45" t="n">
        <v>0.23</v>
      </c>
      <c r="AA480" s="44" t="n">
        <v>20651.73930427829</v>
      </c>
    </row>
    <row r="481">
      <c r="A481" s="6" t="inlineStr">
        <is>
          <t>VOLVO</t>
        </is>
      </c>
      <c r="B481" s="6" t="inlineStr">
        <is>
          <t>C40 P6 Recharge 170 KW Extra Full Aut. (BEL)</t>
        </is>
      </c>
      <c r="C481" s="6" t="inlineStr">
        <is>
          <t>SUV y CROSSOVER</t>
        </is>
      </c>
      <c r="D481" s="6" t="inlineStr">
        <is>
          <t>AUTOMOVIL</t>
        </is>
      </c>
      <c r="E481" s="11">
        <f>IF(D481="COMERCIAL","UTILITARIO",IF(C481="SUV Y CROSSOVER","SUV","AUTOMOVIL"))</f>
        <v/>
      </c>
      <c r="F481" s="6" t="inlineStr">
        <is>
          <t>BEL</t>
        </is>
      </c>
      <c r="G481" s="11" t="n"/>
      <c r="H481" s="6" t="inlineStr">
        <is>
          <t>ELÉCTRICO</t>
        </is>
      </c>
      <c r="I481" s="6">
        <f>IF(H481="NAFTA","N",IF(H481="DIESEL","D",IF(H481="ELÉCTRICO","E","")))</f>
        <v/>
      </c>
      <c r="J481" s="17" t="inlineStr">
        <is>
          <t>BEV</t>
        </is>
      </c>
      <c r="K481" s="6" t="n">
        <v>231</v>
      </c>
      <c r="L481" s="9" t="n">
        <v>8</v>
      </c>
      <c r="M481" s="21" t="n">
        <v>8</v>
      </c>
      <c r="N481" s="2" t="n">
        <v>78990</v>
      </c>
      <c r="O481" s="2" t="inlineStr">
        <is>
          <t>Chile</t>
        </is>
      </c>
      <c r="P481" s="2" t="inlineStr">
        <is>
          <t>VL9263EL0923S00-4</t>
        </is>
      </c>
      <c r="Q481" s="2" t="n"/>
      <c r="R481" s="2" t="n">
        <v>2620</v>
      </c>
      <c r="S481" s="2" t="n">
        <v>6.6</v>
      </c>
      <c r="T481" s="2" t="n"/>
      <c r="U481" s="39">
        <f>IF(I481="N",T481*Supuestos!$B$4,T481*Supuestos!$C$4)*100</f>
        <v/>
      </c>
      <c r="V481" s="20">
        <f>IF(U481&gt;0,100/U481,0)</f>
        <v/>
      </c>
      <c r="W481" s="2">
        <f>T481*M481</f>
        <v/>
      </c>
      <c r="X481" s="2">
        <f>+U481*M481</f>
        <v/>
      </c>
      <c r="Y481" s="44" t="n">
        <v>0</v>
      </c>
      <c r="Z481" s="45" t="n">
        <v>0</v>
      </c>
      <c r="AA481" s="44" t="n">
        <v>64745.90163934427</v>
      </c>
    </row>
    <row r="482">
      <c r="A482" s="6" t="inlineStr">
        <is>
          <t>GEELY</t>
        </is>
      </c>
      <c r="B482" s="6" t="inlineStr">
        <is>
          <t>New X3 1.5 GB Full, 2Abag, ABS, cuero, Ay. Estac. 5p.</t>
        </is>
      </c>
      <c r="C482" s="6" t="inlineStr">
        <is>
          <t>SUV y CROSSOVER</t>
        </is>
      </c>
      <c r="D482" s="6" t="inlineStr">
        <is>
          <t>AUTOMOVIL</t>
        </is>
      </c>
      <c r="E482" s="11">
        <f>IF(D482="COMERCIAL","UTILITARIO",IF(C482="SUV Y CROSSOVER","SUV","AUTOMOVIL"))</f>
        <v/>
      </c>
      <c r="F482" s="6" t="inlineStr">
        <is>
          <t>CHI</t>
        </is>
      </c>
      <c r="G482" s="11" t="n">
        <v>1500</v>
      </c>
      <c r="H482" s="6" t="inlineStr">
        <is>
          <t>NAFTA</t>
        </is>
      </c>
      <c r="I482" s="6">
        <f>IF(H482="NAFTA","N",IF(H482="DIESEL","D",IF(H482="ELÉCTRICO","E","")))</f>
        <v/>
      </c>
      <c r="J482" s="17" t="inlineStr">
        <is>
          <t>N</t>
        </is>
      </c>
      <c r="K482" s="6" t="n">
        <v>100</v>
      </c>
      <c r="L482" s="9" t="n">
        <v>7</v>
      </c>
      <c r="M482" s="2" t="n">
        <v>7</v>
      </c>
      <c r="N482" s="2" t="n">
        <v>19490</v>
      </c>
      <c r="O482" s="2" t="inlineStr">
        <is>
          <t>Ursea</t>
        </is>
      </c>
      <c r="P482" s="2" t="inlineStr">
        <is>
          <t>RV-E00123</t>
        </is>
      </c>
      <c r="Q482" s="2" t="inlineStr">
        <is>
          <t>Euro 5</t>
        </is>
      </c>
      <c r="R482" s="2" t="n">
        <v>1590</v>
      </c>
      <c r="S482" s="2" t="n"/>
      <c r="T482" s="2" t="n">
        <v>168</v>
      </c>
      <c r="U482" s="39">
        <f>IF(I482="N",T482*Supuestos!$B$4,T482*Supuestos!$C$4)*100</f>
        <v/>
      </c>
      <c r="V482" s="20">
        <f>IF(U482&gt;0,100/U482,0)</f>
        <v/>
      </c>
      <c r="W482" s="2">
        <f>T482*M482</f>
        <v/>
      </c>
      <c r="X482" s="2">
        <f>+U482*M482</f>
        <v/>
      </c>
      <c r="Y482" s="44" t="n">
        <v>3567.324526500079</v>
      </c>
      <c r="Z482" s="45" t="n">
        <v>0.2875</v>
      </c>
      <c r="AA482" s="44" t="n">
        <v>12408.08530956549</v>
      </c>
    </row>
    <row r="483">
      <c r="A483" s="6" t="inlineStr">
        <is>
          <t>HOZON</t>
        </is>
      </c>
      <c r="B483" s="6" t="inlineStr">
        <is>
          <t>Neta V L2 70KW Extra Full,2Abag,cue,Ay.Est. 5p. Aut.</t>
        </is>
      </c>
      <c r="C483" s="6" t="inlineStr">
        <is>
          <t>SUV y CROSSOVER</t>
        </is>
      </c>
      <c r="D483" s="6" t="inlineStr">
        <is>
          <t>AUTOMOVIL</t>
        </is>
      </c>
      <c r="E483" s="11">
        <f>IF(D483="COMERCIAL","UTILITARIO",IF(C483="SUV Y CROSSOVER","SUV","AUTOMOVIL"))</f>
        <v/>
      </c>
      <c r="F483" s="6" t="inlineStr">
        <is>
          <t>CHI</t>
        </is>
      </c>
      <c r="G483" s="11" t="n"/>
      <c r="H483" s="6" t="inlineStr">
        <is>
          <t>ELÉCTRICO</t>
        </is>
      </c>
      <c r="I483" s="6">
        <f>IF(H483="NAFTA","N",IF(H483="DIESEL","D",IF(H483="ELÉCTRICO","E","")))</f>
        <v/>
      </c>
      <c r="J483" s="17" t="inlineStr">
        <is>
          <t>BEV</t>
        </is>
      </c>
      <c r="K483" s="6" t="n">
        <v>94</v>
      </c>
      <c r="L483" s="9" t="n">
        <v>7</v>
      </c>
      <c r="M483" s="21" t="n">
        <v>7</v>
      </c>
      <c r="N483" s="2" t="n">
        <v>28990</v>
      </c>
      <c r="O483" s="2" t="inlineStr">
        <is>
          <t>Estimado</t>
        </is>
      </c>
      <c r="P483" s="2" t="n"/>
      <c r="Q483" s="2" t="n"/>
      <c r="R483" s="2" t="n"/>
      <c r="S483" s="2" t="n">
        <v>7.5</v>
      </c>
      <c r="T483" s="2" t="n"/>
      <c r="U483" s="39">
        <f>IF(I483="N",T483*Supuestos!$B$4,T483*Supuestos!$C$4)*100</f>
        <v/>
      </c>
      <c r="V483" s="20">
        <f>IF(U483&gt;0,100/U483,0)</f>
        <v/>
      </c>
      <c r="W483" s="2">
        <f>T483*M483</f>
        <v/>
      </c>
      <c r="X483" s="2">
        <f>+U483*M483</f>
        <v/>
      </c>
      <c r="Y483" s="44" t="n">
        <v>0</v>
      </c>
      <c r="Z483" s="45" t="n">
        <v>0</v>
      </c>
      <c r="AA483" s="44" t="n">
        <v>23762.29508196722</v>
      </c>
    </row>
    <row r="484">
      <c r="A484" s="6" t="inlineStr">
        <is>
          <t>JEEP</t>
        </is>
      </c>
      <c r="B484" s="6" t="inlineStr">
        <is>
          <t>New Wrangler Unlimited Rubicon 3.6 E.Full,Ay.Est. 4x4 4p.Aut</t>
        </is>
      </c>
      <c r="C484" s="6" t="inlineStr">
        <is>
          <t>SUV y CROSSOVER</t>
        </is>
      </c>
      <c r="D484" s="6" t="inlineStr">
        <is>
          <t>AUTOMOVIL</t>
        </is>
      </c>
      <c r="E484" s="11">
        <f>IF(D484="COMERCIAL","UTILITARIO",IF(C484="SUV Y CROSSOVER","SUV","AUTOMOVIL"))</f>
        <v/>
      </c>
      <c r="F484" s="6" t="inlineStr">
        <is>
          <t>USA</t>
        </is>
      </c>
      <c r="G484" s="11" t="n">
        <v>3600</v>
      </c>
      <c r="H484" s="6" t="inlineStr">
        <is>
          <t>NAFTA</t>
        </is>
      </c>
      <c r="I484" s="6">
        <f>IF(H484="NAFTA","N",IF(H484="DIESEL","D",IF(H484="ELÉCTRICO","E","")))</f>
        <v/>
      </c>
      <c r="J484" s="17" t="inlineStr">
        <is>
          <t>N</t>
        </is>
      </c>
      <c r="K484" s="6" t="n">
        <v>292</v>
      </c>
      <c r="L484" s="9" t="n">
        <v>7</v>
      </c>
      <c r="M484" s="2" t="n"/>
      <c r="N484" s="2" t="n"/>
      <c r="O484" s="2" t="n"/>
      <c r="P484" s="2" t="n"/>
      <c r="Q484" s="2" t="n"/>
      <c r="R484" s="2" t="n"/>
      <c r="S484" s="2" t="n"/>
      <c r="T484" s="2" t="n"/>
      <c r="U484" s="39">
        <f>IF(I484="N",T484*Supuestos!$B$4,T484*Supuestos!$C$4)*100</f>
        <v/>
      </c>
      <c r="V484" s="20">
        <f>IF(U484&gt;0,100/U484,0)</f>
        <v/>
      </c>
      <c r="W484" s="2">
        <f>T484*M484</f>
        <v/>
      </c>
      <c r="X484" s="2">
        <f>+U484*M484</f>
        <v/>
      </c>
      <c r="Y484" s="44" t="n">
        <v>0</v>
      </c>
      <c r="Z484" s="45" t="n">
        <v>0.46</v>
      </c>
      <c r="AA484" s="44" t="n">
        <v>0</v>
      </c>
    </row>
    <row r="485">
      <c r="A485" s="6" t="inlineStr">
        <is>
          <t>MAZDA</t>
        </is>
      </c>
      <c r="B485" s="6" t="inlineStr">
        <is>
          <t>CX9 2.5 Skyactiv Extra Full, Ayud. Estac. 4x4 5p. Aut.</t>
        </is>
      </c>
      <c r="C485" s="6" t="inlineStr">
        <is>
          <t>SUV y CROSSOVER</t>
        </is>
      </c>
      <c r="D485" s="6" t="inlineStr">
        <is>
          <t>AUTOMOVIL</t>
        </is>
      </c>
      <c r="E485" s="11">
        <f>IF(D485="COMERCIAL","UTILITARIO",IF(C485="SUV Y CROSSOVER","SUV","AUTOMOVIL"))</f>
        <v/>
      </c>
      <c r="F485" s="6" t="inlineStr">
        <is>
          <t>JAP</t>
        </is>
      </c>
      <c r="G485" s="11" t="n">
        <v>2500</v>
      </c>
      <c r="H485" s="6" t="inlineStr">
        <is>
          <t>NAFTA</t>
        </is>
      </c>
      <c r="I485" s="6">
        <f>IF(H485="NAFTA","N",IF(H485="DIESEL","D",IF(H485="ELÉCTRICO","E","")))</f>
        <v/>
      </c>
      <c r="J485" s="17" t="inlineStr">
        <is>
          <t>N</t>
        </is>
      </c>
      <c r="K485" s="6" t="n">
        <v>250</v>
      </c>
      <c r="L485" s="9" t="n">
        <v>7</v>
      </c>
      <c r="M485" s="2" t="n"/>
      <c r="N485" s="2" t="n"/>
      <c r="O485" s="2" t="n"/>
      <c r="P485" s="2" t="n"/>
      <c r="Q485" s="2" t="n"/>
      <c r="R485" s="2" t="n"/>
      <c r="S485" s="2" t="n"/>
      <c r="T485" s="2" t="n"/>
      <c r="U485" s="39">
        <f>IF(I485="N",T485*Supuestos!$B$4,T485*Supuestos!$C$4)*100</f>
        <v/>
      </c>
      <c r="V485" s="20">
        <f>IF(U485&gt;0,100/U485,0)</f>
        <v/>
      </c>
      <c r="W485" s="2">
        <f>T485*M485</f>
        <v/>
      </c>
      <c r="X485" s="2">
        <f>+U485*M485</f>
        <v/>
      </c>
      <c r="Y485" s="44" t="n">
        <v>0</v>
      </c>
      <c r="Z485" s="45" t="n">
        <v>0.4025</v>
      </c>
      <c r="AA485" s="44" t="n">
        <v>0</v>
      </c>
    </row>
    <row r="486">
      <c r="A486" s="6" t="inlineStr">
        <is>
          <t>MERCEDES BENZ</t>
        </is>
      </c>
      <c r="B486" s="6" t="inlineStr">
        <is>
          <t>GLC 350 e 2.0T Avantgarde PHEV Ex.Full 4x4 5p.Aut.(X254)</t>
        </is>
      </c>
      <c r="C486" s="6" t="inlineStr">
        <is>
          <t>SUV y CROSSOVER</t>
        </is>
      </c>
      <c r="D486" s="6" t="inlineStr">
        <is>
          <t>AUTOMOVIL</t>
        </is>
      </c>
      <c r="E486" s="11">
        <f>IF(D486="COMERCIAL","UTILITARIO",IF(C486="SUV Y CROSSOVER","SUV","AUTOMOVIL"))</f>
        <v/>
      </c>
      <c r="F486" s="6" t="inlineStr">
        <is>
          <t>ALE</t>
        </is>
      </c>
      <c r="G486" s="11" t="n">
        <v>2000</v>
      </c>
      <c r="H486" s="6" t="inlineStr">
        <is>
          <t>NAFTA</t>
        </is>
      </c>
      <c r="I486" s="6">
        <f>IF(H486="NAFTA","N",IF(H486="DIESEL","D",IF(H486="ELÉCTRICO","E","")))</f>
        <v/>
      </c>
      <c r="J486" s="17" t="inlineStr">
        <is>
          <t>PHEV</t>
        </is>
      </c>
      <c r="K486" s="6" t="n">
        <v>313</v>
      </c>
      <c r="L486" s="9" t="n">
        <v>7</v>
      </c>
      <c r="M486" s="2" t="n"/>
      <c r="N486" s="2" t="n"/>
      <c r="O486" s="2" t="n"/>
      <c r="P486" s="2" t="n"/>
      <c r="Q486" s="2" t="n"/>
      <c r="R486" s="2" t="n"/>
      <c r="S486" s="2" t="n"/>
      <c r="T486" s="2" t="n"/>
      <c r="U486" s="39">
        <f>IF(I486="N",T486*Supuestos!$B$4,T486*Supuestos!$C$4)*100</f>
        <v/>
      </c>
      <c r="V486" s="20">
        <f>IF(U486&gt;0,100/U486,0)</f>
        <v/>
      </c>
      <c r="W486" s="2">
        <f>T486*M486</f>
        <v/>
      </c>
      <c r="X486" s="2">
        <f>+U486*M486</f>
        <v/>
      </c>
      <c r="Y486" s="44" t="n">
        <v>0</v>
      </c>
      <c r="Z486" s="45" t="n">
        <v>0.02</v>
      </c>
      <c r="AA486" s="44" t="n">
        <v>0</v>
      </c>
    </row>
    <row r="487">
      <c r="A487" s="6" t="inlineStr">
        <is>
          <t>RENAULT</t>
        </is>
      </c>
      <c r="B487" s="6" t="inlineStr">
        <is>
          <t>New Duster Intens Outsider 1.6 E.Full,cam360,llan17 5p.Aut(B</t>
        </is>
      </c>
      <c r="C487" s="6" t="inlineStr">
        <is>
          <t>SUV y CROSSOVER</t>
        </is>
      </c>
      <c r="D487" s="6" t="inlineStr">
        <is>
          <t>AUTOMOVIL</t>
        </is>
      </c>
      <c r="E487" s="11">
        <f>IF(D487="COMERCIAL","UTILITARIO",IF(C487="SUV Y CROSSOVER","SUV","AUTOMOVIL"))</f>
        <v/>
      </c>
      <c r="F487" s="6" t="inlineStr">
        <is>
          <t>BRA</t>
        </is>
      </c>
      <c r="G487" s="11" t="n">
        <v>1600</v>
      </c>
      <c r="H487" s="6" t="inlineStr">
        <is>
          <t>NAFTA</t>
        </is>
      </c>
      <c r="I487" s="6">
        <f>IF(H487="NAFTA","N",IF(H487="DIESEL","D",IF(H487="ELÉCTRICO","E","")))</f>
        <v/>
      </c>
      <c r="J487" s="17" t="inlineStr">
        <is>
          <t>N</t>
        </is>
      </c>
      <c r="K487" s="6" t="n">
        <v>118</v>
      </c>
      <c r="L487" s="9" t="n">
        <v>7</v>
      </c>
      <c r="M487" s="2" t="n">
        <v>7</v>
      </c>
      <c r="N487" s="2" t="n">
        <v>29490</v>
      </c>
      <c r="O487" s="2" t="inlineStr">
        <is>
          <t>Chile</t>
        </is>
      </c>
      <c r="P487" s="2" t="inlineStr">
        <is>
          <t>RN9387E61223S00-6</t>
        </is>
      </c>
      <c r="Q487" s="2" t="inlineStr">
        <is>
          <t>Euro 6 b</t>
        </is>
      </c>
      <c r="R487" s="2" t="n">
        <v>1785</v>
      </c>
      <c r="S487" s="2" t="n"/>
      <c r="T487" s="2" t="n">
        <v>159</v>
      </c>
      <c r="U487" s="39">
        <f>IF(I487="N",T487*Supuestos!$B$4,T487*Supuestos!$C$4)*100</f>
        <v/>
      </c>
      <c r="V487" s="20">
        <f>IF(U487&gt;0,100/U487,0)</f>
        <v/>
      </c>
      <c r="W487" s="2">
        <f>T487*M487</f>
        <v/>
      </c>
      <c r="X487" s="2">
        <f>+U487*M487</f>
        <v/>
      </c>
      <c r="Y487" s="44" t="n">
        <v>6200.286428179656</v>
      </c>
      <c r="Z487" s="45" t="n">
        <v>0.345</v>
      </c>
      <c r="AA487" s="44" t="n">
        <v>17971.84471936132</v>
      </c>
    </row>
    <row r="488">
      <c r="A488" s="6" t="inlineStr">
        <is>
          <t>VOLKSWAGEN</t>
        </is>
      </c>
      <c r="B488" s="6" t="inlineStr">
        <is>
          <t>Taos 1.4T Comfort Extra Full, Ay. Est. 5p. Aut.(ARG)</t>
        </is>
      </c>
      <c r="C488" s="6" t="inlineStr">
        <is>
          <t>SUV y CROSSOVER</t>
        </is>
      </c>
      <c r="D488" s="6" t="inlineStr">
        <is>
          <t>AUTOMOVIL</t>
        </is>
      </c>
      <c r="E488" s="11">
        <f>IF(D488="COMERCIAL","UTILITARIO",IF(C488="SUV Y CROSSOVER","SUV","AUTOMOVIL"))</f>
        <v/>
      </c>
      <c r="F488" s="6" t="inlineStr">
        <is>
          <t>ARG</t>
        </is>
      </c>
      <c r="G488" s="11" t="n">
        <v>1400</v>
      </c>
      <c r="H488" s="6" t="inlineStr">
        <is>
          <t>NAFTA</t>
        </is>
      </c>
      <c r="I488" s="6">
        <f>IF(H488="NAFTA","N",IF(H488="DIESEL","D",IF(H488="ELÉCTRICO","E","")))</f>
        <v/>
      </c>
      <c r="J488" s="17" t="inlineStr">
        <is>
          <t>N</t>
        </is>
      </c>
      <c r="K488" s="6" t="n">
        <v>150</v>
      </c>
      <c r="L488" s="9" t="n">
        <v>7</v>
      </c>
      <c r="M488" s="2" t="n">
        <v>7</v>
      </c>
      <c r="N488" s="2" t="n">
        <v>41590</v>
      </c>
      <c r="O488" s="2" t="inlineStr">
        <is>
          <t>Ursea</t>
        </is>
      </c>
      <c r="P488" s="2" t="inlineStr">
        <is>
          <t>RV-E00138</t>
        </is>
      </c>
      <c r="Q488" s="2" t="inlineStr">
        <is>
          <t>Euro 6 b</t>
        </is>
      </c>
      <c r="R488" s="2" t="n">
        <v>1890</v>
      </c>
      <c r="S488" s="2" t="n"/>
      <c r="T488" s="2" t="n">
        <v>151</v>
      </c>
      <c r="U488" s="39">
        <f>IF(I488="N",T488*Supuestos!$B$4,T488*Supuestos!$C$4)*100</f>
        <v/>
      </c>
      <c r="V488" s="20">
        <f>IF(U488&gt;0,100/U488,0)</f>
        <v/>
      </c>
      <c r="W488" s="2">
        <f>T488*M488</f>
        <v/>
      </c>
      <c r="X488" s="2">
        <f>+U488*M488</f>
        <v/>
      </c>
      <c r="Y488" s="44" t="n">
        <v>7612.366703803915</v>
      </c>
      <c r="Z488" s="45" t="n">
        <v>0.2875</v>
      </c>
      <c r="AA488" s="44" t="n">
        <v>26477.79723062231</v>
      </c>
    </row>
    <row r="489">
      <c r="A489" s="6" t="inlineStr">
        <is>
          <t>VOLVO</t>
        </is>
      </c>
      <c r="B489" s="6" t="inlineStr">
        <is>
          <t>XC60 Recharge Ultimate T8 2.0T 465HP PHEV AWD Ex.Full Aut.</t>
        </is>
      </c>
      <c r="C489" s="6" t="inlineStr">
        <is>
          <t>SUV y CROSSOVER</t>
        </is>
      </c>
      <c r="D489" s="6" t="inlineStr">
        <is>
          <t>AUTOMOVIL</t>
        </is>
      </c>
      <c r="E489" s="11">
        <f>IF(D489="COMERCIAL","UTILITARIO",IF(C489="SUV Y CROSSOVER","SUV","AUTOMOVIL"))</f>
        <v/>
      </c>
      <c r="F489" s="6" t="inlineStr">
        <is>
          <t>SUE</t>
        </is>
      </c>
      <c r="G489" s="11" t="n">
        <v>2000</v>
      </c>
      <c r="H489" s="6" t="inlineStr">
        <is>
          <t>NAFTA</t>
        </is>
      </c>
      <c r="I489" s="6">
        <f>IF(H489="NAFTA","N",IF(H489="DIESEL","D",IF(H489="ELÉCTRICO","E","")))</f>
        <v/>
      </c>
      <c r="J489" s="17" t="inlineStr">
        <is>
          <t>PHEV</t>
        </is>
      </c>
      <c r="K489" s="6" t="n">
        <v>465</v>
      </c>
      <c r="L489" s="9" t="n">
        <v>7</v>
      </c>
      <c r="M489" s="2" t="n">
        <v>7</v>
      </c>
      <c r="N489" s="2" t="n">
        <v>121990</v>
      </c>
      <c r="O489" s="2" t="inlineStr">
        <is>
          <t>Chile</t>
        </is>
      </c>
      <c r="P489" s="2" t="inlineStr">
        <is>
          <t>VL8547E60924S02-6</t>
        </is>
      </c>
      <c r="Q489" s="2" t="inlineStr">
        <is>
          <t>Euro 6 b</t>
        </is>
      </c>
      <c r="R489" s="2" t="n">
        <v>2660</v>
      </c>
      <c r="S489" s="2" t="n"/>
      <c r="T489" s="2" t="n">
        <v>37</v>
      </c>
      <c r="U489" s="39">
        <f>IF(I489="N",T489*Supuestos!$B$4,T489*Supuestos!$C$4)*100</f>
        <v/>
      </c>
      <c r="V489" s="20">
        <f>IF(U489&gt;0,100/U489,0)</f>
        <v/>
      </c>
      <c r="W489" s="2">
        <f>T489*M489</f>
        <v/>
      </c>
      <c r="X489" s="2">
        <f>+U489*M489</f>
        <v/>
      </c>
      <c r="Y489" s="44" t="n">
        <v>1960.623593699775</v>
      </c>
      <c r="Z489" s="45" t="n">
        <v>0.02</v>
      </c>
      <c r="AA489" s="44" t="n">
        <v>98031.17968498875</v>
      </c>
    </row>
    <row r="490">
      <c r="A490" s="6" t="inlineStr">
        <is>
          <t>AUDI</t>
        </is>
      </c>
      <c r="B490" s="6" t="inlineStr">
        <is>
          <t>Nuevo Q5 Advanced 2.0 TFSi MHEV S-Tronic Quattro 5p.(MEX)</t>
        </is>
      </c>
      <c r="C490" s="6" t="inlineStr">
        <is>
          <t>SUV y CROSSOVER</t>
        </is>
      </c>
      <c r="D490" s="6" t="inlineStr">
        <is>
          <t>AUTOMOVIL</t>
        </is>
      </c>
      <c r="E490" s="11">
        <f>IF(D490="COMERCIAL","UTILITARIO",IF(C490="SUV Y CROSSOVER","SUV","AUTOMOVIL"))</f>
        <v/>
      </c>
      <c r="F490" s="6" t="inlineStr">
        <is>
          <t>MEX</t>
        </is>
      </c>
      <c r="G490" s="11" t="n">
        <v>2000</v>
      </c>
      <c r="H490" s="6" t="inlineStr">
        <is>
          <t>NAFTA</t>
        </is>
      </c>
      <c r="I490" s="6">
        <f>IF(H490="NAFTA","N",IF(H490="DIESEL","D",IF(H490="ELÉCTRICO","E","")))</f>
        <v/>
      </c>
      <c r="J490" s="17" t="inlineStr">
        <is>
          <t>MHEV</t>
        </is>
      </c>
      <c r="K490" s="6" t="n">
        <v>245</v>
      </c>
      <c r="L490" s="9" t="n">
        <v>6</v>
      </c>
      <c r="M490" s="2" t="n">
        <v>6</v>
      </c>
      <c r="N490" s="2" t="n">
        <v>81300</v>
      </c>
      <c r="O490" s="2" t="inlineStr">
        <is>
          <t>Ursea</t>
        </is>
      </c>
      <c r="P490" s="2" t="inlineStr">
        <is>
          <t>RV-E00046</t>
        </is>
      </c>
      <c r="Q490" s="2" t="inlineStr">
        <is>
          <t>Euro 6</t>
        </is>
      </c>
      <c r="R490" s="2" t="n">
        <v>2900</v>
      </c>
      <c r="S490" s="2" t="n"/>
      <c r="T490" s="2" t="n">
        <v>183</v>
      </c>
      <c r="U490" s="39">
        <f>IF(I490="N",T490*Supuestos!$B$4,T490*Supuestos!$C$4)*100</f>
        <v/>
      </c>
      <c r="V490" s="20">
        <f>IF(U490&gt;0,100/U490,0)</f>
        <v/>
      </c>
      <c r="W490" s="2">
        <f>T490*M490</f>
        <v/>
      </c>
      <c r="X490" s="2">
        <f>+U490*M490</f>
        <v/>
      </c>
      <c r="Y490" s="44" t="n">
        <v>8183.779119930975</v>
      </c>
      <c r="Z490" s="45" t="n">
        <v>0.14</v>
      </c>
      <c r="AA490" s="44" t="n">
        <v>58455.5651423641</v>
      </c>
    </row>
    <row r="491">
      <c r="A491" s="6" t="inlineStr">
        <is>
          <t>BESTUNE</t>
        </is>
      </c>
      <c r="B491" s="6" t="inlineStr">
        <is>
          <t>T33 1.2T Luxury Ex.Full,cue,techo,CES,CTR, Ay.Est. 5p. Aut.</t>
        </is>
      </c>
      <c r="C491" s="6" t="inlineStr">
        <is>
          <t>SUV y CROSSOVER</t>
        </is>
      </c>
      <c r="D491" s="6" t="inlineStr">
        <is>
          <t>AUTOMOVIL</t>
        </is>
      </c>
      <c r="E491" s="11">
        <f>IF(D491="COMERCIAL","UTILITARIO",IF(C491="SUV Y CROSSOVER","SUV","AUTOMOVIL"))</f>
        <v/>
      </c>
      <c r="F491" s="6" t="inlineStr">
        <is>
          <t>CHI</t>
        </is>
      </c>
      <c r="G491" s="11" t="n">
        <v>1200</v>
      </c>
      <c r="H491" s="6" t="inlineStr">
        <is>
          <t>NAFTA</t>
        </is>
      </c>
      <c r="I491" s="6">
        <f>IF(H491="NAFTA","N",IF(H491="DIESEL","D",IF(H491="ELÉCTRICO","E","")))</f>
        <v/>
      </c>
      <c r="J491" s="17" t="inlineStr">
        <is>
          <t>N</t>
        </is>
      </c>
      <c r="K491" s="6" t="n">
        <v>142</v>
      </c>
      <c r="L491" s="9" t="n">
        <v>6</v>
      </c>
      <c r="M491" s="2" t="n"/>
      <c r="N491" s="2" t="n"/>
      <c r="O491" s="2" t="n"/>
      <c r="P491" s="2" t="n"/>
      <c r="Q491" s="2" t="n"/>
      <c r="R491" s="2" t="n"/>
      <c r="S491" s="2" t="n"/>
      <c r="T491" s="2" t="n"/>
      <c r="U491" s="39">
        <f>IF(I491="N",T491*Supuestos!$B$4,T491*Supuestos!$C$4)*100</f>
        <v/>
      </c>
      <c r="V491" s="20">
        <f>IF(U491&gt;0,100/U491,0)</f>
        <v/>
      </c>
      <c r="W491" s="2">
        <f>T491*M491</f>
        <v/>
      </c>
      <c r="X491" s="2">
        <f>+U491*M491</f>
        <v/>
      </c>
      <c r="Y491" s="44" t="n">
        <v>0</v>
      </c>
      <c r="Z491" s="45" t="n">
        <v>0.2875</v>
      </c>
      <c r="AA491" s="44" t="n">
        <v>0</v>
      </c>
    </row>
    <row r="492">
      <c r="A492" s="6" t="inlineStr">
        <is>
          <t>BMW</t>
        </is>
      </c>
      <c r="B492" s="6" t="inlineStr">
        <is>
          <t>Nuevo X3 xDrive 40i M 3.0T Ex. Full Aut. (G01)(USA)</t>
        </is>
      </c>
      <c r="C492" s="6" t="inlineStr">
        <is>
          <t>SUV y CROSSOVER</t>
        </is>
      </c>
      <c r="D492" s="6" t="inlineStr">
        <is>
          <t>AUTOMOVIL</t>
        </is>
      </c>
      <c r="E492" s="11">
        <f>IF(D492="COMERCIAL","UTILITARIO",IF(C492="SUV Y CROSSOVER","SUV","AUTOMOVIL"))</f>
        <v/>
      </c>
      <c r="F492" s="6" t="inlineStr">
        <is>
          <t>USA</t>
        </is>
      </c>
      <c r="G492" s="11" t="n">
        <v>3000</v>
      </c>
      <c r="H492" s="6" t="inlineStr">
        <is>
          <t>NAFTA</t>
        </is>
      </c>
      <c r="I492" s="6">
        <f>IF(H492="NAFTA","N",IF(H492="DIESEL","D",IF(H492="ELÉCTRICO","E","")))</f>
        <v/>
      </c>
      <c r="J492" s="17" t="inlineStr">
        <is>
          <t>N</t>
        </is>
      </c>
      <c r="K492" s="6" t="n">
        <v>388</v>
      </c>
      <c r="L492" s="9" t="n">
        <v>6</v>
      </c>
      <c r="M492" s="2" t="n"/>
      <c r="N492" s="2" t="n"/>
      <c r="O492" s="2" t="n"/>
      <c r="P492" s="2" t="n"/>
      <c r="Q492" s="2" t="n"/>
      <c r="R492" s="2" t="n"/>
      <c r="S492" s="2" t="n"/>
      <c r="T492" s="2" t="n"/>
      <c r="U492" s="39">
        <f>IF(I492="N",T492*Supuestos!$B$4,T492*Supuestos!$C$4)*100</f>
        <v/>
      </c>
      <c r="V492" s="20">
        <f>IF(U492&gt;0,100/U492,0)</f>
        <v/>
      </c>
      <c r="W492" s="2">
        <f>T492*M492</f>
        <v/>
      </c>
      <c r="X492" s="2">
        <f>+U492*M492</f>
        <v/>
      </c>
      <c r="Y492" s="44" t="n">
        <v>0</v>
      </c>
      <c r="Z492" s="45" t="n">
        <v>0.4025</v>
      </c>
      <c r="AA492" s="44" t="n">
        <v>0</v>
      </c>
    </row>
    <row r="493">
      <c r="A493" s="6" t="inlineStr">
        <is>
          <t>CHEVROLET</t>
        </is>
      </c>
      <c r="B493" s="6" t="inlineStr">
        <is>
          <t>New Spin 1.8 Premier Rural Ex.Full,CES,CTR,HSA 5p 7 pax.</t>
        </is>
      </c>
      <c r="C493" s="6" t="inlineStr">
        <is>
          <t>SUV y CROSSOVER</t>
        </is>
      </c>
      <c r="D493" s="6" t="inlineStr">
        <is>
          <t>AUTOMOVIL</t>
        </is>
      </c>
      <c r="E493" s="11">
        <f>IF(D493="COMERCIAL","UTILITARIO",IF(C493="SUV Y CROSSOVER","SUV","AUTOMOVIL"))</f>
        <v/>
      </c>
      <c r="F493" s="6" t="inlineStr">
        <is>
          <t>BRA</t>
        </is>
      </c>
      <c r="G493" s="11" t="n">
        <v>1800</v>
      </c>
      <c r="H493" s="6" t="inlineStr">
        <is>
          <t>NAFTA</t>
        </is>
      </c>
      <c r="I493" s="6">
        <f>IF(H493="NAFTA","N",IF(H493="DIESEL","D",IF(H493="ELÉCTRICO","E","")))</f>
        <v/>
      </c>
      <c r="J493" s="17" t="inlineStr">
        <is>
          <t>N</t>
        </is>
      </c>
      <c r="K493" s="6" t="n">
        <v>105</v>
      </c>
      <c r="L493" s="9" t="n">
        <v>6</v>
      </c>
      <c r="M493" s="2" t="n">
        <v>6</v>
      </c>
      <c r="N493" s="2" t="n">
        <v>26990</v>
      </c>
      <c r="O493" s="2" t="inlineStr">
        <is>
          <t>Chile</t>
        </is>
      </c>
      <c r="P493" s="2" t="inlineStr">
        <is>
          <t>CH8006E60320S01-0</t>
        </is>
      </c>
      <c r="Q493" s="2" t="inlineStr">
        <is>
          <t>Euro 6 b</t>
        </is>
      </c>
      <c r="R493" s="2" t="n">
        <v>1761</v>
      </c>
      <c r="S493" s="2" t="n"/>
      <c r="T493" s="2" t="n">
        <v>180</v>
      </c>
      <c r="U493" s="39">
        <f>IF(I493="N",T493*Supuestos!$B$4,T493*Supuestos!$C$4)*100</f>
        <v/>
      </c>
      <c r="V493" s="20">
        <f>IF(U493&gt;0,100/U493,0)</f>
        <v/>
      </c>
      <c r="W493" s="2">
        <f>T493*M493</f>
        <v/>
      </c>
      <c r="X493" s="2">
        <f>+U493*M493</f>
        <v/>
      </c>
      <c r="Y493" s="44" t="n">
        <v>5674.660247425193</v>
      </c>
      <c r="Z493" s="45" t="n">
        <v>0.345</v>
      </c>
      <c r="AA493" s="44" t="n">
        <v>16448.29057224694</v>
      </c>
    </row>
    <row r="494">
      <c r="A494" s="6" t="inlineStr">
        <is>
          <t>DFSK</t>
        </is>
      </c>
      <c r="B494" s="6" t="inlineStr">
        <is>
          <t>Seres 3 120 KW Ex. Full, 2Abag, Ay. Est. 5p. Aut.</t>
        </is>
      </c>
      <c r="C494" s="6" t="inlineStr">
        <is>
          <t>SUV y CROSSOVER</t>
        </is>
      </c>
      <c r="D494" s="6" t="inlineStr">
        <is>
          <t>AUTOMOVIL</t>
        </is>
      </c>
      <c r="E494" s="11">
        <f>IF(D494="COMERCIAL","UTILITARIO",IF(C494="SUV Y CROSSOVER","SUV","AUTOMOVIL"))</f>
        <v/>
      </c>
      <c r="F494" s="6" t="inlineStr">
        <is>
          <t>CHI</t>
        </is>
      </c>
      <c r="G494" s="11" t="n"/>
      <c r="H494" s="6" t="inlineStr">
        <is>
          <t>ELÉCTRICO</t>
        </is>
      </c>
      <c r="I494" s="6">
        <f>IF(H494="NAFTA","N",IF(H494="DIESEL","D",IF(H494="ELÉCTRICO","E","")))</f>
        <v/>
      </c>
      <c r="J494" s="17" t="inlineStr">
        <is>
          <t>BEV</t>
        </is>
      </c>
      <c r="K494" s="6" t="n">
        <v>163</v>
      </c>
      <c r="L494" s="9" t="n">
        <v>6</v>
      </c>
      <c r="M494" s="21" t="n">
        <v>6</v>
      </c>
      <c r="N494" s="2" t="n">
        <v>37950</v>
      </c>
      <c r="O494" s="2" t="inlineStr">
        <is>
          <t>Chile</t>
        </is>
      </c>
      <c r="P494" s="2" t="inlineStr">
        <is>
          <t>DS8394EL0821S00-3</t>
        </is>
      </c>
      <c r="Q494" s="2" t="n"/>
      <c r="R494" s="2" t="n">
        <v>2065</v>
      </c>
      <c r="S494" s="2" t="n">
        <v>4.4</v>
      </c>
      <c r="T494" s="2" t="n"/>
      <c r="U494" s="39">
        <f>IF(I494="N",T494*Supuestos!$B$4,T494*Supuestos!$C$4)*100</f>
        <v/>
      </c>
      <c r="V494" s="20">
        <f>IF(U494&gt;0,100/U494,0)</f>
        <v/>
      </c>
      <c r="W494" s="2">
        <f>T494*M494</f>
        <v/>
      </c>
      <c r="X494" s="2">
        <f>+U494*M494</f>
        <v/>
      </c>
      <c r="Y494" s="44" t="n">
        <v>0</v>
      </c>
      <c r="Z494" s="45" t="n">
        <v>0</v>
      </c>
      <c r="AA494" s="44" t="n">
        <v>31106.55737704918</v>
      </c>
    </row>
    <row r="495">
      <c r="A495" s="6" t="inlineStr">
        <is>
          <t>FIAT</t>
        </is>
      </c>
      <c r="B495" s="6" t="inlineStr">
        <is>
          <t>Pulse Audace 1.0T Ex. Full, CES, CTR, Ay. Est. 5p. Aut.</t>
        </is>
      </c>
      <c r="C495" s="6" t="inlineStr">
        <is>
          <t>SUV y CROSSOVER</t>
        </is>
      </c>
      <c r="D495" s="6" t="inlineStr">
        <is>
          <t>AUTOMOVIL</t>
        </is>
      </c>
      <c r="E495" s="11">
        <f>IF(D495="COMERCIAL","UTILITARIO",IF(C495="SUV Y CROSSOVER","SUV","AUTOMOVIL"))</f>
        <v/>
      </c>
      <c r="F495" s="6" t="inlineStr">
        <is>
          <t>BRA</t>
        </is>
      </c>
      <c r="G495" s="11" t="n">
        <v>1000</v>
      </c>
      <c r="H495" s="6" t="inlineStr">
        <is>
          <t>NAFTA</t>
        </is>
      </c>
      <c r="I495" s="6">
        <f>IF(H495="NAFTA","N",IF(H495="DIESEL","D",IF(H495="ELÉCTRICO","E","")))</f>
        <v/>
      </c>
      <c r="J495" s="17" t="inlineStr">
        <is>
          <t>N</t>
        </is>
      </c>
      <c r="K495" s="6" t="n">
        <v>125</v>
      </c>
      <c r="L495" s="9" t="n">
        <v>6</v>
      </c>
      <c r="M495" s="2" t="n">
        <v>6</v>
      </c>
      <c r="N495" s="2" t="n">
        <v>27990</v>
      </c>
      <c r="O495" s="2" t="inlineStr">
        <is>
          <t>Chile</t>
        </is>
      </c>
      <c r="P495" s="2" t="inlineStr">
        <is>
          <t>FT8916T3B0123S00-4</t>
        </is>
      </c>
      <c r="Q495" s="2" t="inlineStr">
        <is>
          <t>Tier 3 b125</t>
        </is>
      </c>
      <c r="R495" s="2" t="n">
        <v>1637</v>
      </c>
      <c r="S495" s="2" t="n"/>
      <c r="T495" s="2" t="n">
        <v>162</v>
      </c>
      <c r="U495" s="39">
        <f>IF(I495="N",T495*Supuestos!$B$4,T495*Supuestos!$C$4)*100</f>
        <v/>
      </c>
      <c r="V495" s="20">
        <f>IF(U495&gt;0,100/U495,0)</f>
        <v/>
      </c>
      <c r="W495" s="2">
        <f>T495*M495</f>
        <v/>
      </c>
      <c r="X495" s="2">
        <f>+U495*M495</f>
        <v/>
      </c>
      <c r="Y495" s="44" t="n">
        <v>4290.083966413435</v>
      </c>
      <c r="Z495" s="45" t="n">
        <v>0.23</v>
      </c>
      <c r="AA495" s="44" t="n">
        <v>18652.53898440624</v>
      </c>
    </row>
    <row r="496">
      <c r="A496" s="6" t="inlineStr">
        <is>
          <t>HAVAL</t>
        </is>
      </c>
      <c r="B496" s="6" t="inlineStr">
        <is>
          <t>New H6 1.5T Top HEV Ex. Full, 6Abag, techo, cam360 5p. Aut.</t>
        </is>
      </c>
      <c r="C496" s="6" t="inlineStr">
        <is>
          <t>SUV y CROSSOVER</t>
        </is>
      </c>
      <c r="D496" s="6" t="inlineStr">
        <is>
          <t>AUTOMOVIL</t>
        </is>
      </c>
      <c r="E496" s="11">
        <f>IF(D496="COMERCIAL","UTILITARIO",IF(C496="SUV Y CROSSOVER","SUV","AUTOMOVIL"))</f>
        <v/>
      </c>
      <c r="F496" s="6" t="inlineStr">
        <is>
          <t>CHI</t>
        </is>
      </c>
      <c r="G496" s="11" t="n">
        <v>1500</v>
      </c>
      <c r="H496" s="6" t="inlineStr">
        <is>
          <t>NAFTA</t>
        </is>
      </c>
      <c r="I496" s="6">
        <f>IF(H496="NAFTA","N",IF(H496="DIESEL","D",IF(H496="ELÉCTRICO","E","")))</f>
        <v/>
      </c>
      <c r="J496" s="17" t="inlineStr">
        <is>
          <t>HEV</t>
        </is>
      </c>
      <c r="K496" s="6" t="n">
        <v>243</v>
      </c>
      <c r="L496" s="9" t="n">
        <v>6</v>
      </c>
      <c r="M496" s="2" t="n"/>
      <c r="N496" s="2" t="n"/>
      <c r="O496" s="2" t="n"/>
      <c r="P496" s="2" t="n"/>
      <c r="Q496" s="2" t="n"/>
      <c r="R496" s="2" t="n"/>
      <c r="S496" s="2" t="n"/>
      <c r="T496" s="2" t="n"/>
      <c r="U496" s="39">
        <f>IF(I496="N",T496*Supuestos!$B$4,T496*Supuestos!$C$4)*100</f>
        <v/>
      </c>
      <c r="V496" s="20">
        <f>IF(U496&gt;0,100/U496,0)</f>
        <v/>
      </c>
      <c r="W496" s="2">
        <f>T496*M496</f>
        <v/>
      </c>
      <c r="X496" s="2">
        <f>+U496*M496</f>
        <v/>
      </c>
      <c r="Y496" s="44" t="n">
        <v>0</v>
      </c>
      <c r="Z496" s="45" t="n">
        <v>0.0345</v>
      </c>
      <c r="AA496" s="44" t="n">
        <v>0</v>
      </c>
    </row>
    <row r="497">
      <c r="A497" s="6" t="inlineStr">
        <is>
          <t>MERCEDES BENZ</t>
        </is>
      </c>
      <c r="B497" s="6" t="inlineStr">
        <is>
          <t>EQC 400 300 KW 4x4 AMG Line Aut. (N 293)</t>
        </is>
      </c>
      <c r="C497" s="6" t="inlineStr">
        <is>
          <t>SUV y CROSSOVER</t>
        </is>
      </c>
      <c r="D497" s="6" t="inlineStr">
        <is>
          <t>AUTOMOVIL</t>
        </is>
      </c>
      <c r="E497" s="11">
        <f>IF(D497="COMERCIAL","UTILITARIO",IF(C497="SUV Y CROSSOVER","SUV","AUTOMOVIL"))</f>
        <v/>
      </c>
      <c r="F497" s="6" t="inlineStr">
        <is>
          <t>ALE</t>
        </is>
      </c>
      <c r="G497" s="11" t="n"/>
      <c r="H497" s="6" t="inlineStr">
        <is>
          <t>ELÉCTRICO</t>
        </is>
      </c>
      <c r="I497" s="6">
        <f>IF(H497="NAFTA","N",IF(H497="DIESEL","D",IF(H497="ELÉCTRICO","E","")))</f>
        <v/>
      </c>
      <c r="J497" s="17" t="inlineStr">
        <is>
          <t>BEV</t>
        </is>
      </c>
      <c r="K497" s="6" t="n">
        <v>408</v>
      </c>
      <c r="L497" s="9" t="n">
        <v>6</v>
      </c>
      <c r="M497" s="21" t="n">
        <v>6</v>
      </c>
      <c r="N497" s="2" t="n">
        <v>99990</v>
      </c>
      <c r="O497" s="2" t="inlineStr">
        <is>
          <t>Estimado</t>
        </is>
      </c>
      <c r="P497" s="2" t="n"/>
      <c r="Q497" s="2" t="n"/>
      <c r="R497" s="2" t="n"/>
      <c r="S497" s="2" t="n">
        <v>5.9</v>
      </c>
      <c r="T497" s="2" t="n"/>
      <c r="U497" s="39">
        <f>IF(I497="N",T497*Supuestos!$B$4,T497*Supuestos!$C$4)*100</f>
        <v/>
      </c>
      <c r="V497" s="20">
        <f>IF(U497&gt;0,100/U497,0)</f>
        <v/>
      </c>
      <c r="W497" s="2">
        <f>T497*M497</f>
        <v/>
      </c>
      <c r="X497" s="2">
        <f>+U497*M497</f>
        <v/>
      </c>
      <c r="Y497" s="44" t="n">
        <v>0</v>
      </c>
      <c r="Z497" s="45" t="n">
        <v>0</v>
      </c>
      <c r="AA497" s="44" t="n">
        <v>81959.01639344262</v>
      </c>
    </row>
    <row r="498">
      <c r="A498" s="6" t="inlineStr">
        <is>
          <t>MERCEDES BENZ</t>
        </is>
      </c>
      <c r="B498" s="6" t="inlineStr">
        <is>
          <t>Nuevo GLE 450 3.0T MHEV 4x4 Aut. 7 pax. (V167)(USA)</t>
        </is>
      </c>
      <c r="C498" s="6" t="inlineStr">
        <is>
          <t>SUV y CROSSOVER</t>
        </is>
      </c>
      <c r="D498" s="6" t="inlineStr">
        <is>
          <t>AUTOMOVIL</t>
        </is>
      </c>
      <c r="E498" s="11">
        <f>IF(D498="COMERCIAL","UTILITARIO",IF(C498="SUV Y CROSSOVER","SUV","AUTOMOVIL"))</f>
        <v/>
      </c>
      <c r="F498" s="6" t="inlineStr">
        <is>
          <t>USA</t>
        </is>
      </c>
      <c r="G498" s="11" t="n">
        <v>3000</v>
      </c>
      <c r="H498" s="6" t="inlineStr">
        <is>
          <t>NAFTA</t>
        </is>
      </c>
      <c r="I498" s="6">
        <f>IF(H498="NAFTA","N",IF(H498="DIESEL","D",IF(H498="ELÉCTRICO","E","")))</f>
        <v/>
      </c>
      <c r="J498" s="17" t="inlineStr">
        <is>
          <t>MHEV</t>
        </is>
      </c>
      <c r="K498" s="6" t="n">
        <v>367</v>
      </c>
      <c r="L498" s="9" t="n">
        <v>6</v>
      </c>
      <c r="M498" s="2" t="n"/>
      <c r="N498" s="2" t="n"/>
      <c r="O498" s="2" t="n"/>
      <c r="P498" s="2" t="n"/>
      <c r="Q498" s="2" t="n"/>
      <c r="R498" s="2" t="n"/>
      <c r="S498" s="2" t="n"/>
      <c r="T498" s="2" t="n"/>
      <c r="U498" s="39">
        <f>IF(I498="N",T498*Supuestos!$B$4,T498*Supuestos!$C$4)*100</f>
        <v/>
      </c>
      <c r="V498" s="20">
        <f>IF(U498&gt;0,100/U498,0)</f>
        <v/>
      </c>
      <c r="W498" s="2">
        <f>T498*M498</f>
        <v/>
      </c>
      <c r="X498" s="2">
        <f>+U498*M498</f>
        <v/>
      </c>
      <c r="Y498" s="44" t="n">
        <v>0</v>
      </c>
      <c r="Z498" s="45" t="n">
        <v>0.345</v>
      </c>
      <c r="AA498" s="44" t="n">
        <v>0</v>
      </c>
    </row>
    <row r="499">
      <c r="A499" s="6" t="inlineStr">
        <is>
          <t>SEAT</t>
        </is>
      </c>
      <c r="B499" s="6" t="inlineStr">
        <is>
          <t>Nuevo Ateca 1.4T Style Ex. Full,7Abags,t.pan. 5p. Aut. (CHE)</t>
        </is>
      </c>
      <c r="C499" s="6" t="inlineStr">
        <is>
          <t>SUV y CROSSOVER</t>
        </is>
      </c>
      <c r="D499" s="6" t="inlineStr">
        <is>
          <t>AUTOMOVIL</t>
        </is>
      </c>
      <c r="E499" s="11">
        <f>IF(D499="COMERCIAL","UTILITARIO",IF(C499="SUV Y CROSSOVER","SUV","AUTOMOVIL"))</f>
        <v/>
      </c>
      <c r="F499" s="6" t="inlineStr">
        <is>
          <t xml:space="preserve">CHE </t>
        </is>
      </c>
      <c r="G499" s="11" t="n">
        <v>1400</v>
      </c>
      <c r="H499" s="6" t="inlineStr">
        <is>
          <t>NAFTA</t>
        </is>
      </c>
      <c r="I499" s="6">
        <f>IF(H499="NAFTA","N",IF(H499="DIESEL","D",IF(H499="ELÉCTRICO","E","")))</f>
        <v/>
      </c>
      <c r="J499" s="17" t="inlineStr">
        <is>
          <t>N</t>
        </is>
      </c>
      <c r="K499" s="6" t="n">
        <v>150</v>
      </c>
      <c r="L499" s="9" t="n">
        <v>6</v>
      </c>
      <c r="M499" s="2" t="n"/>
      <c r="N499" s="2" t="n"/>
      <c r="O499" s="2" t="n"/>
      <c r="P499" s="2" t="n"/>
      <c r="Q499" s="2" t="n"/>
      <c r="R499" s="2" t="n"/>
      <c r="S499" s="2" t="n"/>
      <c r="T499" s="2" t="n"/>
      <c r="U499" s="39">
        <f>IF(I499="N",T499*Supuestos!$B$4,T499*Supuestos!$C$4)*100</f>
        <v/>
      </c>
      <c r="V499" s="20">
        <f>IF(U499&gt;0,100/U499,0)</f>
        <v/>
      </c>
      <c r="W499" s="2">
        <f>T499*M499</f>
        <v/>
      </c>
      <c r="X499" s="2">
        <f>+U499*M499</f>
        <v/>
      </c>
      <c r="Y499" s="44" t="n">
        <v>0</v>
      </c>
      <c r="Z499" s="45" t="n">
        <v>0.2875</v>
      </c>
      <c r="AA499" s="44" t="n">
        <v>0</v>
      </c>
    </row>
    <row r="500">
      <c r="A500" s="6" t="inlineStr">
        <is>
          <t>SUZUKI</t>
        </is>
      </c>
      <c r="B500" s="6" t="inlineStr">
        <is>
          <t>Fronx 1.5 GLX MHEV Bicolor Extra Full 5p. (IND)</t>
        </is>
      </c>
      <c r="C500" s="6" t="inlineStr">
        <is>
          <t>SUV y CROSSOVER</t>
        </is>
      </c>
      <c r="D500" s="6" t="inlineStr">
        <is>
          <t>AUTOMOVIL</t>
        </is>
      </c>
      <c r="E500" s="11">
        <f>IF(D500="COMERCIAL","UTILITARIO",IF(C500="SUV Y CROSSOVER","SUV","AUTOMOVIL"))</f>
        <v/>
      </c>
      <c r="F500" s="6" t="n"/>
      <c r="G500" s="11" t="n">
        <v>1500</v>
      </c>
      <c r="H500" s="6" t="inlineStr">
        <is>
          <t>NAFTA</t>
        </is>
      </c>
      <c r="I500" s="6">
        <f>IF(H500="NAFTA","N",IF(H500="DIESEL","D",IF(H500="ELÉCTRICO","E","")))</f>
        <v/>
      </c>
      <c r="J500" s="17" t="inlineStr">
        <is>
          <t>MHEV</t>
        </is>
      </c>
      <c r="K500" s="6" t="n">
        <v>103</v>
      </c>
      <c r="L500" s="9" t="n">
        <v>6</v>
      </c>
      <c r="M500" s="2" t="n">
        <v>6</v>
      </c>
      <c r="N500" s="2" t="n">
        <v>28590</v>
      </c>
      <c r="O500" s="2" t="inlineStr">
        <is>
          <t>Chile</t>
        </is>
      </c>
      <c r="P500" s="2" t="inlineStr">
        <is>
          <t>SZ9174E60623S00-K</t>
        </is>
      </c>
      <c r="Q500" s="2" t="inlineStr">
        <is>
          <t>Euro 6 c</t>
        </is>
      </c>
      <c r="R500" s="2" t="n">
        <v>1480</v>
      </c>
      <c r="S500" s="2" t="n"/>
      <c r="T500" s="2" t="n">
        <v>118</v>
      </c>
      <c r="U500" s="39">
        <f>IF(I500="N",T500*Supuestos!$B$4,T500*Supuestos!$C$4)*100</f>
        <v/>
      </c>
      <c r="V500" s="20">
        <f>IF(U500&gt;0,100/U500,0)</f>
        <v/>
      </c>
      <c r="W500" s="2">
        <f>T500*M500</f>
        <v/>
      </c>
      <c r="X500" s="2">
        <f>+U500*M500</f>
        <v/>
      </c>
      <c r="Y500" s="44" t="n">
        <v>1533.093304734181</v>
      </c>
      <c r="Z500" s="45" t="n">
        <v>0.07000000000000001</v>
      </c>
      <c r="AA500" s="44" t="n">
        <v>21901.33292477401</v>
      </c>
    </row>
    <row r="501">
      <c r="A501" s="6" t="inlineStr">
        <is>
          <t>TESLA</t>
        </is>
      </c>
      <c r="B501" s="6" t="inlineStr">
        <is>
          <t>X Plaid AWD Extra Full 5p. Aut</t>
        </is>
      </c>
      <c r="C501" s="6" t="inlineStr">
        <is>
          <t>SUV y CROSSOVER</t>
        </is>
      </c>
      <c r="D501" s="6" t="inlineStr">
        <is>
          <t>AUTOMOVIL</t>
        </is>
      </c>
      <c r="E501" s="11">
        <f>IF(D501="COMERCIAL","UTILITARIO",IF(C501="SUV Y CROSSOVER","SUV","AUTOMOVIL"))</f>
        <v/>
      </c>
      <c r="F501" s="6" t="inlineStr">
        <is>
          <t>USA</t>
        </is>
      </c>
      <c r="G501" s="11" t="n"/>
      <c r="H501" s="6" t="inlineStr">
        <is>
          <t>ELÉCTRICO</t>
        </is>
      </c>
      <c r="I501" s="6">
        <f>IF(H501="NAFTA","N",IF(H501="DIESEL","D",IF(H501="ELÉCTRICO","E","")))</f>
        <v/>
      </c>
      <c r="J501" s="17" t="inlineStr">
        <is>
          <t>BEV</t>
        </is>
      </c>
      <c r="K501" s="6" t="n">
        <v>0</v>
      </c>
      <c r="L501" s="9" t="n">
        <v>6</v>
      </c>
      <c r="M501" s="21" t="n">
        <v>6</v>
      </c>
      <c r="N501" s="2" t="n">
        <v>203600</v>
      </c>
      <c r="O501" s="2" t="inlineStr">
        <is>
          <t>Estimado</t>
        </is>
      </c>
      <c r="P501" s="2" t="n"/>
      <c r="Q501" s="2" t="n"/>
      <c r="R501" s="2" t="n"/>
      <c r="S501" s="2" t="n">
        <v>6.1</v>
      </c>
      <c r="T501" s="2" t="n"/>
      <c r="U501" s="39">
        <f>IF(I501="N",T501*Supuestos!$B$4,T501*Supuestos!$C$4)*100</f>
        <v/>
      </c>
      <c r="V501" s="20">
        <f>IF(U501&gt;0,100/U501,0)</f>
        <v/>
      </c>
      <c r="W501" s="2">
        <f>T501*M501</f>
        <v/>
      </c>
      <c r="X501" s="2">
        <f>+U501*M501</f>
        <v/>
      </c>
      <c r="Y501" s="44" t="n">
        <v>0</v>
      </c>
      <c r="Z501" s="45" t="n">
        <v>0</v>
      </c>
      <c r="AA501" s="44" t="n">
        <v>166885.2459016393</v>
      </c>
    </row>
    <row r="502">
      <c r="A502" s="6" t="inlineStr">
        <is>
          <t>VOLVO</t>
        </is>
      </c>
      <c r="B502" s="6" t="inlineStr">
        <is>
          <t>C40 P8 Recharge 304 KW Extra Full 4x4 Aut. (BEL)</t>
        </is>
      </c>
      <c r="C502" s="6" t="inlineStr">
        <is>
          <t>SUV y CROSSOVER</t>
        </is>
      </c>
      <c r="D502" s="6" t="inlineStr">
        <is>
          <t>AUTOMOVIL</t>
        </is>
      </c>
      <c r="E502" s="11">
        <f>IF(D502="COMERCIAL","UTILITARIO",IF(C502="SUV Y CROSSOVER","SUV","AUTOMOVIL"))</f>
        <v/>
      </c>
      <c r="F502" s="6" t="inlineStr">
        <is>
          <t>BEL</t>
        </is>
      </c>
      <c r="G502" s="11" t="n"/>
      <c r="H502" s="6" t="inlineStr">
        <is>
          <t>ELÉCTRICO</t>
        </is>
      </c>
      <c r="I502" s="6">
        <f>IF(H502="NAFTA","N",IF(H502="DIESEL","D",IF(H502="ELÉCTRICO","E","")))</f>
        <v/>
      </c>
      <c r="J502" s="17" t="inlineStr">
        <is>
          <t>BEV</t>
        </is>
      </c>
      <c r="K502" s="6" t="n">
        <v>408</v>
      </c>
      <c r="L502" s="9" t="n">
        <v>6</v>
      </c>
      <c r="M502" s="21" t="n">
        <v>6</v>
      </c>
      <c r="N502" s="2" t="n">
        <v>89990</v>
      </c>
      <c r="O502" s="2" t="inlineStr">
        <is>
          <t>Chile</t>
        </is>
      </c>
      <c r="P502" s="2" t="inlineStr">
        <is>
          <t>VL9371EL1223S00-6</t>
        </is>
      </c>
      <c r="Q502" s="2" t="n"/>
      <c r="R502" s="2" t="n">
        <v>2460</v>
      </c>
      <c r="S502" s="2" t="n">
        <v>7.4</v>
      </c>
      <c r="T502" s="2" t="n"/>
      <c r="U502" s="39">
        <f>IF(I502="N",T502*Supuestos!$B$4,T502*Supuestos!$C$4)*100</f>
        <v/>
      </c>
      <c r="V502" s="20">
        <f>IF(U502&gt;0,100/U502,0)</f>
        <v/>
      </c>
      <c r="W502" s="2">
        <f>T502*M502</f>
        <v/>
      </c>
      <c r="X502" s="2">
        <f>+U502*M502</f>
        <v/>
      </c>
      <c r="Y502" s="44" t="n">
        <v>0</v>
      </c>
      <c r="Z502" s="45" t="n">
        <v>0</v>
      </c>
      <c r="AA502" s="44" t="n">
        <v>73762.29508196721</v>
      </c>
    </row>
    <row r="503">
      <c r="A503" s="6" t="inlineStr">
        <is>
          <t>AUDI</t>
        </is>
      </c>
      <c r="B503" s="6" t="inlineStr">
        <is>
          <t>E-Tron Advanced Plus 55 Quattro 300 KW E.Full 5p. Aut.(BEL)</t>
        </is>
      </c>
      <c r="C503" s="6" t="inlineStr">
        <is>
          <t>SUV y CROSSOVER</t>
        </is>
      </c>
      <c r="D503" s="6" t="inlineStr">
        <is>
          <t>AUTOMOVIL</t>
        </is>
      </c>
      <c r="E503" s="11">
        <f>IF(D503="COMERCIAL","UTILITARIO",IF(C503="SUV Y CROSSOVER","SUV","AUTOMOVIL"))</f>
        <v/>
      </c>
      <c r="F503" s="6" t="inlineStr">
        <is>
          <t>BEL</t>
        </is>
      </c>
      <c r="G503" s="11" t="n"/>
      <c r="H503" s="6" t="inlineStr">
        <is>
          <t>ELÉCTRICO</t>
        </is>
      </c>
      <c r="I503" s="6">
        <f>IF(H503="NAFTA","N",IF(H503="DIESEL","D",IF(H503="ELÉCTRICO","E","")))</f>
        <v/>
      </c>
      <c r="J503" s="17" t="inlineStr">
        <is>
          <t>BEV</t>
        </is>
      </c>
      <c r="K503" s="6" t="n">
        <v>408</v>
      </c>
      <c r="L503" s="9" t="n">
        <v>5</v>
      </c>
      <c r="M503" s="21" t="n">
        <v>5</v>
      </c>
      <c r="N503" s="2" t="n">
        <v>114400</v>
      </c>
      <c r="O503" s="2" t="inlineStr">
        <is>
          <t>Chile</t>
        </is>
      </c>
      <c r="P503" s="2" t="inlineStr">
        <is>
          <t>AD9749EL1224M00-6</t>
        </is>
      </c>
      <c r="Q503" s="2" t="n"/>
      <c r="R503" s="2" t="n">
        <v>2940</v>
      </c>
      <c r="S503" s="2" t="n">
        <v>6.4</v>
      </c>
      <c r="T503" s="2" t="n"/>
      <c r="U503" s="39">
        <f>IF(I503="N",T503*Supuestos!$B$4,T503*Supuestos!$C$4)*100</f>
        <v/>
      </c>
      <c r="V503" s="20">
        <f>IF(U503&gt;0,100/U503,0)</f>
        <v/>
      </c>
      <c r="W503" s="2">
        <f>T503*M503</f>
        <v/>
      </c>
      <c r="X503" s="2">
        <f>+U503*M503</f>
        <v/>
      </c>
      <c r="Y503" s="44" t="n">
        <v>0</v>
      </c>
      <c r="Z503" s="45" t="n">
        <v>0</v>
      </c>
      <c r="AA503" s="44" t="n">
        <v>93770.4918032787</v>
      </c>
    </row>
    <row r="504">
      <c r="A504" s="6" t="inlineStr">
        <is>
          <t>BMW</t>
        </is>
      </c>
      <c r="B504" s="6" t="inlineStr">
        <is>
          <t>iX xDrive 50 Luxury 385 KW Ex. Full 5p. Aut. (I20)</t>
        </is>
      </c>
      <c r="C504" s="6" t="inlineStr">
        <is>
          <t>SUV y CROSSOVER</t>
        </is>
      </c>
      <c r="D504" s="6" t="inlineStr">
        <is>
          <t>AUTOMOVIL</t>
        </is>
      </c>
      <c r="E504" s="11">
        <f>IF(D504="COMERCIAL","UTILITARIO",IF(C504="SUV Y CROSSOVER","SUV","AUTOMOVIL"))</f>
        <v/>
      </c>
      <c r="F504" s="6" t="inlineStr">
        <is>
          <t>ALE</t>
        </is>
      </c>
      <c r="G504" s="11" t="n"/>
      <c r="H504" s="6" t="inlineStr">
        <is>
          <t>ELÉCTRICO</t>
        </is>
      </c>
      <c r="I504" s="6">
        <f>IF(H504="NAFTA","N",IF(H504="DIESEL","D",IF(H504="ELÉCTRICO","E","")))</f>
        <v/>
      </c>
      <c r="J504" s="17" t="inlineStr">
        <is>
          <t>BEV</t>
        </is>
      </c>
      <c r="K504" s="6" t="n">
        <v>516</v>
      </c>
      <c r="L504" s="9" t="n">
        <v>5</v>
      </c>
      <c r="M504" s="21" t="n">
        <v>5</v>
      </c>
      <c r="N504" s="2" t="n">
        <v>174990</v>
      </c>
      <c r="O504" s="2" t="inlineStr">
        <is>
          <t>Chile</t>
        </is>
      </c>
      <c r="P504" s="2" t="inlineStr">
        <is>
          <t>BM9158EL0523M00-3</t>
        </is>
      </c>
      <c r="Q504" s="2" t="n"/>
      <c r="R504" s="2" t="n">
        <v>3145</v>
      </c>
      <c r="S504" s="2" t="n">
        <v>4.6</v>
      </c>
      <c r="T504" s="2" t="n"/>
      <c r="U504" s="39">
        <f>IF(I504="N",T504*Supuestos!$B$4,T504*Supuestos!$C$4)*100</f>
        <v/>
      </c>
      <c r="V504" s="20">
        <f>IF(U504&gt;0,100/U504,0)</f>
        <v/>
      </c>
      <c r="W504" s="2">
        <f>T504*M504</f>
        <v/>
      </c>
      <c r="X504" s="2">
        <f>+U504*M504</f>
        <v/>
      </c>
      <c r="Y504" s="44" t="n">
        <v>0</v>
      </c>
      <c r="Z504" s="45" t="n">
        <v>0</v>
      </c>
      <c r="AA504" s="44" t="n">
        <v>143434.4262295082</v>
      </c>
    </row>
    <row r="505">
      <c r="A505" s="6" t="inlineStr">
        <is>
          <t>BMW</t>
        </is>
      </c>
      <c r="B505" s="6" t="inlineStr">
        <is>
          <t>Nuevo X3 xDrive 30e 2.0T M Sport PHEV E.Full Aut.(G01)</t>
        </is>
      </c>
      <c r="C505" s="6" t="inlineStr">
        <is>
          <t>SUV y CROSSOVER</t>
        </is>
      </c>
      <c r="D505" s="6" t="inlineStr">
        <is>
          <t>AUTOMOVIL</t>
        </is>
      </c>
      <c r="E505" s="11">
        <f>IF(D505="COMERCIAL","UTILITARIO",IF(C505="SUV Y CROSSOVER","SUV","AUTOMOVIL"))</f>
        <v/>
      </c>
      <c r="F505" s="6" t="inlineStr">
        <is>
          <t>USA</t>
        </is>
      </c>
      <c r="G505" s="11" t="n">
        <v>2000</v>
      </c>
      <c r="H505" s="6" t="inlineStr">
        <is>
          <t>NAFTA</t>
        </is>
      </c>
      <c r="I505" s="6">
        <f>IF(H505="NAFTA","N",IF(H505="DIESEL","D",IF(H505="ELÉCTRICO","E","")))</f>
        <v/>
      </c>
      <c r="J505" s="17" t="inlineStr">
        <is>
          <t>PHEV</t>
        </is>
      </c>
      <c r="K505" s="6" t="n">
        <v>293</v>
      </c>
      <c r="L505" s="9" t="n">
        <v>5</v>
      </c>
      <c r="M505" s="2" t="n">
        <v>5</v>
      </c>
      <c r="N505" s="2" t="n">
        <v>105990</v>
      </c>
      <c r="O505" s="2" t="inlineStr">
        <is>
          <t>Chile</t>
        </is>
      </c>
      <c r="P505" s="2" t="inlineStr">
        <is>
          <t>BM8031E60420S00-2</t>
        </is>
      </c>
      <c r="Q505" s="2" t="inlineStr">
        <is>
          <t>Euro 6 b</t>
        </is>
      </c>
      <c r="R505" s="2" t="n">
        <v>2620</v>
      </c>
      <c r="S505" s="2" t="n"/>
      <c r="T505" s="2" t="n">
        <v>64</v>
      </c>
      <c r="U505" s="39">
        <f>IF(I505="N",T505*Supuestos!$B$4,T505*Supuestos!$C$4)*100</f>
        <v/>
      </c>
      <c r="V505" s="20">
        <f>IF(U505&gt;0,100/U505,0)</f>
        <v/>
      </c>
      <c r="W505" s="2">
        <f>T505*M505</f>
        <v/>
      </c>
      <c r="X505" s="2">
        <f>+U505*M505</f>
        <v/>
      </c>
      <c r="Y505" s="44" t="n">
        <v>1703.471552555448</v>
      </c>
      <c r="Z505" s="45" t="n">
        <v>0.02</v>
      </c>
      <c r="AA505" s="44" t="n">
        <v>85173.57762777242</v>
      </c>
    </row>
    <row r="506">
      <c r="A506" s="6" t="inlineStr">
        <is>
          <t>HAVAL</t>
        </is>
      </c>
      <c r="B506" s="6" t="inlineStr">
        <is>
          <t>Jolion 1.5T Top HEV Ex.Full,6Abag,techo,cam360 5p. Aut.</t>
        </is>
      </c>
      <c r="C506" s="6" t="inlineStr">
        <is>
          <t>SUV y CROSSOVER</t>
        </is>
      </c>
      <c r="D506" s="6" t="inlineStr">
        <is>
          <t>AUTOMOVIL</t>
        </is>
      </c>
      <c r="E506" s="11">
        <f>IF(D506="COMERCIAL","UTILITARIO",IF(C506="SUV Y CROSSOVER","SUV","AUTOMOVIL"))</f>
        <v/>
      </c>
      <c r="F506" s="6" t="inlineStr">
        <is>
          <t>CHI</t>
        </is>
      </c>
      <c r="G506" s="11" t="n">
        <v>1500</v>
      </c>
      <c r="H506" s="6" t="inlineStr">
        <is>
          <t>NAFTA</t>
        </is>
      </c>
      <c r="I506" s="6">
        <f>IF(H506="NAFTA","N",IF(H506="DIESEL","D",IF(H506="ELÉCTRICO","E","")))</f>
        <v/>
      </c>
      <c r="J506" s="17" t="inlineStr">
        <is>
          <t>HEV</t>
        </is>
      </c>
      <c r="K506" s="6" t="n">
        <v>243</v>
      </c>
      <c r="L506" s="9" t="n">
        <v>5</v>
      </c>
      <c r="M506" s="2" t="n"/>
      <c r="N506" s="2" t="n"/>
      <c r="O506" s="2" t="n"/>
      <c r="P506" s="2" t="n"/>
      <c r="Q506" s="2" t="n"/>
      <c r="R506" s="2" t="n"/>
      <c r="S506" s="2" t="n"/>
      <c r="T506" s="2" t="n"/>
      <c r="U506" s="39">
        <f>IF(I506="N",T506*Supuestos!$B$4,T506*Supuestos!$C$4)*100</f>
        <v/>
      </c>
      <c r="V506" s="20">
        <f>IF(U506&gt;0,100/U506,0)</f>
        <v/>
      </c>
      <c r="W506" s="2">
        <f>T506*M506</f>
        <v/>
      </c>
      <c r="X506" s="2">
        <f>+U506*M506</f>
        <v/>
      </c>
      <c r="Y506" s="44" t="n">
        <v>0</v>
      </c>
      <c r="Z506" s="45" t="n">
        <v>0.0345</v>
      </c>
      <c r="AA506" s="44" t="n">
        <v>0</v>
      </c>
    </row>
    <row r="507">
      <c r="A507" s="6" t="inlineStr">
        <is>
          <t>HONDA</t>
        </is>
      </c>
      <c r="B507" s="6" t="inlineStr">
        <is>
          <t>Pilot Elite 3.5 V6 E.Full,techo pan,cuero 4x4 8 pax 5p.Aut.</t>
        </is>
      </c>
      <c r="C507" s="6" t="inlineStr">
        <is>
          <t>SUV y CROSSOVER</t>
        </is>
      </c>
      <c r="D507" s="6" t="inlineStr">
        <is>
          <t>AUTOMOVIL</t>
        </is>
      </c>
      <c r="E507" s="11">
        <f>IF(D507="COMERCIAL","UTILITARIO",IF(C507="SUV Y CROSSOVER","SUV","AUTOMOVIL"))</f>
        <v/>
      </c>
      <c r="F507" s="6" t="inlineStr">
        <is>
          <t>USA</t>
        </is>
      </c>
      <c r="G507" s="11" t="n">
        <v>3500</v>
      </c>
      <c r="H507" s="6" t="inlineStr">
        <is>
          <t>NAFTA</t>
        </is>
      </c>
      <c r="I507" s="6">
        <f>IF(H507="NAFTA","N",IF(H507="DIESEL","D",IF(H507="ELÉCTRICO","E","")))</f>
        <v/>
      </c>
      <c r="J507" s="17" t="inlineStr">
        <is>
          <t>N</t>
        </is>
      </c>
      <c r="K507" s="6" t="n">
        <v>285</v>
      </c>
      <c r="L507" s="9" t="n">
        <v>5</v>
      </c>
      <c r="M507" s="2" t="n">
        <v>5</v>
      </c>
      <c r="N507" s="2" t="n">
        <v>119500</v>
      </c>
      <c r="O507" s="2" t="inlineStr">
        <is>
          <t>Ursea</t>
        </is>
      </c>
      <c r="P507" s="2" t="inlineStr">
        <is>
          <t>RV-E00049</t>
        </is>
      </c>
      <c r="Q507" s="2" t="inlineStr">
        <is>
          <t>Euro 5</t>
        </is>
      </c>
      <c r="R507" s="2" t="n">
        <v>2810</v>
      </c>
      <c r="S507" s="2" t="n"/>
      <c r="T507" s="2" t="n">
        <v>240</v>
      </c>
      <c r="U507" s="39">
        <f>IF(I507="N",T507*Supuestos!$B$4,T507*Supuestos!$C$4)*100</f>
        <v/>
      </c>
      <c r="V507" s="20">
        <f>IF(U507&gt;0,100/U507,0)</f>
        <v/>
      </c>
      <c r="W507" s="2">
        <f>T507*M507</f>
        <v/>
      </c>
      <c r="X507" s="2">
        <f>+U507*M507</f>
        <v/>
      </c>
      <c r="Y507" s="44" t="n">
        <v>30861.21715697283</v>
      </c>
      <c r="Z507" s="45" t="n">
        <v>0.46</v>
      </c>
      <c r="AA507" s="44" t="n">
        <v>67089.60251515833</v>
      </c>
    </row>
    <row r="508">
      <c r="A508" s="6" t="inlineStr">
        <is>
          <t>KAIYI</t>
        </is>
      </c>
      <c r="B508" s="6" t="inlineStr">
        <is>
          <t>X3 Pro 120 KW Extra Full, 2Abag, Ay. Est. 5p. Aut.</t>
        </is>
      </c>
      <c r="C508" s="6" t="inlineStr">
        <is>
          <t>SUV y CROSSOVER</t>
        </is>
      </c>
      <c r="D508" s="6" t="inlineStr">
        <is>
          <t>AUTOMOVIL</t>
        </is>
      </c>
      <c r="E508" s="11">
        <f>IF(D508="COMERCIAL","UTILITARIO",IF(C508="SUV Y CROSSOVER","SUV","AUTOMOVIL"))</f>
        <v/>
      </c>
      <c r="F508" s="6" t="inlineStr">
        <is>
          <t>CHI</t>
        </is>
      </c>
      <c r="G508" s="11" t="n"/>
      <c r="H508" s="6" t="inlineStr">
        <is>
          <t>ELÉCTRICO</t>
        </is>
      </c>
      <c r="I508" s="6">
        <f>IF(H508="NAFTA","N",IF(H508="DIESEL","D",IF(H508="ELÉCTRICO","E","")))</f>
        <v/>
      </c>
      <c r="J508" s="17" t="inlineStr">
        <is>
          <t>BEV</t>
        </is>
      </c>
      <c r="K508" s="6" t="n">
        <v>161</v>
      </c>
      <c r="L508" s="9" t="n">
        <v>5</v>
      </c>
      <c r="M508" s="21" t="n">
        <v>5</v>
      </c>
      <c r="N508" s="2" t="n">
        <v>36990</v>
      </c>
      <c r="O508" s="2" t="inlineStr">
        <is>
          <t>Estimado</t>
        </is>
      </c>
      <c r="P508" s="2" t="n"/>
      <c r="Q508" s="2" t="n"/>
      <c r="R508" s="2" t="n"/>
      <c r="S508" s="2" t="n">
        <v>4.4</v>
      </c>
      <c r="T508" s="2" t="n"/>
      <c r="U508" s="39">
        <f>IF(I508="N",T508*Supuestos!$B$4,T508*Supuestos!$C$4)*100</f>
        <v/>
      </c>
      <c r="V508" s="20">
        <f>IF(U508&gt;0,100/U508,0)</f>
        <v/>
      </c>
      <c r="W508" s="2">
        <f>T508*M508</f>
        <v/>
      </c>
      <c r="X508" s="2">
        <f>+U508*M508</f>
        <v/>
      </c>
      <c r="Y508" s="44" t="n">
        <v>0</v>
      </c>
      <c r="Z508" s="45" t="n">
        <v>0</v>
      </c>
      <c r="AA508" s="44" t="n">
        <v>30319.67213114754</v>
      </c>
    </row>
    <row r="509">
      <c r="A509" s="6" t="inlineStr">
        <is>
          <t>LAND ROVER</t>
        </is>
      </c>
      <c r="B509" s="6" t="inlineStr">
        <is>
          <t>Nueva Defender 110 2.0T HSE PHEV 404 HP Ex.Full Aut.(ESL)</t>
        </is>
      </c>
      <c r="C509" s="6" t="inlineStr">
        <is>
          <t>SUV y CROSSOVER</t>
        </is>
      </c>
      <c r="D509" s="6" t="inlineStr">
        <is>
          <t>AUTOMOVIL</t>
        </is>
      </c>
      <c r="E509" s="11">
        <f>IF(D509="COMERCIAL","UTILITARIO",IF(C509="SUV Y CROSSOVER","SUV","AUTOMOVIL"))</f>
        <v/>
      </c>
      <c r="F509" s="6" t="inlineStr">
        <is>
          <t>ESL</t>
        </is>
      </c>
      <c r="G509" s="11" t="n">
        <v>2000</v>
      </c>
      <c r="H509" s="6" t="inlineStr">
        <is>
          <t>NAFTA</t>
        </is>
      </c>
      <c r="I509" s="6">
        <f>IF(H509="NAFTA","N",IF(H509="DIESEL","D",IF(H509="ELÉCTRICO","E","")))</f>
        <v/>
      </c>
      <c r="J509" s="17" t="inlineStr">
        <is>
          <t>PHEV</t>
        </is>
      </c>
      <c r="K509" s="6" t="n">
        <v>0</v>
      </c>
      <c r="L509" s="9" t="n">
        <v>5</v>
      </c>
      <c r="M509" s="2" t="n"/>
      <c r="N509" s="2" t="n"/>
      <c r="O509" s="2" t="n"/>
      <c r="P509" s="2" t="n"/>
      <c r="Q509" s="2" t="n"/>
      <c r="R509" s="2" t="n"/>
      <c r="S509" s="2" t="n"/>
      <c r="T509" s="2" t="n"/>
      <c r="U509" s="39">
        <f>IF(I509="N",T509*Supuestos!$B$4,T509*Supuestos!$C$4)*100</f>
        <v/>
      </c>
      <c r="V509" s="20">
        <f>IF(U509&gt;0,100/U509,0)</f>
        <v/>
      </c>
      <c r="W509" s="2">
        <f>T509*M509</f>
        <v/>
      </c>
      <c r="X509" s="2">
        <f>+U509*M509</f>
        <v/>
      </c>
      <c r="Y509" s="44" t="n">
        <v>0</v>
      </c>
      <c r="Z509" s="45" t="n">
        <v>0.02</v>
      </c>
      <c r="AA509" s="44" t="n">
        <v>0</v>
      </c>
    </row>
    <row r="510">
      <c r="A510" s="6" t="inlineStr">
        <is>
          <t>MAXUS</t>
        </is>
      </c>
      <c r="B510" s="6" t="inlineStr">
        <is>
          <t>Euniq 6 130 KW Extra Full, cuero, techo, Ay.Est. 5p. Aut.</t>
        </is>
      </c>
      <c r="C510" s="6" t="inlineStr">
        <is>
          <t>SUV y CROSSOVER</t>
        </is>
      </c>
      <c r="D510" s="6" t="inlineStr">
        <is>
          <t>AUTOMOVIL</t>
        </is>
      </c>
      <c r="E510" s="11">
        <f>IF(D510="COMERCIAL","UTILITARIO",IF(C510="SUV Y CROSSOVER","SUV","AUTOMOVIL"))</f>
        <v/>
      </c>
      <c r="F510" s="6" t="inlineStr">
        <is>
          <t>CHI</t>
        </is>
      </c>
      <c r="G510" s="11" t="n"/>
      <c r="H510" s="6" t="inlineStr">
        <is>
          <t>ELÉCTRICO</t>
        </is>
      </c>
      <c r="I510" s="6">
        <f>IF(H510="NAFTA","N",IF(H510="DIESEL","D",IF(H510="ELÉCTRICO","E","")))</f>
        <v/>
      </c>
      <c r="J510" s="17" t="inlineStr">
        <is>
          <t>BEV</t>
        </is>
      </c>
      <c r="K510" s="6" t="n">
        <v>174</v>
      </c>
      <c r="L510" s="9" t="n">
        <v>5</v>
      </c>
      <c r="M510" s="21" t="n">
        <v>5</v>
      </c>
      <c r="N510" s="2" t="n">
        <v>64990</v>
      </c>
      <c r="O510" s="2" t="inlineStr">
        <is>
          <t>Chile</t>
        </is>
      </c>
      <c r="P510" s="2" t="inlineStr">
        <is>
          <t>MX8604EL0422S00-9</t>
        </is>
      </c>
      <c r="Q510" s="2" t="n"/>
      <c r="R510" s="2" t="n">
        <v>2285</v>
      </c>
      <c r="S510" s="2" t="n">
        <v>4.1</v>
      </c>
      <c r="T510" s="2" t="n"/>
      <c r="U510" s="39">
        <f>IF(I510="N",T510*Supuestos!$B$4,T510*Supuestos!$C$4)*100</f>
        <v/>
      </c>
      <c r="V510" s="20">
        <f>IF(U510&gt;0,100/U510,0)</f>
        <v/>
      </c>
      <c r="W510" s="2">
        <f>T510*M510</f>
        <v/>
      </c>
      <c r="X510" s="2">
        <f>+U510*M510</f>
        <v/>
      </c>
      <c r="Y510" s="44" t="n">
        <v>0</v>
      </c>
      <c r="Z510" s="45" t="n">
        <v>0</v>
      </c>
      <c r="AA510" s="44" t="n">
        <v>53270.49180327869</v>
      </c>
    </row>
    <row r="511">
      <c r="A511" s="6" t="inlineStr">
        <is>
          <t>NISSAN</t>
        </is>
      </c>
      <c r="B511" s="6" t="inlineStr">
        <is>
          <t>Nueva Qashqai 1.3T Advance Extra Full 5p. Aut. (UK)</t>
        </is>
      </c>
      <c r="C511" s="6" t="inlineStr">
        <is>
          <t>SUV y CROSSOVER</t>
        </is>
      </c>
      <c r="D511" s="6" t="inlineStr">
        <is>
          <t>AUTOMOVIL</t>
        </is>
      </c>
      <c r="E511" s="11">
        <f>IF(D511="COMERCIAL","UTILITARIO",IF(C511="SUV Y CROSSOVER","SUV","AUTOMOVIL"))</f>
        <v/>
      </c>
      <c r="F511" s="6" t="inlineStr">
        <is>
          <t>UK</t>
        </is>
      </c>
      <c r="G511" s="11" t="n">
        <v>1300</v>
      </c>
      <c r="H511" s="6" t="inlineStr">
        <is>
          <t>NAFTA</t>
        </is>
      </c>
      <c r="I511" s="6">
        <f>IF(H511="NAFTA","N",IF(H511="DIESEL","D",IF(H511="ELÉCTRICO","E","")))</f>
        <v/>
      </c>
      <c r="J511" s="17" t="inlineStr">
        <is>
          <t>N</t>
        </is>
      </c>
      <c r="K511" s="6" t="n">
        <v>147</v>
      </c>
      <c r="L511" s="9" t="n">
        <v>5</v>
      </c>
      <c r="M511" s="2" t="n">
        <v>5</v>
      </c>
      <c r="N511" s="2" t="n">
        <v>49990</v>
      </c>
      <c r="O511" s="2" t="inlineStr">
        <is>
          <t>Ursea</t>
        </is>
      </c>
      <c r="P511" s="2" t="inlineStr">
        <is>
          <t>RV-E00134</t>
        </is>
      </c>
      <c r="Q511" s="2" t="inlineStr">
        <is>
          <t>Euro 5</t>
        </is>
      </c>
      <c r="R511" s="2" t="n">
        <v>1985</v>
      </c>
      <c r="S511" s="2" t="n"/>
      <c r="T511" s="2" t="n">
        <v>138</v>
      </c>
      <c r="U511" s="39">
        <f>IF(I511="N",T511*Supuestos!$B$4,T511*Supuestos!$C$4)*100</f>
        <v/>
      </c>
      <c r="V511" s="20">
        <f>IF(U511&gt;0,100/U511,0)</f>
        <v/>
      </c>
      <c r="W511" s="2">
        <f>T511*M511</f>
        <v/>
      </c>
      <c r="X511" s="2">
        <f>+U511*M511</f>
        <v/>
      </c>
      <c r="Y511" s="44" t="n">
        <v>9149.848798344739</v>
      </c>
      <c r="Z511" s="45" t="n">
        <v>0.2875</v>
      </c>
      <c r="AA511" s="44" t="n">
        <v>31825.56103772083</v>
      </c>
    </row>
    <row r="512">
      <c r="A512" s="6" t="inlineStr">
        <is>
          <t>SUBARU</t>
        </is>
      </c>
      <c r="B512" s="6" t="inlineStr">
        <is>
          <t>Crosstrek 2.0i L ES HEV Extra Full 4x4 5p. Aut.</t>
        </is>
      </c>
      <c r="C512" s="6" t="inlineStr">
        <is>
          <t>SUV y CROSSOVER</t>
        </is>
      </c>
      <c r="D512" s="6" t="inlineStr">
        <is>
          <t>AUTOMOVIL</t>
        </is>
      </c>
      <c r="E512" s="11">
        <f>IF(D512="COMERCIAL","UTILITARIO",IF(C512="SUV Y CROSSOVER","SUV","AUTOMOVIL"))</f>
        <v/>
      </c>
      <c r="F512" s="6" t="inlineStr">
        <is>
          <t>JAP</t>
        </is>
      </c>
      <c r="G512" s="11" t="n">
        <v>2000</v>
      </c>
      <c r="H512" s="6" t="inlineStr">
        <is>
          <t>NAFTA</t>
        </is>
      </c>
      <c r="I512" s="6">
        <f>IF(H512="NAFTA","N",IF(H512="DIESEL","D",IF(H512="ELÉCTRICO","E","")))</f>
        <v/>
      </c>
      <c r="J512" s="17" t="inlineStr">
        <is>
          <t>MHEV</t>
        </is>
      </c>
      <c r="K512" s="6" t="n">
        <v>167</v>
      </c>
      <c r="L512" s="9" t="n">
        <v>5</v>
      </c>
      <c r="M512" s="2" t="n">
        <v>5</v>
      </c>
      <c r="N512" s="2" t="n">
        <v>50800</v>
      </c>
      <c r="O512" s="2" t="inlineStr">
        <is>
          <t>Ursea</t>
        </is>
      </c>
      <c r="P512" s="2" t="inlineStr">
        <is>
          <t>RV-E00059</t>
        </is>
      </c>
      <c r="Q512" s="2" t="inlineStr">
        <is>
          <t>Euro 6</t>
        </is>
      </c>
      <c r="R512" s="2" t="n">
        <v>2100</v>
      </c>
      <c r="S512" s="2" t="n"/>
      <c r="T512" s="2" t="n">
        <v>165</v>
      </c>
      <c r="U512" s="39">
        <f>IF(I512="N",T512*Supuestos!$B$4,T512*Supuestos!$C$4)*100</f>
        <v/>
      </c>
      <c r="V512" s="20">
        <f>IF(U512&gt;0,100/U512,0)</f>
        <v/>
      </c>
      <c r="W512" s="2">
        <f>T512*M512</f>
        <v/>
      </c>
      <c r="X512" s="2">
        <f>+U512*M512</f>
        <v/>
      </c>
      <c r="Y512" s="44" t="n">
        <v>5113.603681334484</v>
      </c>
      <c r="Z512" s="45" t="n">
        <v>0.14</v>
      </c>
      <c r="AA512" s="44" t="n">
        <v>36525.7405809606</v>
      </c>
    </row>
    <row r="513">
      <c r="A513" s="6" t="inlineStr">
        <is>
          <t>BAIC</t>
        </is>
      </c>
      <c r="B513" s="6" t="inlineStr">
        <is>
          <t>EC3 45KW Full, 2Abag, ABS, CES, CTR 5p. Aut.</t>
        </is>
      </c>
      <c r="C513" s="6" t="inlineStr">
        <is>
          <t>SUV y CROSSOVER</t>
        </is>
      </c>
      <c r="D513" s="6" t="inlineStr">
        <is>
          <t>AUTOMOVIL</t>
        </is>
      </c>
      <c r="E513" s="11">
        <f>IF(D513="COMERCIAL","UTILITARIO",IF(C513="SUV Y CROSSOVER","SUV","AUTOMOVIL"))</f>
        <v/>
      </c>
      <c r="F513" s="6" t="inlineStr">
        <is>
          <t>CHI</t>
        </is>
      </c>
      <c r="G513" s="11" t="n"/>
      <c r="H513" s="6" t="inlineStr">
        <is>
          <t>ELÉCTRICO</t>
        </is>
      </c>
      <c r="I513" s="6">
        <f>IF(H513="NAFTA","N",IF(H513="DIESEL","D",IF(H513="ELÉCTRICO","E","")))</f>
        <v/>
      </c>
      <c r="J513" s="17" t="inlineStr">
        <is>
          <t>BEV</t>
        </is>
      </c>
      <c r="K513" s="6" t="n">
        <v>60</v>
      </c>
      <c r="L513" s="9" t="n">
        <v>4</v>
      </c>
      <c r="M513" s="21" t="n">
        <v>4</v>
      </c>
      <c r="N513" s="2" t="n">
        <v>22490</v>
      </c>
      <c r="O513" s="2" t="inlineStr">
        <is>
          <t>Estimado</t>
        </is>
      </c>
      <c r="P513" s="2" t="n"/>
      <c r="Q513" s="2" t="n"/>
      <c r="R513" s="2" t="n"/>
      <c r="S513" s="2" t="n">
        <v>7.5</v>
      </c>
      <c r="T513" s="2" t="n"/>
      <c r="U513" s="39">
        <f>IF(I513="N",T513*Supuestos!$B$4,T513*Supuestos!$C$4)*100</f>
        <v/>
      </c>
      <c r="V513" s="20">
        <f>IF(U513&gt;0,100/U513,0)</f>
        <v/>
      </c>
      <c r="W513" s="2">
        <f>T513*M513</f>
        <v/>
      </c>
      <c r="X513" s="2">
        <f>+U513*M513</f>
        <v/>
      </c>
      <c r="Y513" s="44" t="n">
        <v>0</v>
      </c>
      <c r="Z513" s="45" t="n">
        <v>0</v>
      </c>
      <c r="AA513" s="44" t="n">
        <v>18434.4262295082</v>
      </c>
    </row>
    <row r="514">
      <c r="A514" s="6" t="inlineStr">
        <is>
          <t>BMW</t>
        </is>
      </c>
      <c r="B514" s="6" t="inlineStr">
        <is>
          <t>Nuevo X5 xDrive 40i Xline Plus 3.0T E.Full 5p.Aut.(G05)(USA)</t>
        </is>
      </c>
      <c r="C514" s="6" t="inlineStr">
        <is>
          <t>SUV y CROSSOVER</t>
        </is>
      </c>
      <c r="D514" s="6" t="inlineStr">
        <is>
          <t>AUTOMOVIL</t>
        </is>
      </c>
      <c r="E514" s="11">
        <f>IF(D514="COMERCIAL","UTILITARIO",IF(C514="SUV Y CROSSOVER","SUV","AUTOMOVIL"))</f>
        <v/>
      </c>
      <c r="F514" s="6" t="n"/>
      <c r="G514" s="11" t="n">
        <v>3000</v>
      </c>
      <c r="H514" s="6" t="inlineStr">
        <is>
          <t>NAFTA</t>
        </is>
      </c>
      <c r="I514" s="6">
        <f>IF(H514="NAFTA","N",IF(H514="DIESEL","D",IF(H514="ELÉCTRICO","E","")))</f>
        <v/>
      </c>
      <c r="J514" s="17" t="inlineStr">
        <is>
          <t>N</t>
        </is>
      </c>
      <c r="K514" s="6" t="n"/>
      <c r="L514" s="9" t="n">
        <v>4</v>
      </c>
      <c r="M514" s="2" t="n"/>
      <c r="N514" s="2" t="n"/>
      <c r="O514" s="2" t="n"/>
      <c r="P514" s="2" t="n"/>
      <c r="Q514" s="2" t="n"/>
      <c r="R514" s="2" t="n"/>
      <c r="S514" s="2" t="n"/>
      <c r="T514" s="2" t="n"/>
      <c r="U514" s="39">
        <f>IF(I514="N",T514*Supuestos!$B$4,T514*Supuestos!$C$4)*100</f>
        <v/>
      </c>
      <c r="V514" s="20">
        <f>IF(U514&gt;0,100/U514,0)</f>
        <v/>
      </c>
      <c r="W514" s="2">
        <f>T514*M514</f>
        <v/>
      </c>
      <c r="X514" s="2">
        <f>+U514*M514</f>
        <v/>
      </c>
      <c r="Y514" s="44" t="n">
        <v>0</v>
      </c>
      <c r="Z514" s="45" t="n">
        <v>0.4025</v>
      </c>
      <c r="AA514" s="44" t="n">
        <v>0</v>
      </c>
    </row>
    <row r="515">
      <c r="A515" s="6" t="inlineStr">
        <is>
          <t>HAVAL</t>
        </is>
      </c>
      <c r="B515" s="6" t="inlineStr">
        <is>
          <t>New H6 2.0T High Ex.Full,6Abag,cue,techo,cam360. 5p. Aut.</t>
        </is>
      </c>
      <c r="C515" s="6" t="inlineStr">
        <is>
          <t>SUV y CROSSOVER</t>
        </is>
      </c>
      <c r="D515" s="6" t="inlineStr">
        <is>
          <t>AUTOMOVIL</t>
        </is>
      </c>
      <c r="E515" s="11">
        <f>IF(D515="COMERCIAL","UTILITARIO",IF(C515="SUV Y CROSSOVER","SUV","AUTOMOVIL"))</f>
        <v/>
      </c>
      <c r="F515" s="6" t="inlineStr">
        <is>
          <t>CHI</t>
        </is>
      </c>
      <c r="G515" s="11" t="n">
        <v>2000</v>
      </c>
      <c r="H515" s="6" t="inlineStr">
        <is>
          <t>NAFTA</t>
        </is>
      </c>
      <c r="I515" s="6">
        <f>IF(H515="NAFTA","N",IF(H515="DIESEL","D",IF(H515="ELÉCTRICO","E","")))</f>
        <v/>
      </c>
      <c r="J515" s="17" t="inlineStr">
        <is>
          <t>N</t>
        </is>
      </c>
      <c r="K515" s="6" t="n">
        <v>201</v>
      </c>
      <c r="L515" s="9" t="n">
        <v>4</v>
      </c>
      <c r="M515" s="2" t="n"/>
      <c r="N515" s="2" t="n"/>
      <c r="O515" s="2" t="n"/>
      <c r="P515" s="2" t="n"/>
      <c r="Q515" s="2" t="n"/>
      <c r="R515" s="2" t="n"/>
      <c r="S515" s="2" t="n"/>
      <c r="T515" s="2" t="n"/>
      <c r="U515" s="39">
        <f>IF(I515="N",T515*Supuestos!$B$4,T515*Supuestos!$C$4)*100</f>
        <v/>
      </c>
      <c r="V515" s="20">
        <f>IF(U515&gt;0,100/U515,0)</f>
        <v/>
      </c>
      <c r="W515" s="2">
        <f>T515*M515</f>
        <v/>
      </c>
      <c r="X515" s="2">
        <f>+U515*M515</f>
        <v/>
      </c>
      <c r="Y515" s="44" t="n">
        <v>0</v>
      </c>
      <c r="Z515" s="45" t="n">
        <v>0.345</v>
      </c>
      <c r="AA515" s="44" t="n">
        <v>0</v>
      </c>
    </row>
    <row r="516">
      <c r="A516" s="6" t="inlineStr">
        <is>
          <t>KAIYI</t>
        </is>
      </c>
      <c r="B516" s="6" t="inlineStr">
        <is>
          <t>X3 Pro 120 KW DLX Ex.Full,2Abag,techo,cue,Ay.Est. 5p. Aut.</t>
        </is>
      </c>
      <c r="C516" s="6" t="inlineStr">
        <is>
          <t>SUV y CROSSOVER</t>
        </is>
      </c>
      <c r="D516" s="6" t="inlineStr">
        <is>
          <t>AUTOMOVIL</t>
        </is>
      </c>
      <c r="E516" s="11">
        <f>IF(D516="COMERCIAL","UTILITARIO",IF(C516="SUV Y CROSSOVER","SUV","AUTOMOVIL"))</f>
        <v/>
      </c>
      <c r="F516" s="6" t="inlineStr">
        <is>
          <t>CHI</t>
        </is>
      </c>
      <c r="G516" s="11" t="n"/>
      <c r="H516" s="6" t="inlineStr">
        <is>
          <t>ELÉCTRICO</t>
        </is>
      </c>
      <c r="I516" s="6">
        <f>IF(H516="NAFTA","N",IF(H516="DIESEL","D",IF(H516="ELÉCTRICO","E","")))</f>
        <v/>
      </c>
      <c r="J516" s="17" t="inlineStr">
        <is>
          <t>BEV</t>
        </is>
      </c>
      <c r="K516" s="6" t="n">
        <v>161</v>
      </c>
      <c r="L516" s="9" t="n">
        <v>4</v>
      </c>
      <c r="M516" s="21" t="n">
        <v>4</v>
      </c>
      <c r="N516" s="2" t="n">
        <v>38990</v>
      </c>
      <c r="O516" s="2" t="inlineStr">
        <is>
          <t>Estimado</t>
        </is>
      </c>
      <c r="P516" s="2" t="n"/>
      <c r="Q516" s="2" t="n"/>
      <c r="R516" s="2" t="n"/>
      <c r="S516" s="2" t="n">
        <v>4.4</v>
      </c>
      <c r="T516" s="2" t="n"/>
      <c r="U516" s="39">
        <f>IF(I516="N",T516*Supuestos!$B$4,T516*Supuestos!$C$4)*100</f>
        <v/>
      </c>
      <c r="V516" s="20">
        <f>IF(U516&gt;0,100/U516,0)</f>
        <v/>
      </c>
      <c r="W516" s="2">
        <f>T516*M516</f>
        <v/>
      </c>
      <c r="X516" s="2">
        <f>+U516*M516</f>
        <v/>
      </c>
      <c r="Y516" s="44" t="n">
        <v>0</v>
      </c>
      <c r="Z516" s="45" t="n">
        <v>0</v>
      </c>
      <c r="AA516" s="44" t="n">
        <v>31959.01639344262</v>
      </c>
    </row>
    <row r="517">
      <c r="A517" s="6" t="inlineStr">
        <is>
          <t>LAND ROVER</t>
        </is>
      </c>
      <c r="B517" s="6" t="inlineStr">
        <is>
          <t>Range Rover Velar 2.0T R-Dynamic SE PHEV 404 HP Aut.</t>
        </is>
      </c>
      <c r="C517" s="6" t="inlineStr">
        <is>
          <t>SUV y CROSSOVER</t>
        </is>
      </c>
      <c r="D517" s="6" t="inlineStr">
        <is>
          <t>AUTOMOVIL</t>
        </is>
      </c>
      <c r="E517" s="11">
        <f>IF(D517="COMERCIAL","UTILITARIO",IF(C517="SUV Y CROSSOVER","SUV","AUTOMOVIL"))</f>
        <v/>
      </c>
      <c r="F517" s="6" t="inlineStr">
        <is>
          <t>GB</t>
        </is>
      </c>
      <c r="G517" s="11" t="n">
        <v>2000</v>
      </c>
      <c r="H517" s="6" t="inlineStr">
        <is>
          <t>NAFTA</t>
        </is>
      </c>
      <c r="I517" s="6">
        <f>IF(H517="NAFTA","N",IF(H517="DIESEL","D",IF(H517="ELÉCTRICO","E","")))</f>
        <v/>
      </c>
      <c r="J517" s="17" t="inlineStr">
        <is>
          <t>PHEV</t>
        </is>
      </c>
      <c r="K517" s="6" t="n">
        <v>0</v>
      </c>
      <c r="L517" s="9" t="n">
        <v>4</v>
      </c>
      <c r="M517" s="2" t="n">
        <v>4</v>
      </c>
      <c r="N517" s="2" t="n">
        <v>165990</v>
      </c>
      <c r="O517" s="2" t="inlineStr">
        <is>
          <t>Chile</t>
        </is>
      </c>
      <c r="P517" s="2" t="inlineStr">
        <is>
          <t>LR9271E60923M06-1</t>
        </is>
      </c>
      <c r="Q517" s="2" t="inlineStr">
        <is>
          <t>Euro 6 c</t>
        </is>
      </c>
      <c r="R517" s="2" t="n">
        <v>2740</v>
      </c>
      <c r="S517" s="2" t="n"/>
      <c r="T517" s="2" t="n">
        <v>51</v>
      </c>
      <c r="U517" s="39">
        <f>IF(I517="N",T517*Supuestos!$B$4,T517*Supuestos!$C$4)*100</f>
        <v/>
      </c>
      <c r="V517" s="20">
        <f>IF(U517&gt;0,100/U517,0)</f>
        <v/>
      </c>
      <c r="W517" s="2">
        <f>T517*M517</f>
        <v/>
      </c>
      <c r="X517" s="2">
        <f>+U517*M517</f>
        <v/>
      </c>
      <c r="Y517" s="44" t="n">
        <v>2667.791706846673</v>
      </c>
      <c r="Z517" s="45" t="n">
        <v>0.02</v>
      </c>
      <c r="AA517" s="44" t="n">
        <v>133389.5853423337</v>
      </c>
    </row>
    <row r="518">
      <c r="A518" s="6" t="inlineStr">
        <is>
          <t>MITSUBISHI</t>
        </is>
      </c>
      <c r="B518" s="6" t="inlineStr">
        <is>
          <t>Nueva Eclipse Cross 1.5T Extra Full,techo pan. 5p. Aut.</t>
        </is>
      </c>
      <c r="C518" s="6" t="inlineStr">
        <is>
          <t>SUV y CROSSOVER</t>
        </is>
      </c>
      <c r="D518" s="6" t="inlineStr">
        <is>
          <t>AUTOMOVIL</t>
        </is>
      </c>
      <c r="E518" s="11">
        <f>IF(D518="COMERCIAL","UTILITARIO",IF(C518="SUV Y CROSSOVER","SUV","AUTOMOVIL"))</f>
        <v/>
      </c>
      <c r="F518" s="6" t="n"/>
      <c r="G518" s="11" t="n">
        <v>1500</v>
      </c>
      <c r="H518" s="6" t="inlineStr">
        <is>
          <t>NAFTA</t>
        </is>
      </c>
      <c r="I518" s="6">
        <f>IF(H518="NAFTA","N",IF(H518="DIESEL","D",IF(H518="ELÉCTRICO","E","")))</f>
        <v/>
      </c>
      <c r="J518" s="17" t="inlineStr">
        <is>
          <t>N</t>
        </is>
      </c>
      <c r="K518" s="6" t="n">
        <v>0</v>
      </c>
      <c r="L518" s="9" t="n">
        <v>4</v>
      </c>
      <c r="M518" s="2" t="n"/>
      <c r="N518" s="2" t="n"/>
      <c r="O518" s="2" t="n"/>
      <c r="P518" s="2" t="n"/>
      <c r="Q518" s="2" t="n"/>
      <c r="R518" s="2" t="n"/>
      <c r="S518" s="2" t="n"/>
      <c r="T518" s="2" t="n"/>
      <c r="U518" s="39">
        <f>IF(I518="N",T518*Supuestos!$B$4,T518*Supuestos!$C$4)*100</f>
        <v/>
      </c>
      <c r="V518" s="20">
        <f>IF(U518&gt;0,100/U518,0)</f>
        <v/>
      </c>
      <c r="W518" s="2">
        <f>T518*M518</f>
        <v/>
      </c>
      <c r="X518" s="2">
        <f>+U518*M518</f>
        <v/>
      </c>
      <c r="Y518" s="44" t="n">
        <v>0</v>
      </c>
      <c r="Z518" s="45" t="n">
        <v>0.2875</v>
      </c>
      <c r="AA518" s="44" t="n">
        <v>0</v>
      </c>
    </row>
    <row r="519">
      <c r="A519" s="6" t="inlineStr">
        <is>
          <t>PEUGEOT</t>
        </is>
      </c>
      <c r="B519" s="6" t="inlineStr">
        <is>
          <t>Nueva 5008 GTL 1.6T Ex.Full,cuero,techo,Ay.Est.7 pax. 5p.Aut</t>
        </is>
      </c>
      <c r="C519" s="6" t="inlineStr">
        <is>
          <t>SUV y CROSSOVER</t>
        </is>
      </c>
      <c r="D519" s="6" t="inlineStr">
        <is>
          <t>AUTOMOVIL</t>
        </is>
      </c>
      <c r="E519" s="11">
        <f>IF(D519="COMERCIAL","UTILITARIO",IF(C519="SUV Y CROSSOVER","SUV","AUTOMOVIL"))</f>
        <v/>
      </c>
      <c r="F519" s="6" t="inlineStr">
        <is>
          <t>FRA</t>
        </is>
      </c>
      <c r="G519" s="11" t="n">
        <v>1600</v>
      </c>
      <c r="H519" s="6" t="inlineStr">
        <is>
          <t>NAFTA</t>
        </is>
      </c>
      <c r="I519" s="6">
        <f>IF(H519="NAFTA","N",IF(H519="DIESEL","D",IF(H519="ELÉCTRICO","E","")))</f>
        <v/>
      </c>
      <c r="J519" s="17" t="inlineStr">
        <is>
          <t>N</t>
        </is>
      </c>
      <c r="K519" s="6" t="n">
        <v>165</v>
      </c>
      <c r="L519" s="9" t="n">
        <v>4</v>
      </c>
      <c r="M519" s="2" t="n"/>
      <c r="N519" s="2" t="n"/>
      <c r="O519" s="2" t="n"/>
      <c r="P519" s="2" t="n"/>
      <c r="Q519" s="2" t="n"/>
      <c r="R519" s="2" t="n"/>
      <c r="S519" s="2" t="n"/>
      <c r="T519" s="2" t="n"/>
      <c r="U519" s="39">
        <f>IF(I519="N",T519*Supuestos!$B$4,T519*Supuestos!$C$4)*100</f>
        <v/>
      </c>
      <c r="V519" s="20">
        <f>IF(U519&gt;0,100/U519,0)</f>
        <v/>
      </c>
      <c r="W519" s="2">
        <f>T519*M519</f>
        <v/>
      </c>
      <c r="X519" s="2">
        <f>+U519*M519</f>
        <v/>
      </c>
      <c r="Y519" s="44" t="n">
        <v>0</v>
      </c>
      <c r="Z519" s="45" t="n">
        <v>0.345</v>
      </c>
      <c r="AA519" s="44" t="n">
        <v>0</v>
      </c>
    </row>
    <row r="520">
      <c r="A520" s="6" t="inlineStr">
        <is>
          <t>SUBARU</t>
        </is>
      </c>
      <c r="B520" s="6" t="inlineStr">
        <is>
          <t>Nueva Forester 2.5i Sport ES Extra Full, techo 4x4 Aut.</t>
        </is>
      </c>
      <c r="C520" s="6" t="inlineStr">
        <is>
          <t>SUV y CROSSOVER</t>
        </is>
      </c>
      <c r="D520" s="6" t="inlineStr">
        <is>
          <t>AUTOMOVIL</t>
        </is>
      </c>
      <c r="E520" s="11">
        <f>IF(D520="COMERCIAL","UTILITARIO",IF(C520="SUV Y CROSSOVER","SUV","AUTOMOVIL"))</f>
        <v/>
      </c>
      <c r="F520" s="6" t="inlineStr">
        <is>
          <t>JAP</t>
        </is>
      </c>
      <c r="G520" s="11" t="n">
        <v>2500</v>
      </c>
      <c r="H520" s="6" t="inlineStr">
        <is>
          <t>NAFTA</t>
        </is>
      </c>
      <c r="I520" s="6">
        <f>IF(H520="NAFTA","N",IF(H520="DIESEL","D",IF(H520="ELÉCTRICO","E","")))</f>
        <v/>
      </c>
      <c r="J520" s="17" t="inlineStr">
        <is>
          <t>N</t>
        </is>
      </c>
      <c r="K520" s="6" t="n">
        <v>184</v>
      </c>
      <c r="L520" s="9" t="n">
        <v>4</v>
      </c>
      <c r="M520" s="2" t="n">
        <v>4</v>
      </c>
      <c r="N520" s="2" t="n">
        <v>70800</v>
      </c>
      <c r="O520" s="2" t="inlineStr">
        <is>
          <t>Ursea</t>
        </is>
      </c>
      <c r="P520" s="2" t="inlineStr">
        <is>
          <t>RV-E00025</t>
        </is>
      </c>
      <c r="Q520" s="2" t="inlineStr">
        <is>
          <t>Euro 6</t>
        </is>
      </c>
      <c r="R520" s="2" t="n">
        <v>2223</v>
      </c>
      <c r="S520" s="2" t="n"/>
      <c r="T520" s="2" t="n">
        <v>168</v>
      </c>
      <c r="U520" s="39">
        <f>IF(I520="N",T520*Supuestos!$B$4,T520*Supuestos!$C$4)*100</f>
        <v/>
      </c>
      <c r="V520" s="20">
        <f>IF(U520&gt;0,100/U520,0)</f>
        <v/>
      </c>
      <c r="W520" s="2">
        <f>T520*M520</f>
        <v/>
      </c>
      <c r="X520" s="2">
        <f>+U520*M520</f>
        <v/>
      </c>
      <c r="Y520" s="44" t="n">
        <v>16654.68571929517</v>
      </c>
      <c r="Z520" s="45" t="n">
        <v>0.4025</v>
      </c>
      <c r="AA520" s="44" t="n">
        <v>41378.10116595073</v>
      </c>
    </row>
    <row r="521">
      <c r="A521" s="6" t="inlineStr">
        <is>
          <t>TESLA</t>
        </is>
      </c>
      <c r="B521" s="6" t="inlineStr">
        <is>
          <t>Y Long Range AWD 5p. Aut.</t>
        </is>
      </c>
      <c r="C521" s="6" t="inlineStr">
        <is>
          <t>SUV y CROSSOVER</t>
        </is>
      </c>
      <c r="D521" s="6" t="inlineStr">
        <is>
          <t>AUTOMOVIL</t>
        </is>
      </c>
      <c r="E521" s="11">
        <f>IF(D521="COMERCIAL","UTILITARIO",IF(C521="SUV Y CROSSOVER","SUV","AUTOMOVIL"))</f>
        <v/>
      </c>
      <c r="F521" s="6" t="inlineStr">
        <is>
          <t>USA</t>
        </is>
      </c>
      <c r="G521" s="11" t="n"/>
      <c r="H521" s="6" t="inlineStr">
        <is>
          <t>ELÉCTRICO</t>
        </is>
      </c>
      <c r="I521" s="6">
        <f>IF(H521="NAFTA","N",IF(H521="DIESEL","D",IF(H521="ELÉCTRICO","E","")))</f>
        <v/>
      </c>
      <c r="J521" s="17" t="inlineStr">
        <is>
          <t>BEV</t>
        </is>
      </c>
      <c r="K521" s="6" t="n">
        <v>476</v>
      </c>
      <c r="L521" s="9" t="n">
        <v>4</v>
      </c>
      <c r="M521" s="21" t="n">
        <v>4</v>
      </c>
      <c r="N521" s="2" t="n">
        <v>84500</v>
      </c>
      <c r="O521" s="2" t="inlineStr">
        <is>
          <t>Chile</t>
        </is>
      </c>
      <c r="P521" s="2" t="inlineStr">
        <is>
          <t>TS9433EL0224S02-4</t>
        </is>
      </c>
      <c r="Q521" s="2" t="n"/>
      <c r="R521" s="2" t="n">
        <v>2518</v>
      </c>
      <c r="S521" s="2" t="n">
        <v>6.1</v>
      </c>
      <c r="T521" s="2" t="n"/>
      <c r="U521" s="39">
        <f>IF(I521="N",T521*Supuestos!$B$4,T521*Supuestos!$C$4)*100</f>
        <v/>
      </c>
      <c r="V521" s="20">
        <f>IF(U521&gt;0,100/U521,0)</f>
        <v/>
      </c>
      <c r="W521" s="2">
        <f>T521*M521</f>
        <v/>
      </c>
      <c r="X521" s="2">
        <f>+U521*M521</f>
        <v/>
      </c>
      <c r="Y521" s="44" t="n">
        <v>0</v>
      </c>
      <c r="Z521" s="45" t="n">
        <v>0</v>
      </c>
      <c r="AA521" s="44" t="n">
        <v>69262.29508196721</v>
      </c>
    </row>
    <row r="522">
      <c r="A522" s="6" t="inlineStr">
        <is>
          <t>AUDI</t>
        </is>
      </c>
      <c r="B522" s="6" t="inlineStr">
        <is>
          <t>E-Tron SB S Line Plus 55 Quattro 300 KW E.Full 5p. Aut.(BEL)</t>
        </is>
      </c>
      <c r="C522" s="6" t="inlineStr">
        <is>
          <t>SUV y CROSSOVER</t>
        </is>
      </c>
      <c r="D522" s="6" t="inlineStr">
        <is>
          <t>AUTOMOVIL</t>
        </is>
      </c>
      <c r="E522" s="11">
        <f>IF(D522="COMERCIAL","UTILITARIO",IF(C522="SUV Y CROSSOVER","SUV","AUTOMOVIL"))</f>
        <v/>
      </c>
      <c r="F522" s="6" t="inlineStr">
        <is>
          <t>BEL</t>
        </is>
      </c>
      <c r="G522" s="11" t="n"/>
      <c r="H522" s="6" t="inlineStr">
        <is>
          <t>ELÉCTRICO</t>
        </is>
      </c>
      <c r="I522" s="6">
        <f>IF(H522="NAFTA","N",IF(H522="DIESEL","D",IF(H522="ELÉCTRICO","E","")))</f>
        <v/>
      </c>
      <c r="J522" s="17" t="inlineStr">
        <is>
          <t>BEV</t>
        </is>
      </c>
      <c r="K522" s="6" t="n">
        <v>408</v>
      </c>
      <c r="L522" s="9" t="n">
        <v>3</v>
      </c>
      <c r="M522" s="21" t="n">
        <v>3</v>
      </c>
      <c r="N522" s="2" t="n">
        <v>124990</v>
      </c>
      <c r="O522" s="2" t="inlineStr">
        <is>
          <t>Chile</t>
        </is>
      </c>
      <c r="P522" s="2" t="inlineStr">
        <is>
          <t>AD9749EL1224M00-6</t>
        </is>
      </c>
      <c r="Q522" s="2" t="n"/>
      <c r="R522" s="2" t="n">
        <v>2940</v>
      </c>
      <c r="S522" s="2" t="n">
        <v>6.4</v>
      </c>
      <c r="T522" s="2" t="n"/>
      <c r="U522" s="39">
        <f>IF(I522="N",T522*Supuestos!$B$4,T522*Supuestos!$C$4)*100</f>
        <v/>
      </c>
      <c r="V522" s="20">
        <f>IF(U522&gt;0,100/U522,0)</f>
        <v/>
      </c>
      <c r="W522" s="2">
        <f>T522*M522</f>
        <v/>
      </c>
      <c r="X522" s="2">
        <f>+U522*M522</f>
        <v/>
      </c>
      <c r="Y522" s="44" t="n">
        <v>0</v>
      </c>
      <c r="Z522" s="45" t="n">
        <v>0</v>
      </c>
      <c r="AA522" s="44" t="n">
        <v>102450.8196721312</v>
      </c>
    </row>
    <row r="523">
      <c r="A523" s="6" t="inlineStr">
        <is>
          <t>AUDI</t>
        </is>
      </c>
      <c r="B523" s="6" t="inlineStr">
        <is>
          <t>Q8 E-Tron Advanced Plus 55 300KW Quattro E.Full 5p.Aut.(BEL)</t>
        </is>
      </c>
      <c r="C523" s="6" t="inlineStr">
        <is>
          <t>SUV y CROSSOVER</t>
        </is>
      </c>
      <c r="D523" s="6" t="inlineStr">
        <is>
          <t>AUTOMOVIL</t>
        </is>
      </c>
      <c r="E523" s="11">
        <f>IF(D523="COMERCIAL","UTILITARIO",IF(C523="SUV Y CROSSOVER","SUV","AUTOMOVIL"))</f>
        <v/>
      </c>
      <c r="F523" s="6" t="inlineStr">
        <is>
          <t>BEL</t>
        </is>
      </c>
      <c r="G523" s="11" t="n"/>
      <c r="H523" s="6" t="inlineStr">
        <is>
          <t>ELÉCTRICO</t>
        </is>
      </c>
      <c r="I523" s="6">
        <f>IF(H523="NAFTA","N",IF(H523="DIESEL","D",IF(H523="ELÉCTRICO","E","")))</f>
        <v/>
      </c>
      <c r="J523" s="17" t="inlineStr">
        <is>
          <t>BEV</t>
        </is>
      </c>
      <c r="K523" s="6" t="n">
        <v>408</v>
      </c>
      <c r="L523" s="9" t="n">
        <v>3</v>
      </c>
      <c r="M523" s="21" t="n">
        <v>3</v>
      </c>
      <c r="N523" s="2" t="n">
        <v>122000</v>
      </c>
      <c r="O523" s="2" t="inlineStr">
        <is>
          <t>Chile</t>
        </is>
      </c>
      <c r="P523" s="2" t="inlineStr">
        <is>
          <t>AD9624EL0824M00-2</t>
        </is>
      </c>
      <c r="Q523" s="2" t="n"/>
      <c r="R523" s="2" t="n">
        <v>3180</v>
      </c>
      <c r="S523" s="2" t="n">
        <v>5.5</v>
      </c>
      <c r="T523" s="2" t="n"/>
      <c r="U523" s="39">
        <f>IF(I523="N",T523*Supuestos!$B$4,T523*Supuestos!$C$4)*100</f>
        <v/>
      </c>
      <c r="V523" s="20">
        <f>IF(U523&gt;0,100/U523,0)</f>
        <v/>
      </c>
      <c r="W523" s="2">
        <f>T523*M523</f>
        <v/>
      </c>
      <c r="X523" s="2">
        <f>+U523*M523</f>
        <v/>
      </c>
      <c r="Y523" s="44" t="n">
        <v>0</v>
      </c>
      <c r="Z523" s="45" t="n">
        <v>0</v>
      </c>
      <c r="AA523" s="44" t="n">
        <v>100000</v>
      </c>
    </row>
    <row r="524">
      <c r="A524" s="6" t="inlineStr">
        <is>
          <t>BESTUNE</t>
        </is>
      </c>
      <c r="B524" s="6" t="inlineStr">
        <is>
          <t>T77 Pro 1.5T Premium Extra Full, 6Abag 5p. Aut.</t>
        </is>
      </c>
      <c r="C524" s="6" t="inlineStr">
        <is>
          <t>SUV y CROSSOVER</t>
        </is>
      </c>
      <c r="D524" s="6" t="inlineStr">
        <is>
          <t>AUTOMOVIL</t>
        </is>
      </c>
      <c r="E524" s="11">
        <f>IF(D524="COMERCIAL","UTILITARIO",IF(C524="SUV Y CROSSOVER","SUV","AUTOMOVIL"))</f>
        <v/>
      </c>
      <c r="F524" s="6" t="inlineStr">
        <is>
          <t>CHI</t>
        </is>
      </c>
      <c r="G524" s="11" t="n">
        <v>1500</v>
      </c>
      <c r="H524" s="6" t="inlineStr">
        <is>
          <t>NAFTA</t>
        </is>
      </c>
      <c r="I524" s="6">
        <f>IF(H524="NAFTA","N",IF(H524="DIESEL","D",IF(H524="ELÉCTRICO","E","")))</f>
        <v/>
      </c>
      <c r="J524" s="17" t="inlineStr">
        <is>
          <t>N</t>
        </is>
      </c>
      <c r="K524" s="6" t="n">
        <v>167</v>
      </c>
      <c r="L524" s="9" t="n">
        <v>3</v>
      </c>
      <c r="M524" s="2" t="n"/>
      <c r="N524" s="2" t="n"/>
      <c r="O524" s="2" t="n"/>
      <c r="P524" s="2" t="n"/>
      <c r="Q524" s="2" t="n"/>
      <c r="R524" s="2" t="n"/>
      <c r="S524" s="2" t="n"/>
      <c r="T524" s="2" t="n"/>
      <c r="U524" s="39">
        <f>IF(I524="N",T524*Supuestos!$B$4,T524*Supuestos!$C$4)*100</f>
        <v/>
      </c>
      <c r="V524" s="20">
        <f>IF(U524&gt;0,100/U524,0)</f>
        <v/>
      </c>
      <c r="W524" s="2">
        <f>T524*M524</f>
        <v/>
      </c>
      <c r="X524" s="2">
        <f>+U524*M524</f>
        <v/>
      </c>
      <c r="Y524" s="44" t="n">
        <v>0</v>
      </c>
      <c r="Z524" s="45" t="n">
        <v>0.2875</v>
      </c>
      <c r="AA524" s="44" t="n">
        <v>0</v>
      </c>
    </row>
    <row r="525">
      <c r="A525" s="6" t="inlineStr">
        <is>
          <t>BMW</t>
        </is>
      </c>
      <c r="B525" s="6" t="inlineStr">
        <is>
          <t>iX xDrive 40 Luxury 240 KW Ex. Full 5p. Aut. (I20)</t>
        </is>
      </c>
      <c r="C525" s="6" t="inlineStr">
        <is>
          <t>SUV y CROSSOVER</t>
        </is>
      </c>
      <c r="D525" s="6" t="inlineStr">
        <is>
          <t>AUTOMOVIL</t>
        </is>
      </c>
      <c r="E525" s="11">
        <f>IF(D525="COMERCIAL","UTILITARIO",IF(C525="SUV Y CROSSOVER","SUV","AUTOMOVIL"))</f>
        <v/>
      </c>
      <c r="F525" s="6" t="inlineStr">
        <is>
          <t>ALE</t>
        </is>
      </c>
      <c r="G525" s="11" t="n"/>
      <c r="H525" s="6" t="inlineStr">
        <is>
          <t>ELÉCTRICO</t>
        </is>
      </c>
      <c r="I525" s="6">
        <f>IF(H525="NAFTA","N",IF(H525="DIESEL","D",IF(H525="ELÉCTRICO","E","")))</f>
        <v/>
      </c>
      <c r="J525" s="17" t="inlineStr">
        <is>
          <t>BEV</t>
        </is>
      </c>
      <c r="K525" s="6" t="n">
        <v>322</v>
      </c>
      <c r="L525" s="9" t="n">
        <v>3</v>
      </c>
      <c r="M525" s="21" t="n">
        <v>3</v>
      </c>
      <c r="N525" s="2" t="n">
        <v>149990</v>
      </c>
      <c r="O525" s="2" t="inlineStr">
        <is>
          <t>Chile</t>
        </is>
      </c>
      <c r="P525" s="2" t="inlineStr">
        <is>
          <t>BM8519EL1221M00-1</t>
        </is>
      </c>
      <c r="Q525" s="2" t="n"/>
      <c r="R525" s="2" t="n">
        <v>3010</v>
      </c>
      <c r="S525" s="2" t="n">
        <v>5.2</v>
      </c>
      <c r="T525" s="2" t="n"/>
      <c r="U525" s="39">
        <f>IF(I525="N",T525*Supuestos!$B$4,T525*Supuestos!$C$4)*100</f>
        <v/>
      </c>
      <c r="V525" s="20">
        <f>IF(U525&gt;0,100/U525,0)</f>
        <v/>
      </c>
      <c r="W525" s="2">
        <f>T525*M525</f>
        <v/>
      </c>
      <c r="X525" s="2">
        <f>+U525*M525</f>
        <v/>
      </c>
      <c r="Y525" s="44" t="n">
        <v>0</v>
      </c>
      <c r="Z525" s="45" t="n">
        <v>0</v>
      </c>
      <c r="AA525" s="44" t="n">
        <v>122942.6229508197</v>
      </c>
    </row>
    <row r="526">
      <c r="A526" s="6" t="inlineStr">
        <is>
          <t>BMW</t>
        </is>
      </c>
      <c r="B526" s="6" t="inlineStr">
        <is>
          <t>New X7 xDrive 40i Excellence 3.0T MHEV E.Full 7pax.Aut.(G07)</t>
        </is>
      </c>
      <c r="C526" s="6" t="inlineStr">
        <is>
          <t>SUV y CROSSOVER</t>
        </is>
      </c>
      <c r="D526" s="6" t="inlineStr">
        <is>
          <t>AUTOMOVIL</t>
        </is>
      </c>
      <c r="E526" s="11">
        <f>IF(D526="COMERCIAL","UTILITARIO",IF(C526="SUV Y CROSSOVER","SUV","AUTOMOVIL"))</f>
        <v/>
      </c>
      <c r="F526" s="6" t="inlineStr">
        <is>
          <t>USA</t>
        </is>
      </c>
      <c r="G526" s="11" t="n">
        <v>3000</v>
      </c>
      <c r="H526" s="6" t="inlineStr">
        <is>
          <t>NAFTA</t>
        </is>
      </c>
      <c r="I526" s="6">
        <f>IF(H526="NAFTA","N",IF(H526="DIESEL","D",IF(H526="ELÉCTRICO","E","")))</f>
        <v/>
      </c>
      <c r="J526" s="17" t="inlineStr">
        <is>
          <t>MHEV</t>
        </is>
      </c>
      <c r="K526" s="6" t="n">
        <v>340</v>
      </c>
      <c r="L526" s="9" t="n">
        <v>3</v>
      </c>
      <c r="M526" s="2" t="n"/>
      <c r="N526" s="2" t="n"/>
      <c r="O526" s="2" t="n"/>
      <c r="P526" s="2" t="n"/>
      <c r="Q526" s="2" t="n"/>
      <c r="R526" s="2" t="n"/>
      <c r="S526" s="2" t="n"/>
      <c r="T526" s="2" t="n"/>
      <c r="U526" s="39">
        <f>IF(I526="N",T526*Supuestos!$B$4,T526*Supuestos!$C$4)*100</f>
        <v/>
      </c>
      <c r="V526" s="20">
        <f>IF(U526&gt;0,100/U526,0)</f>
        <v/>
      </c>
      <c r="W526" s="2">
        <f>T526*M526</f>
        <v/>
      </c>
      <c r="X526" s="2">
        <f>+U526*M526</f>
        <v/>
      </c>
      <c r="Y526" s="44" t="n">
        <v>0</v>
      </c>
      <c r="Z526" s="45" t="n">
        <v>0.345</v>
      </c>
      <c r="AA526" s="44" t="n">
        <v>0</v>
      </c>
    </row>
    <row r="527">
      <c r="A527" s="6" t="inlineStr">
        <is>
          <t>BMW</t>
        </is>
      </c>
      <c r="B527" s="6" t="inlineStr">
        <is>
          <t>Nuevo X4 xDrive 40i M 3.0T Extra Full Aut. (G02)(USA)</t>
        </is>
      </c>
      <c r="C527" s="6" t="inlineStr">
        <is>
          <t>SUV y CROSSOVER</t>
        </is>
      </c>
      <c r="D527" s="6" t="inlineStr">
        <is>
          <t>AUTOMOVIL</t>
        </is>
      </c>
      <c r="E527" s="11">
        <f>IF(D527="COMERCIAL","UTILITARIO",IF(C527="SUV Y CROSSOVER","SUV","AUTOMOVIL"))</f>
        <v/>
      </c>
      <c r="F527" s="6" t="inlineStr">
        <is>
          <t>USA</t>
        </is>
      </c>
      <c r="G527" s="11" t="n">
        <v>3000</v>
      </c>
      <c r="H527" s="6" t="inlineStr">
        <is>
          <t>NAFTA</t>
        </is>
      </c>
      <c r="I527" s="6">
        <f>IF(H527="NAFTA","N",IF(H527="DIESEL","D",IF(H527="ELÉCTRICO","E","")))</f>
        <v/>
      </c>
      <c r="J527" s="17" t="inlineStr">
        <is>
          <t>N</t>
        </is>
      </c>
      <c r="K527" s="6" t="n">
        <v>388</v>
      </c>
      <c r="L527" s="9" t="n">
        <v>3</v>
      </c>
      <c r="M527" s="2" t="n"/>
      <c r="N527" s="2" t="n"/>
      <c r="O527" s="2" t="n"/>
      <c r="P527" s="2" t="n"/>
      <c r="Q527" s="2" t="n"/>
      <c r="R527" s="2" t="n"/>
      <c r="S527" s="2" t="n"/>
      <c r="T527" s="2" t="n"/>
      <c r="U527" s="39">
        <f>IF(I527="N",T527*Supuestos!$B$4,T527*Supuestos!$C$4)*100</f>
        <v/>
      </c>
      <c r="V527" s="20">
        <f>IF(U527&gt;0,100/U527,0)</f>
        <v/>
      </c>
      <c r="W527" s="2">
        <f>T527*M527</f>
        <v/>
      </c>
      <c r="X527" s="2">
        <f>+U527*M527</f>
        <v/>
      </c>
      <c r="Y527" s="44" t="n">
        <v>0</v>
      </c>
      <c r="Z527" s="45" t="n">
        <v>0.4025</v>
      </c>
      <c r="AA527" s="44" t="n">
        <v>0</v>
      </c>
    </row>
    <row r="528">
      <c r="A528" s="6" t="inlineStr">
        <is>
          <t>CHEVROLET</t>
        </is>
      </c>
      <c r="B528" s="6" t="inlineStr">
        <is>
          <t>New Captiva 1.5T LTZ Extra Full,cuero,Ay.Estac. 5p. (CHI)</t>
        </is>
      </c>
      <c r="C528" s="6" t="inlineStr">
        <is>
          <t>SUV y CROSSOVER</t>
        </is>
      </c>
      <c r="D528" s="6" t="inlineStr">
        <is>
          <t>AUTOMOVIL</t>
        </is>
      </c>
      <c r="E528" s="11">
        <f>IF(D528="COMERCIAL","UTILITARIO",IF(C528="SUV Y CROSSOVER","SUV","AUTOMOVIL"))</f>
        <v/>
      </c>
      <c r="F528" s="6" t="inlineStr">
        <is>
          <t>CHI</t>
        </is>
      </c>
      <c r="G528" s="11" t="n">
        <v>1500</v>
      </c>
      <c r="H528" s="6" t="inlineStr">
        <is>
          <t>NAFTA</t>
        </is>
      </c>
      <c r="I528" s="6">
        <f>IF(H528="NAFTA","N",IF(H528="DIESEL","D",IF(H528="ELÉCTRICO","E","")))</f>
        <v/>
      </c>
      <c r="J528" s="17" t="inlineStr">
        <is>
          <t>N</t>
        </is>
      </c>
      <c r="K528" s="6" t="n">
        <v>147</v>
      </c>
      <c r="L528" s="9" t="n">
        <v>3</v>
      </c>
      <c r="M528" s="2" t="n">
        <v>3</v>
      </c>
      <c r="N528" s="2" t="n">
        <v>32490</v>
      </c>
      <c r="O528" s="2" t="inlineStr">
        <is>
          <t>Chile</t>
        </is>
      </c>
      <c r="P528" s="2" t="inlineStr">
        <is>
          <t>CH8334E60521S01-3</t>
        </is>
      </c>
      <c r="Q528" s="2" t="inlineStr">
        <is>
          <t>Euro 6 b</t>
        </is>
      </c>
      <c r="R528" s="2" t="n">
        <v>1950</v>
      </c>
      <c r="S528" s="2" t="n"/>
      <c r="T528" s="2" t="n">
        <v>180</v>
      </c>
      <c r="U528" s="39">
        <f>IF(I528="N",T528*Supuestos!$B$4,T528*Supuestos!$C$4)*100</f>
        <v/>
      </c>
      <c r="V528" s="20">
        <f>IF(U528&gt;0,100/U528,0)</f>
        <v/>
      </c>
      <c r="W528" s="2">
        <f>T528*M528</f>
        <v/>
      </c>
      <c r="X528" s="2">
        <f>+U528*M528</f>
        <v/>
      </c>
      <c r="Y528" s="44" t="n">
        <v>5946.761101384687</v>
      </c>
      <c r="Z528" s="45" t="n">
        <v>0.2875</v>
      </c>
      <c r="AA528" s="44" t="n">
        <v>20684.38643959891</v>
      </c>
    </row>
    <row r="529">
      <c r="A529" s="6" t="inlineStr">
        <is>
          <t>GEELY</t>
        </is>
      </c>
      <c r="B529" s="6" t="inlineStr">
        <is>
          <t>Coolray 1.5T GC Extra Full, cuero, techo pan. 5p Aut.</t>
        </is>
      </c>
      <c r="C529" s="6" t="inlineStr">
        <is>
          <t>SUV y CROSSOVER</t>
        </is>
      </c>
      <c r="D529" s="6" t="inlineStr">
        <is>
          <t>AUTOMOVIL</t>
        </is>
      </c>
      <c r="E529" s="11">
        <f>IF(D529="COMERCIAL","UTILITARIO",IF(C529="SUV Y CROSSOVER","SUV","AUTOMOVIL"))</f>
        <v/>
      </c>
      <c r="F529" s="6" t="inlineStr">
        <is>
          <t>CHI</t>
        </is>
      </c>
      <c r="G529" s="11" t="n">
        <v>1500</v>
      </c>
      <c r="H529" s="6" t="inlineStr">
        <is>
          <t>NAFTA</t>
        </is>
      </c>
      <c r="I529" s="6">
        <f>IF(H529="NAFTA","N",IF(H529="DIESEL","D",IF(H529="ELÉCTRICO","E","")))</f>
        <v/>
      </c>
      <c r="J529" s="17" t="inlineStr">
        <is>
          <t>N</t>
        </is>
      </c>
      <c r="K529" s="6" t="n">
        <v>174</v>
      </c>
      <c r="L529" s="9" t="n">
        <v>3</v>
      </c>
      <c r="M529" s="2" t="n">
        <v>3</v>
      </c>
      <c r="N529" s="2" t="n">
        <v>30990</v>
      </c>
      <c r="O529" s="2" t="inlineStr">
        <is>
          <t>Ursea</t>
        </is>
      </c>
      <c r="P529" s="2" t="inlineStr">
        <is>
          <t>RV-E00036</t>
        </is>
      </c>
      <c r="Q529" s="2" t="inlineStr">
        <is>
          <t>Euro 6 b</t>
        </is>
      </c>
      <c r="R529" s="2" t="n">
        <v>1732</v>
      </c>
      <c r="S529" s="2" t="n"/>
      <c r="T529" s="2" t="n">
        <v>145</v>
      </c>
      <c r="U529" s="39">
        <f>IF(I529="N",T529*Supuestos!$B$4,T529*Supuestos!$C$4)*100</f>
        <v/>
      </c>
      <c r="V529" s="20">
        <f>IF(U529&gt;0,100/U529,0)</f>
        <v/>
      </c>
      <c r="W529" s="2">
        <f>T529*M529</f>
        <v/>
      </c>
      <c r="X529" s="2">
        <f>+U529*M529</f>
        <v/>
      </c>
      <c r="Y529" s="44" t="n">
        <v>5672.21072735954</v>
      </c>
      <c r="Z529" s="45" t="n">
        <v>0.2875</v>
      </c>
      <c r="AA529" s="44" t="n">
        <v>19729.42861690275</v>
      </c>
    </row>
    <row r="530">
      <c r="A530" s="6" t="inlineStr">
        <is>
          <t>HAVAL</t>
        </is>
      </c>
      <c r="B530" s="6" t="inlineStr">
        <is>
          <t>New H6 2.0T Top E.Full,6Abag,cue,techo,cam360. 5p.4x4 Aut.</t>
        </is>
      </c>
      <c r="C530" s="6" t="inlineStr">
        <is>
          <t>SUV y CROSSOVER</t>
        </is>
      </c>
      <c r="D530" s="6" t="inlineStr">
        <is>
          <t>AUTOMOVIL</t>
        </is>
      </c>
      <c r="E530" s="11">
        <f>IF(D530="COMERCIAL","UTILITARIO",IF(C530="SUV Y CROSSOVER","SUV","AUTOMOVIL"))</f>
        <v/>
      </c>
      <c r="F530" s="6" t="inlineStr">
        <is>
          <t>CHI</t>
        </is>
      </c>
      <c r="G530" s="11" t="n">
        <v>2000</v>
      </c>
      <c r="H530" s="6" t="inlineStr">
        <is>
          <t>NAFTA</t>
        </is>
      </c>
      <c r="I530" s="6">
        <f>IF(H530="NAFTA","N",IF(H530="DIESEL","D",IF(H530="ELÉCTRICO","E","")))</f>
        <v/>
      </c>
      <c r="J530" s="17" t="inlineStr">
        <is>
          <t>N</t>
        </is>
      </c>
      <c r="K530" s="6" t="n">
        <v>201</v>
      </c>
      <c r="L530" s="9" t="n">
        <v>3</v>
      </c>
      <c r="M530" s="2" t="n"/>
      <c r="N530" s="2" t="n"/>
      <c r="O530" s="2" t="n"/>
      <c r="P530" s="2" t="n"/>
      <c r="Q530" s="2" t="n"/>
      <c r="R530" s="2" t="n"/>
      <c r="S530" s="2" t="n"/>
      <c r="T530" s="2" t="n"/>
      <c r="U530" s="39">
        <f>IF(I530="N",T530*Supuestos!$B$4,T530*Supuestos!$C$4)*100</f>
        <v/>
      </c>
      <c r="V530" s="20">
        <f>IF(U530&gt;0,100/U530,0)</f>
        <v/>
      </c>
      <c r="W530" s="2">
        <f>T530*M530</f>
        <v/>
      </c>
      <c r="X530" s="2">
        <f>+U530*M530</f>
        <v/>
      </c>
      <c r="Y530" s="44" t="n">
        <v>0</v>
      </c>
      <c r="Z530" s="45" t="n">
        <v>0.345</v>
      </c>
      <c r="AA530" s="44" t="n">
        <v>0</v>
      </c>
    </row>
    <row r="531">
      <c r="A531" s="6" t="inlineStr">
        <is>
          <t>MASERATI</t>
        </is>
      </c>
      <c r="B531" s="6" t="inlineStr">
        <is>
          <t>Levante GT 2.0T Sport MHEV 330 HP Ex. Full 4x4 5p. Aut.</t>
        </is>
      </c>
      <c r="C531" s="6" t="inlineStr">
        <is>
          <t>SUV y CROSSOVER</t>
        </is>
      </c>
      <c r="D531" s="6" t="inlineStr">
        <is>
          <t>AUTOMOVIL</t>
        </is>
      </c>
      <c r="E531" s="11">
        <f>IF(D531="COMERCIAL","UTILITARIO",IF(C531="SUV Y CROSSOVER","SUV","AUTOMOVIL"))</f>
        <v/>
      </c>
      <c r="F531" s="6" t="inlineStr">
        <is>
          <t>ITA</t>
        </is>
      </c>
      <c r="G531" s="11" t="n">
        <v>2000</v>
      </c>
      <c r="H531" s="6" t="inlineStr">
        <is>
          <t>NAFTA</t>
        </is>
      </c>
      <c r="I531" s="6">
        <f>IF(H531="NAFTA","N",IF(H531="DIESEL","D",IF(H531="ELÉCTRICO","E","")))</f>
        <v/>
      </c>
      <c r="J531" s="17" t="inlineStr">
        <is>
          <t>MHEV</t>
        </is>
      </c>
      <c r="K531" s="6" t="n">
        <v>330</v>
      </c>
      <c r="L531" s="9" t="n">
        <v>3</v>
      </c>
      <c r="M531" s="2" t="n"/>
      <c r="N531" s="2" t="n"/>
      <c r="O531" s="2" t="n"/>
      <c r="P531" s="2" t="n"/>
      <c r="Q531" s="2" t="n"/>
      <c r="R531" s="2" t="n"/>
      <c r="S531" s="2" t="n"/>
      <c r="T531" s="2" t="n"/>
      <c r="U531" s="39">
        <f>IF(I531="N",T531*Supuestos!$B$4,T531*Supuestos!$C$4)*100</f>
        <v/>
      </c>
      <c r="V531" s="20">
        <f>IF(U531&gt;0,100/U531,0)</f>
        <v/>
      </c>
      <c r="W531" s="2">
        <f>T531*M531</f>
        <v/>
      </c>
      <c r="X531" s="2">
        <f>+U531*M531</f>
        <v/>
      </c>
      <c r="Y531" s="44" t="n">
        <v>0</v>
      </c>
      <c r="Z531" s="45" t="n">
        <v>0.14</v>
      </c>
      <c r="AA531" s="44" t="n">
        <v>0</v>
      </c>
    </row>
    <row r="532">
      <c r="A532" s="6" t="inlineStr">
        <is>
          <t>MERCEDES BENZ</t>
        </is>
      </c>
      <c r="B532" s="6" t="inlineStr">
        <is>
          <t>GLA 35 AMG 2.0T 4x4 Aut. (H 247)</t>
        </is>
      </c>
      <c r="C532" s="6" t="inlineStr">
        <is>
          <t>SUV y CROSSOVER</t>
        </is>
      </c>
      <c r="D532" s="6" t="inlineStr">
        <is>
          <t>AUTOMOVIL</t>
        </is>
      </c>
      <c r="E532" s="11">
        <f>IF(D532="COMERCIAL","UTILITARIO",IF(C532="SUV Y CROSSOVER","SUV","AUTOMOVIL"))</f>
        <v/>
      </c>
      <c r="F532" s="6" t="inlineStr">
        <is>
          <t>ALE</t>
        </is>
      </c>
      <c r="G532" s="11" t="n">
        <v>2000</v>
      </c>
      <c r="H532" s="6" t="inlineStr">
        <is>
          <t>NAFTA</t>
        </is>
      </c>
      <c r="I532" s="6">
        <f>IF(H532="NAFTA","N",IF(H532="DIESEL","D",IF(H532="ELÉCTRICO","E","")))</f>
        <v/>
      </c>
      <c r="J532" s="17" t="inlineStr">
        <is>
          <t>N</t>
        </is>
      </c>
      <c r="K532" s="6" t="n">
        <v>306</v>
      </c>
      <c r="L532" s="9" t="n">
        <v>3</v>
      </c>
      <c r="M532" s="2" t="n"/>
      <c r="N532" s="2" t="n"/>
      <c r="O532" s="2" t="n"/>
      <c r="P532" s="2" t="n"/>
      <c r="Q532" s="2" t="n"/>
      <c r="R532" s="2" t="n"/>
      <c r="S532" s="2" t="n"/>
      <c r="T532" s="2" t="n"/>
      <c r="U532" s="39">
        <f>IF(I532="N",T532*Supuestos!$B$4,T532*Supuestos!$C$4)*100</f>
        <v/>
      </c>
      <c r="V532" s="20">
        <f>IF(U532&gt;0,100/U532,0)</f>
        <v/>
      </c>
      <c r="W532" s="2">
        <f>T532*M532</f>
        <v/>
      </c>
      <c r="X532" s="2">
        <f>+U532*M532</f>
        <v/>
      </c>
      <c r="Y532" s="44" t="n">
        <v>0</v>
      </c>
      <c r="Z532" s="45" t="n">
        <v>0.345</v>
      </c>
      <c r="AA532" s="44" t="n">
        <v>0</v>
      </c>
    </row>
    <row r="533">
      <c r="A533" s="6" t="inlineStr">
        <is>
          <t>MERCEDES BENZ</t>
        </is>
      </c>
      <c r="B533" s="6" t="inlineStr">
        <is>
          <t>GLC 43 2.0T AMG MHEV Extra Full 4x4 5p. Aut. (X254)</t>
        </is>
      </c>
      <c r="C533" s="6" t="inlineStr">
        <is>
          <t>SUV y CROSSOVER</t>
        </is>
      </c>
      <c r="D533" s="6" t="inlineStr">
        <is>
          <t>AUTOMOVIL</t>
        </is>
      </c>
      <c r="E533" s="11">
        <f>IF(D533="COMERCIAL","UTILITARIO",IF(C533="SUV Y CROSSOVER","SUV","AUTOMOVIL"))</f>
        <v/>
      </c>
      <c r="F533" s="6" t="n"/>
      <c r="G533" s="11" t="n">
        <v>2000</v>
      </c>
      <c r="H533" s="6" t="inlineStr">
        <is>
          <t>NAFTA</t>
        </is>
      </c>
      <c r="I533" s="6">
        <f>IF(H533="NAFTA","N",IF(H533="DIESEL","D",IF(H533="ELÉCTRICO","E","")))</f>
        <v/>
      </c>
      <c r="J533" s="17" t="inlineStr">
        <is>
          <t>MHEV</t>
        </is>
      </c>
      <c r="K533" s="6" t="n"/>
      <c r="L533" s="9" t="n">
        <v>3</v>
      </c>
      <c r="M533" s="2" t="n"/>
      <c r="N533" s="2" t="n"/>
      <c r="O533" s="2" t="n"/>
      <c r="P533" s="2" t="n"/>
      <c r="Q533" s="2" t="n"/>
      <c r="R533" s="2" t="n"/>
      <c r="S533" s="2" t="n"/>
      <c r="T533" s="2" t="n"/>
      <c r="U533" s="39">
        <f>IF(I533="N",T533*Supuestos!$B$4,T533*Supuestos!$C$4)*100</f>
        <v/>
      </c>
      <c r="V533" s="20">
        <f>IF(U533&gt;0,100/U533,0)</f>
        <v/>
      </c>
      <c r="W533" s="2">
        <f>T533*M533</f>
        <v/>
      </c>
      <c r="X533" s="2">
        <f>+U533*M533</f>
        <v/>
      </c>
      <c r="Y533" s="44" t="n">
        <v>0</v>
      </c>
      <c r="Z533" s="45" t="n">
        <v>0.14</v>
      </c>
      <c r="AA533" s="44" t="n">
        <v>0</v>
      </c>
    </row>
    <row r="534">
      <c r="A534" s="6" t="inlineStr">
        <is>
          <t>OPEL</t>
        </is>
      </c>
      <c r="B534" s="6" t="inlineStr">
        <is>
          <t>Crossland X Elegance 1.2T E.Full,cue,tech,Ay.Est.5p.Aut.(ESP</t>
        </is>
      </c>
      <c r="C534" s="6" t="inlineStr">
        <is>
          <t>SUV y CROSSOVER</t>
        </is>
      </c>
      <c r="D534" s="6" t="inlineStr">
        <is>
          <t>AUTOMOVIL</t>
        </is>
      </c>
      <c r="E534" s="11">
        <f>IF(D534="COMERCIAL","UTILITARIO",IF(C534="SUV Y CROSSOVER","SUV","AUTOMOVIL"))</f>
        <v/>
      </c>
      <c r="F534" s="6" t="inlineStr">
        <is>
          <t>ESP</t>
        </is>
      </c>
      <c r="G534" s="11" t="n">
        <v>1200</v>
      </c>
      <c r="H534" s="6" t="inlineStr">
        <is>
          <t>NAFTA</t>
        </is>
      </c>
      <c r="I534" s="6">
        <f>IF(H534="NAFTA","N",IF(H534="DIESEL","D",IF(H534="ELÉCTRICO","E","")))</f>
        <v/>
      </c>
      <c r="J534" s="17" t="inlineStr">
        <is>
          <t>N</t>
        </is>
      </c>
      <c r="K534" s="6" t="n">
        <v>110</v>
      </c>
      <c r="L534" s="9" t="n">
        <v>3</v>
      </c>
      <c r="M534" s="2" t="n"/>
      <c r="N534" s="2" t="n"/>
      <c r="O534" s="2" t="n"/>
      <c r="P534" s="2" t="n"/>
      <c r="Q534" s="2" t="n"/>
      <c r="R534" s="2" t="n"/>
      <c r="S534" s="2" t="n"/>
      <c r="T534" s="2" t="n"/>
      <c r="U534" s="39">
        <f>IF(I534="N",T534*Supuestos!$B$4,T534*Supuestos!$C$4)*100</f>
        <v/>
      </c>
      <c r="V534" s="20">
        <f>IF(U534&gt;0,100/U534,0)</f>
        <v/>
      </c>
      <c r="W534" s="2">
        <f>T534*M534</f>
        <v/>
      </c>
      <c r="X534" s="2">
        <f>+U534*M534</f>
        <v/>
      </c>
      <c r="Y534" s="44" t="n">
        <v>0</v>
      </c>
      <c r="Z534" s="45" t="n">
        <v>0.2875</v>
      </c>
      <c r="AA534" s="44" t="n">
        <v>0</v>
      </c>
    </row>
    <row r="535">
      <c r="A535" s="6" t="inlineStr">
        <is>
          <t>SUBARU</t>
        </is>
      </c>
      <c r="B535" s="6" t="inlineStr">
        <is>
          <t>Crosstrek 2.0i S ES Extra Full 4x4 5p. Aut.</t>
        </is>
      </c>
      <c r="C535" s="6" t="inlineStr">
        <is>
          <t>SUV y CROSSOVER</t>
        </is>
      </c>
      <c r="D535" s="6" t="inlineStr">
        <is>
          <t>AUTOMOVIL</t>
        </is>
      </c>
      <c r="E535" s="11">
        <f>IF(D535="COMERCIAL","UTILITARIO",IF(C535="SUV Y CROSSOVER","SUV","AUTOMOVIL"))</f>
        <v/>
      </c>
      <c r="F535" s="6" t="inlineStr">
        <is>
          <t>JAP</t>
        </is>
      </c>
      <c r="G535" s="11" t="n">
        <v>2000</v>
      </c>
      <c r="H535" s="6" t="inlineStr">
        <is>
          <t>NAFTA</t>
        </is>
      </c>
      <c r="I535" s="6">
        <f>IF(H535="NAFTA","N",IF(H535="DIESEL","D",IF(H535="ELÉCTRICO","E","")))</f>
        <v/>
      </c>
      <c r="J535" s="17" t="inlineStr">
        <is>
          <t>N</t>
        </is>
      </c>
      <c r="K535" s="6" t="n">
        <v>156</v>
      </c>
      <c r="L535" s="9" t="n">
        <v>3</v>
      </c>
      <c r="M535" s="2" t="n">
        <v>3</v>
      </c>
      <c r="N535" s="2" t="n">
        <v>50800</v>
      </c>
      <c r="O535" s="2" t="inlineStr">
        <is>
          <t>Ursea</t>
        </is>
      </c>
      <c r="P535" s="2" t="inlineStr">
        <is>
          <t>RV-E00059</t>
        </is>
      </c>
      <c r="Q535" s="2" t="inlineStr">
        <is>
          <t>Euro 6</t>
        </is>
      </c>
      <c r="R535" s="2" t="n">
        <v>2100</v>
      </c>
      <c r="S535" s="2" t="n"/>
      <c r="T535" s="2" t="n">
        <v>165</v>
      </c>
      <c r="U535" s="39">
        <f>IF(I535="N",T535*Supuestos!$B$4,T535*Supuestos!$C$4)*100</f>
        <v/>
      </c>
      <c r="V535" s="20">
        <f>IF(U535&gt;0,100/U535,0)</f>
        <v/>
      </c>
      <c r="W535" s="2">
        <f>T535*M535</f>
        <v/>
      </c>
      <c r="X535" s="2">
        <f>+U535*M535</f>
        <v/>
      </c>
      <c r="Y535" s="44" t="n">
        <v>10680.72399293071</v>
      </c>
      <c r="Z535" s="45" t="n">
        <v>0.345</v>
      </c>
      <c r="AA535" s="44" t="n">
        <v>30958.62026936437</v>
      </c>
    </row>
    <row r="536">
      <c r="A536" s="6" t="inlineStr">
        <is>
          <t>SUZUKI</t>
        </is>
      </c>
      <c r="B536" s="6" t="inlineStr">
        <is>
          <t>Jimny 1.5 GL Full,2Abag,ABS,faros,CES,HSA 4x4 3p.</t>
        </is>
      </c>
      <c r="C536" s="6" t="inlineStr">
        <is>
          <t>SUV y CROSSOVER</t>
        </is>
      </c>
      <c r="D536" s="6" t="inlineStr">
        <is>
          <t>AUTOMOVIL</t>
        </is>
      </c>
      <c r="E536" s="11">
        <f>IF(D536="COMERCIAL","UTILITARIO",IF(C536="SUV Y CROSSOVER","SUV","AUTOMOVIL"))</f>
        <v/>
      </c>
      <c r="F536" s="6" t="inlineStr">
        <is>
          <t>JAP</t>
        </is>
      </c>
      <c r="G536" s="11" t="n">
        <v>1500</v>
      </c>
      <c r="H536" s="6" t="inlineStr">
        <is>
          <t>NAFTA</t>
        </is>
      </c>
      <c r="I536" s="6">
        <f>IF(H536="NAFTA","N",IF(H536="DIESEL","D",IF(H536="ELÉCTRICO","E","")))</f>
        <v/>
      </c>
      <c r="J536" s="17" t="inlineStr">
        <is>
          <t>N</t>
        </is>
      </c>
      <c r="K536" s="6" t="n">
        <v>102</v>
      </c>
      <c r="L536" s="9" t="n">
        <v>3</v>
      </c>
      <c r="M536" s="2" t="n"/>
      <c r="N536" s="2" t="n"/>
      <c r="O536" s="2" t="n"/>
      <c r="P536" s="2" t="n"/>
      <c r="Q536" s="2" t="n"/>
      <c r="R536" s="2" t="n"/>
      <c r="S536" s="2" t="n"/>
      <c r="T536" s="2" t="n"/>
      <c r="U536" s="39">
        <f>IF(I536="N",T536*Supuestos!$B$4,T536*Supuestos!$C$4)*100</f>
        <v/>
      </c>
      <c r="V536" s="20">
        <f>IF(U536&gt;0,100/U536,0)</f>
        <v/>
      </c>
      <c r="W536" s="2">
        <f>T536*M536</f>
        <v/>
      </c>
      <c r="X536" s="2">
        <f>+U536*M536</f>
        <v/>
      </c>
      <c r="Y536" s="44" t="n">
        <v>0</v>
      </c>
      <c r="Z536" s="45" t="n">
        <v>0.2875</v>
      </c>
      <c r="AA536" s="44" t="n">
        <v>0</v>
      </c>
    </row>
    <row r="537">
      <c r="A537" s="6" t="inlineStr">
        <is>
          <t>SUZUKI</t>
        </is>
      </c>
      <c r="B537" s="6" t="inlineStr">
        <is>
          <t>Jimny 1.5 GLX Extra Full,6Abag,climatizador 4x4 3p. Aut.</t>
        </is>
      </c>
      <c r="C537" s="6" t="inlineStr">
        <is>
          <t>SUV y CROSSOVER</t>
        </is>
      </c>
      <c r="D537" s="6" t="inlineStr">
        <is>
          <t>AUTOMOVIL</t>
        </is>
      </c>
      <c r="E537" s="11">
        <f>IF(D537="COMERCIAL","UTILITARIO",IF(C537="SUV Y CROSSOVER","SUV","AUTOMOVIL"))</f>
        <v/>
      </c>
      <c r="F537" s="6" t="inlineStr">
        <is>
          <t>JAP</t>
        </is>
      </c>
      <c r="G537" s="11" t="n">
        <v>1500</v>
      </c>
      <c r="H537" s="6" t="inlineStr">
        <is>
          <t>NAFTA</t>
        </is>
      </c>
      <c r="I537" s="6">
        <f>IF(H537="NAFTA","N",IF(H537="DIESEL","D",IF(H537="ELÉCTRICO","E","")))</f>
        <v/>
      </c>
      <c r="J537" s="17" t="inlineStr">
        <is>
          <t>N</t>
        </is>
      </c>
      <c r="K537" s="6" t="n">
        <v>102</v>
      </c>
      <c r="L537" s="9" t="n">
        <v>3</v>
      </c>
      <c r="M537" s="2" t="n"/>
      <c r="N537" s="2" t="n"/>
      <c r="O537" s="2" t="n"/>
      <c r="P537" s="2" t="n"/>
      <c r="Q537" s="2" t="n"/>
      <c r="R537" s="2" t="n"/>
      <c r="S537" s="2" t="n"/>
      <c r="T537" s="2" t="n"/>
      <c r="U537" s="39">
        <f>IF(I537="N",T537*Supuestos!$B$4,T537*Supuestos!$C$4)*100</f>
        <v/>
      </c>
      <c r="V537" s="20">
        <f>IF(U537&gt;0,100/U537,0)</f>
        <v/>
      </c>
      <c r="W537" s="2">
        <f>T537*M537</f>
        <v/>
      </c>
      <c r="X537" s="2">
        <f>+U537*M537</f>
        <v/>
      </c>
      <c r="Y537" s="44" t="n">
        <v>0</v>
      </c>
      <c r="Z537" s="45" t="n">
        <v>0.2875</v>
      </c>
      <c r="AA537" s="44" t="n">
        <v>0</v>
      </c>
    </row>
    <row r="538">
      <c r="A538" s="6" t="inlineStr">
        <is>
          <t>TESLA</t>
        </is>
      </c>
      <c r="B538" s="6" t="inlineStr">
        <is>
          <t>Y Extra Full 5p. Aut. (CHI)</t>
        </is>
      </c>
      <c r="C538" s="6" t="inlineStr">
        <is>
          <t>SUV y CROSSOVER</t>
        </is>
      </c>
      <c r="D538" s="6" t="inlineStr">
        <is>
          <t>AUTOMOVIL</t>
        </is>
      </c>
      <c r="E538" s="11">
        <f>IF(D538="COMERCIAL","UTILITARIO",IF(C538="SUV Y CROSSOVER","SUV","AUTOMOVIL"))</f>
        <v/>
      </c>
      <c r="F538" s="6" t="n"/>
      <c r="G538" s="11" t="n"/>
      <c r="H538" s="6" t="inlineStr">
        <is>
          <t>ELÉCTRICO</t>
        </is>
      </c>
      <c r="I538" s="6">
        <f>IF(H538="NAFTA","N",IF(H538="DIESEL","D",IF(H538="ELÉCTRICO","E","")))</f>
        <v/>
      </c>
      <c r="J538" s="17" t="inlineStr">
        <is>
          <t>BEV</t>
        </is>
      </c>
      <c r="K538" s="6" t="n">
        <v>0</v>
      </c>
      <c r="L538" s="9" t="n">
        <v>3</v>
      </c>
      <c r="M538" s="21" t="n">
        <v>3</v>
      </c>
      <c r="N538" s="2" t="n">
        <v>67900</v>
      </c>
      <c r="O538" s="2" t="inlineStr">
        <is>
          <t>Chile</t>
        </is>
      </c>
      <c r="P538" s="2" t="inlineStr">
        <is>
          <t>TS9433EL0224S02-4</t>
        </is>
      </c>
      <c r="Q538" s="2" t="n"/>
      <c r="R538" s="2" t="n">
        <v>2518</v>
      </c>
      <c r="S538" s="2" t="n">
        <v>6.1</v>
      </c>
      <c r="T538" s="2" t="n"/>
      <c r="U538" s="39">
        <f>IF(I538="N",T538*Supuestos!$B$4,T538*Supuestos!$C$4)*100</f>
        <v/>
      </c>
      <c r="V538" s="20">
        <f>IF(U538&gt;0,100/U538,0)</f>
        <v/>
      </c>
      <c r="W538" s="2">
        <f>T538*M538</f>
        <v/>
      </c>
      <c r="X538" s="2">
        <f>+U538*M538</f>
        <v/>
      </c>
      <c r="Y538" s="44" t="n">
        <v>0</v>
      </c>
      <c r="Z538" s="45" t="n">
        <v>0</v>
      </c>
      <c r="AA538" s="44" t="n">
        <v>55655.73770491804</v>
      </c>
    </row>
    <row r="539">
      <c r="A539" s="6" t="inlineStr">
        <is>
          <t>TESLA</t>
        </is>
      </c>
      <c r="B539" s="6" t="inlineStr">
        <is>
          <t>Y Long Range AWD 7 pax 5p. Aut.</t>
        </is>
      </c>
      <c r="C539" s="6" t="inlineStr">
        <is>
          <t>SUV y CROSSOVER</t>
        </is>
      </c>
      <c r="D539" s="6" t="inlineStr">
        <is>
          <t>AUTOMOVIL</t>
        </is>
      </c>
      <c r="E539" s="11">
        <f>IF(D539="COMERCIAL","UTILITARIO",IF(C539="SUV Y CROSSOVER","SUV","AUTOMOVIL"))</f>
        <v/>
      </c>
      <c r="F539" s="6" t="inlineStr">
        <is>
          <t>USA</t>
        </is>
      </c>
      <c r="G539" s="11" t="n"/>
      <c r="H539" s="6" t="inlineStr">
        <is>
          <t>ELÉCTRICO</t>
        </is>
      </c>
      <c r="I539" s="6">
        <f>IF(H539="NAFTA","N",IF(H539="DIESEL","D",IF(H539="ELÉCTRICO","E","")))</f>
        <v/>
      </c>
      <c r="J539" s="17" t="inlineStr">
        <is>
          <t>BEV</t>
        </is>
      </c>
      <c r="K539" s="6" t="n">
        <v>476</v>
      </c>
      <c r="L539" s="9" t="n">
        <v>3</v>
      </c>
      <c r="M539" s="21" t="n">
        <v>3</v>
      </c>
      <c r="N539" s="2" t="n">
        <v>95700</v>
      </c>
      <c r="O539" s="2" t="inlineStr">
        <is>
          <t>Chile</t>
        </is>
      </c>
      <c r="P539" s="2" t="inlineStr">
        <is>
          <t>TS9433EL0224S02-4</t>
        </is>
      </c>
      <c r="Q539" s="2" t="n"/>
      <c r="R539" s="2" t="n">
        <v>2518</v>
      </c>
      <c r="S539" s="2" t="n">
        <v>6.1</v>
      </c>
      <c r="T539" s="2" t="n"/>
      <c r="U539" s="39">
        <f>IF(I539="N",T539*Supuestos!$B$4,T539*Supuestos!$C$4)*100</f>
        <v/>
      </c>
      <c r="V539" s="20">
        <f>IF(U539&gt;0,100/U539,0)</f>
        <v/>
      </c>
      <c r="W539" s="2">
        <f>T539*M539</f>
        <v/>
      </c>
      <c r="X539" s="2">
        <f>+U539*M539</f>
        <v/>
      </c>
      <c r="Y539" s="44" t="n">
        <v>0</v>
      </c>
      <c r="Z539" s="45" t="n">
        <v>0</v>
      </c>
      <c r="AA539" s="44" t="n">
        <v>78442.62295081967</v>
      </c>
    </row>
    <row r="540">
      <c r="A540" s="6" t="inlineStr">
        <is>
          <t>TESLA</t>
        </is>
      </c>
      <c r="B540" s="6" t="inlineStr">
        <is>
          <t>Y Long Range AWD Performance 5p. Aut.</t>
        </is>
      </c>
      <c r="C540" s="6" t="inlineStr">
        <is>
          <t>SUV y CROSSOVER</t>
        </is>
      </c>
      <c r="D540" s="6" t="inlineStr">
        <is>
          <t>AUTOMOVIL</t>
        </is>
      </c>
      <c r="E540" s="11">
        <f>IF(D540="COMERCIAL","UTILITARIO",IF(C540="SUV Y CROSSOVER","SUV","AUTOMOVIL"))</f>
        <v/>
      </c>
      <c r="F540" s="6" t="inlineStr">
        <is>
          <t>USA</t>
        </is>
      </c>
      <c r="G540" s="11" t="n"/>
      <c r="H540" s="6" t="inlineStr">
        <is>
          <t>ELÉCTRICO</t>
        </is>
      </c>
      <c r="I540" s="6">
        <f>IF(H540="NAFTA","N",IF(H540="DIESEL","D",IF(H540="ELÉCTRICO","E","")))</f>
        <v/>
      </c>
      <c r="J540" s="17" t="inlineStr">
        <is>
          <t>BEV</t>
        </is>
      </c>
      <c r="K540" s="6" t="n">
        <v>490</v>
      </c>
      <c r="L540" s="9" t="n">
        <v>3</v>
      </c>
      <c r="M540" s="21" t="n">
        <v>3</v>
      </c>
      <c r="N540" s="2" t="n">
        <v>91000</v>
      </c>
      <c r="O540" s="2" t="inlineStr">
        <is>
          <t>Chile</t>
        </is>
      </c>
      <c r="P540" s="2" t="inlineStr">
        <is>
          <t>TS9433EL0224S02-4</t>
        </is>
      </c>
      <c r="Q540" s="2" t="n"/>
      <c r="R540" s="2" t="n">
        <v>2518</v>
      </c>
      <c r="S540" s="2" t="n">
        <v>6.1</v>
      </c>
      <c r="T540" s="2" t="n"/>
      <c r="U540" s="39">
        <f>IF(I540="N",T540*Supuestos!$B$4,T540*Supuestos!$C$4)*100</f>
        <v/>
      </c>
      <c r="V540" s="20">
        <f>IF(U540&gt;0,100/U540,0)</f>
        <v/>
      </c>
      <c r="W540" s="2">
        <f>T540*M540</f>
        <v/>
      </c>
      <c r="X540" s="2">
        <f>+U540*M540</f>
        <v/>
      </c>
      <c r="Y540" s="44" t="n">
        <v>0</v>
      </c>
      <c r="Z540" s="45" t="n">
        <v>0</v>
      </c>
      <c r="AA540" s="44" t="n">
        <v>74590.16393442624</v>
      </c>
    </row>
    <row r="541">
      <c r="A541" s="6" t="inlineStr">
        <is>
          <t>AUDI</t>
        </is>
      </c>
      <c r="B541" s="6" t="inlineStr">
        <is>
          <t>New Q7 2.0TFSi 252 HP Quattro MHEV Extra Full Tiptronic (ESL</t>
        </is>
      </c>
      <c r="C541" s="6" t="inlineStr">
        <is>
          <t>SUV y CROSSOVER</t>
        </is>
      </c>
      <c r="D541" s="6" t="inlineStr">
        <is>
          <t>AUTOMOVIL</t>
        </is>
      </c>
      <c r="E541" s="11">
        <f>IF(D541="COMERCIAL","UTILITARIO",IF(C541="SUV Y CROSSOVER","SUV","AUTOMOVIL"))</f>
        <v/>
      </c>
      <c r="F541" s="6" t="inlineStr">
        <is>
          <t>ESL</t>
        </is>
      </c>
      <c r="G541" s="11" t="n">
        <v>2000</v>
      </c>
      <c r="H541" s="6" t="inlineStr">
        <is>
          <t>NAFTA</t>
        </is>
      </c>
      <c r="I541" s="6">
        <f>IF(H541="NAFTA","N",IF(H541="DIESEL","D",IF(H541="ELÉCTRICO","E","")))</f>
        <v/>
      </c>
      <c r="J541" s="17" t="inlineStr">
        <is>
          <t>MHEV</t>
        </is>
      </c>
      <c r="K541" s="6" t="n">
        <v>252</v>
      </c>
      <c r="L541" s="9" t="n">
        <v>2</v>
      </c>
      <c r="M541" s="2" t="n"/>
      <c r="N541" s="2" t="n"/>
      <c r="O541" s="2" t="n"/>
      <c r="P541" s="2" t="n"/>
      <c r="Q541" s="2" t="n"/>
      <c r="R541" s="2" t="n"/>
      <c r="S541" s="2" t="n"/>
      <c r="T541" s="2" t="n"/>
      <c r="U541" s="39">
        <f>IF(I541="N",T541*Supuestos!$B$4,T541*Supuestos!$C$4)*100</f>
        <v/>
      </c>
      <c r="V541" s="20">
        <f>IF(U541&gt;0,100/U541,0)</f>
        <v/>
      </c>
      <c r="W541" s="2">
        <f>T541*M541</f>
        <v/>
      </c>
      <c r="X541" s="2">
        <f>+U541*M541</f>
        <v/>
      </c>
      <c r="Y541" s="44" t="n">
        <v>0</v>
      </c>
      <c r="Z541" s="45" t="n">
        <v>0.14</v>
      </c>
      <c r="AA541" s="44" t="n">
        <v>0</v>
      </c>
    </row>
    <row r="542">
      <c r="A542" s="6" t="inlineStr">
        <is>
          <t>AUDI</t>
        </is>
      </c>
      <c r="B542" s="6" t="inlineStr">
        <is>
          <t>Nuevo Q5 Sline 2.0TFSi PHEV S-Tronic Quattro 5p. (MEX)</t>
        </is>
      </c>
      <c r="C542" s="6" t="inlineStr">
        <is>
          <t>SUV y CROSSOVER</t>
        </is>
      </c>
      <c r="D542" s="6" t="inlineStr">
        <is>
          <t>AUTOMOVIL</t>
        </is>
      </c>
      <c r="E542" s="11">
        <f>IF(D542="COMERCIAL","UTILITARIO",IF(C542="SUV Y CROSSOVER","SUV","AUTOMOVIL"))</f>
        <v/>
      </c>
      <c r="F542" s="6" t="inlineStr">
        <is>
          <t>MEX</t>
        </is>
      </c>
      <c r="G542" s="11" t="n">
        <v>2000</v>
      </c>
      <c r="H542" s="6" t="inlineStr">
        <is>
          <t>NAFTA</t>
        </is>
      </c>
      <c r="I542" s="6">
        <f>IF(H542="NAFTA","N",IF(H542="DIESEL","D",IF(H542="ELÉCTRICO","E","")))</f>
        <v/>
      </c>
      <c r="J542" s="17" t="inlineStr">
        <is>
          <t>PHEV</t>
        </is>
      </c>
      <c r="K542" s="6" t="n">
        <v>367</v>
      </c>
      <c r="L542" s="9" t="n">
        <v>2</v>
      </c>
      <c r="M542" s="2" t="n"/>
      <c r="N542" s="2" t="n"/>
      <c r="O542" s="2" t="n"/>
      <c r="P542" s="2" t="n"/>
      <c r="Q542" s="2" t="n"/>
      <c r="R542" s="2" t="n"/>
      <c r="S542" s="2" t="n"/>
      <c r="T542" s="2" t="n"/>
      <c r="U542" s="39">
        <f>IF(I542="N",T542*Supuestos!$B$4,T542*Supuestos!$C$4)*100</f>
        <v/>
      </c>
      <c r="V542" s="20">
        <f>IF(U542&gt;0,100/U542,0)</f>
        <v/>
      </c>
      <c r="W542" s="2">
        <f>T542*M542</f>
        <v/>
      </c>
      <c r="X542" s="2">
        <f>+U542*M542</f>
        <v/>
      </c>
      <c r="Y542" s="44" t="n">
        <v>0</v>
      </c>
      <c r="Z542" s="45" t="n">
        <v>0.02</v>
      </c>
      <c r="AA542" s="44" t="n">
        <v>0</v>
      </c>
    </row>
    <row r="543">
      <c r="A543" s="6" t="inlineStr">
        <is>
          <t>AUDI</t>
        </is>
      </c>
      <c r="B543" s="6" t="inlineStr">
        <is>
          <t>Nuevo SQ5 3.0 TFSI 354 HP Tiptronic Quattro Extra Full (MEX)</t>
        </is>
      </c>
      <c r="C543" s="6" t="inlineStr">
        <is>
          <t>SUV y CROSSOVER</t>
        </is>
      </c>
      <c r="D543" s="6" t="inlineStr">
        <is>
          <t>AUTOMOVIL</t>
        </is>
      </c>
      <c r="E543" s="11">
        <f>IF(D543="COMERCIAL","UTILITARIO",IF(C543="SUV Y CROSSOVER","SUV","AUTOMOVIL"))</f>
        <v/>
      </c>
      <c r="F543" s="6" t="inlineStr">
        <is>
          <t>MEX</t>
        </is>
      </c>
      <c r="G543" s="11" t="n">
        <v>3000</v>
      </c>
      <c r="H543" s="6" t="inlineStr">
        <is>
          <t>NAFTA</t>
        </is>
      </c>
      <c r="I543" s="6">
        <f>IF(H543="NAFTA","N",IF(H543="DIESEL","D",IF(H543="ELÉCTRICO","E","")))</f>
        <v/>
      </c>
      <c r="J543" s="17" t="inlineStr">
        <is>
          <t>N</t>
        </is>
      </c>
      <c r="K543" s="6" t="n">
        <v>354</v>
      </c>
      <c r="L543" s="9" t="n">
        <v>2</v>
      </c>
      <c r="M543" s="2" t="n"/>
      <c r="N543" s="2" t="n"/>
      <c r="O543" s="2" t="n"/>
      <c r="P543" s="2" t="n"/>
      <c r="Q543" s="2" t="n"/>
      <c r="R543" s="2" t="n"/>
      <c r="S543" s="2" t="n"/>
      <c r="T543" s="2" t="n"/>
      <c r="U543" s="39">
        <f>IF(I543="N",T543*Supuestos!$B$4,T543*Supuestos!$C$4)*100</f>
        <v/>
      </c>
      <c r="V543" s="20">
        <f>IF(U543&gt;0,100/U543,0)</f>
        <v/>
      </c>
      <c r="W543" s="2">
        <f>T543*M543</f>
        <v/>
      </c>
      <c r="X543" s="2">
        <f>+U543*M543</f>
        <v/>
      </c>
      <c r="Y543" s="44" t="n">
        <v>0</v>
      </c>
      <c r="Z543" s="45" t="n">
        <v>0.4025</v>
      </c>
      <c r="AA543" s="44" t="n">
        <v>0</v>
      </c>
    </row>
    <row r="544">
      <c r="A544" s="6" t="inlineStr">
        <is>
          <t>AUDI</t>
        </is>
      </c>
      <c r="B544" s="6" t="inlineStr">
        <is>
          <t>Nuevo SQ5 SB 3.0 TFSI Quattro Extra Full Tiptronic (MEX)</t>
        </is>
      </c>
      <c r="C544" s="6" t="inlineStr">
        <is>
          <t>SUV y CROSSOVER</t>
        </is>
      </c>
      <c r="D544" s="6" t="inlineStr">
        <is>
          <t>AUTOMOVIL</t>
        </is>
      </c>
      <c r="E544" s="11">
        <f>IF(D544="COMERCIAL","UTILITARIO",IF(C544="SUV Y CROSSOVER","SUV","AUTOMOVIL"))</f>
        <v/>
      </c>
      <c r="F544" s="6" t="inlineStr">
        <is>
          <t>MEX</t>
        </is>
      </c>
      <c r="G544" s="11" t="n">
        <v>3000</v>
      </c>
      <c r="H544" s="6" t="inlineStr">
        <is>
          <t>NAFTA</t>
        </is>
      </c>
      <c r="I544" s="6">
        <f>IF(H544="NAFTA","N",IF(H544="DIESEL","D",IF(H544="ELÉCTRICO","E","")))</f>
        <v/>
      </c>
      <c r="J544" s="17" t="inlineStr">
        <is>
          <t>N</t>
        </is>
      </c>
      <c r="K544" s="6" t="n">
        <v>354</v>
      </c>
      <c r="L544" s="9" t="n">
        <v>2</v>
      </c>
      <c r="M544" s="2" t="n"/>
      <c r="N544" s="2" t="n"/>
      <c r="O544" s="2" t="n"/>
      <c r="P544" s="2" t="n"/>
      <c r="Q544" s="2" t="n"/>
      <c r="R544" s="2" t="n"/>
      <c r="S544" s="2" t="n"/>
      <c r="T544" s="2" t="n"/>
      <c r="U544" s="39">
        <f>IF(I544="N",T544*Supuestos!$B$4,T544*Supuestos!$C$4)*100</f>
        <v/>
      </c>
      <c r="V544" s="20">
        <f>IF(U544&gt;0,100/U544,0)</f>
        <v/>
      </c>
      <c r="W544" s="2">
        <f>T544*M544</f>
        <v/>
      </c>
      <c r="X544" s="2">
        <f>+U544*M544</f>
        <v/>
      </c>
      <c r="Y544" s="44" t="n">
        <v>0</v>
      </c>
      <c r="Z544" s="45" t="n">
        <v>0.4025</v>
      </c>
      <c r="AA544" s="44" t="n">
        <v>0</v>
      </c>
    </row>
    <row r="545">
      <c r="A545" s="6" t="inlineStr">
        <is>
          <t>BAIC</t>
        </is>
      </c>
      <c r="B545" s="6" t="inlineStr">
        <is>
          <t>EX3 160KW Fashion Ex.Full,4bag,CES,CTR,techo,Ay.Est.5p.Aut.</t>
        </is>
      </c>
      <c r="C545" s="6" t="inlineStr">
        <is>
          <t>SUV y CROSSOVER</t>
        </is>
      </c>
      <c r="D545" s="6" t="inlineStr">
        <is>
          <t>AUTOMOVIL</t>
        </is>
      </c>
      <c r="E545" s="11">
        <f>IF(D545="COMERCIAL","UTILITARIO",IF(C545="SUV Y CROSSOVER","SUV","AUTOMOVIL"))</f>
        <v/>
      </c>
      <c r="F545" s="6" t="inlineStr">
        <is>
          <t>CHI</t>
        </is>
      </c>
      <c r="G545" s="11" t="n"/>
      <c r="H545" s="6" t="inlineStr">
        <is>
          <t>ELÉCTRICO</t>
        </is>
      </c>
      <c r="I545" s="6">
        <f>IF(H545="NAFTA","N",IF(H545="DIESEL","D",IF(H545="ELÉCTRICO","E","")))</f>
        <v/>
      </c>
      <c r="J545" s="17" t="inlineStr">
        <is>
          <t>BEV</t>
        </is>
      </c>
      <c r="K545" s="6" t="n">
        <v>214</v>
      </c>
      <c r="L545" s="9" t="n">
        <v>2</v>
      </c>
      <c r="M545" s="2" t="n"/>
      <c r="N545" s="2" t="n"/>
      <c r="O545" s="2" t="n"/>
      <c r="P545" s="2" t="n"/>
      <c r="Q545" s="2" t="n"/>
      <c r="R545" s="2" t="n"/>
      <c r="S545" s="2" t="n"/>
      <c r="T545" s="2" t="n"/>
      <c r="U545" s="39">
        <f>IF(I545="N",T545*Supuestos!$B$4,T545*Supuestos!$C$4)*100</f>
        <v/>
      </c>
      <c r="V545" s="20">
        <f>IF(U545&gt;0,100/U545,0)</f>
        <v/>
      </c>
      <c r="W545" s="2">
        <f>T545*M545</f>
        <v/>
      </c>
      <c r="X545" s="2">
        <f>+U545*M545</f>
        <v/>
      </c>
      <c r="Y545" s="44" t="n">
        <v>0</v>
      </c>
      <c r="Z545" s="45" t="n">
        <v>0</v>
      </c>
      <c r="AA545" s="44" t="n">
        <v>0</v>
      </c>
    </row>
    <row r="546">
      <c r="A546" s="6" t="inlineStr">
        <is>
          <t>BMW</t>
        </is>
      </c>
      <c r="B546" s="6" t="inlineStr">
        <is>
          <t>Nuevo X3 xDrive 30e xLine 2.0T PHEV E.Full Aut.(G01)(USA)</t>
        </is>
      </c>
      <c r="C546" s="6" t="inlineStr">
        <is>
          <t>SUV y CROSSOVER</t>
        </is>
      </c>
      <c r="D546" s="6" t="inlineStr">
        <is>
          <t>AUTOMOVIL</t>
        </is>
      </c>
      <c r="E546" s="11">
        <f>IF(D546="COMERCIAL","UTILITARIO",IF(C546="SUV Y CROSSOVER","SUV","AUTOMOVIL"))</f>
        <v/>
      </c>
      <c r="F546" s="6" t="inlineStr">
        <is>
          <t>USA</t>
        </is>
      </c>
      <c r="G546" s="11" t="n">
        <v>2000</v>
      </c>
      <c r="H546" s="6" t="inlineStr">
        <is>
          <t>NAFTA</t>
        </is>
      </c>
      <c r="I546" s="6">
        <f>IF(H546="NAFTA","N",IF(H546="DIESEL","D",IF(H546="ELÉCTRICO","E","")))</f>
        <v/>
      </c>
      <c r="J546" s="17" t="inlineStr">
        <is>
          <t>PHEV</t>
        </is>
      </c>
      <c r="K546" s="6" t="n">
        <v>252</v>
      </c>
      <c r="L546" s="9" t="n">
        <v>2</v>
      </c>
      <c r="M546" s="2" t="n">
        <v>2</v>
      </c>
      <c r="N546" s="2" t="n">
        <v>87990</v>
      </c>
      <c r="O546" s="2" t="inlineStr">
        <is>
          <t>Chile</t>
        </is>
      </c>
      <c r="P546" s="2" t="inlineStr">
        <is>
          <t>BM8031E60420S00-2</t>
        </is>
      </c>
      <c r="Q546" s="2" t="inlineStr">
        <is>
          <t>Euro 6 b</t>
        </is>
      </c>
      <c r="R546" s="2" t="n">
        <v>2620</v>
      </c>
      <c r="S546" s="2" t="n"/>
      <c r="T546" s="2" t="n">
        <v>64</v>
      </c>
      <c r="U546" s="39">
        <f>IF(I546="N",T546*Supuestos!$B$4,T546*Supuestos!$C$4)*100</f>
        <v/>
      </c>
      <c r="V546" s="20">
        <f>IF(U546&gt;0,100/U546,0)</f>
        <v/>
      </c>
      <c r="W546" s="2">
        <f>T546*M546</f>
        <v/>
      </c>
      <c r="X546" s="2">
        <f>+U546*M546</f>
        <v/>
      </c>
      <c r="Y546" s="44" t="n">
        <v>1414.175506268081</v>
      </c>
      <c r="Z546" s="45" t="n">
        <v>0.02</v>
      </c>
      <c r="AA546" s="44" t="n">
        <v>70708.77531340405</v>
      </c>
    </row>
    <row r="547">
      <c r="A547" s="6" t="inlineStr">
        <is>
          <t>BMW</t>
        </is>
      </c>
      <c r="B547" s="6" t="inlineStr">
        <is>
          <t>X5 xDrive 40d M 3.0 Diesel Extra Full Aut. (F15)(USA)</t>
        </is>
      </c>
      <c r="C547" s="6" t="inlineStr">
        <is>
          <t>SUV y CROSSOVER</t>
        </is>
      </c>
      <c r="D547" s="6" t="inlineStr">
        <is>
          <t>AUTOMOVIL</t>
        </is>
      </c>
      <c r="E547" s="11">
        <f>IF(D547="COMERCIAL","UTILITARIO",IF(C547="SUV Y CROSSOVER","SUV","AUTOMOVIL"))</f>
        <v/>
      </c>
      <c r="F547" s="6" t="inlineStr">
        <is>
          <t>USA</t>
        </is>
      </c>
      <c r="G547" s="11" t="n">
        <v>3000</v>
      </c>
      <c r="H547" s="6" t="inlineStr">
        <is>
          <t>DIESEL</t>
        </is>
      </c>
      <c r="I547" s="6">
        <f>IF(H547="NAFTA","N",IF(H547="DIESEL","D",IF(H547="ELÉCTRICO","E","")))</f>
        <v/>
      </c>
      <c r="J547" s="17" t="inlineStr">
        <is>
          <t>N</t>
        </is>
      </c>
      <c r="K547" s="6" t="n">
        <v>0</v>
      </c>
      <c r="L547" s="9" t="n">
        <v>2</v>
      </c>
      <c r="M547" s="2" t="n"/>
      <c r="N547" s="2" t="n"/>
      <c r="O547" s="2" t="n"/>
      <c r="P547" s="2" t="n"/>
      <c r="Q547" s="2" t="n"/>
      <c r="R547" s="2" t="n"/>
      <c r="S547" s="2" t="n"/>
      <c r="T547" s="2" t="n"/>
      <c r="U547" s="39">
        <f>IF(I547="N",T547*Supuestos!$B$4,T547*Supuestos!$C$4)*100</f>
        <v/>
      </c>
      <c r="V547" s="20">
        <f>IF(U547&gt;0,100/U547,0)</f>
        <v/>
      </c>
      <c r="W547" s="2">
        <f>T547*M547</f>
        <v/>
      </c>
      <c r="X547" s="2">
        <f>+U547*M547</f>
        <v/>
      </c>
      <c r="Y547" s="44" t="n">
        <v>0</v>
      </c>
      <c r="Z547" s="45" t="n">
        <v>0.345</v>
      </c>
      <c r="AA547" s="44" t="n">
        <v>0</v>
      </c>
    </row>
    <row r="548">
      <c r="A548" s="6" t="inlineStr">
        <is>
          <t>BYD</t>
        </is>
      </c>
      <c r="B548" s="6" t="inlineStr">
        <is>
          <t>Song 1.5 DM-i GL Plus PHEV Ex.Full,techo pan.,cue,5p. Aut.</t>
        </is>
      </c>
      <c r="C548" s="6" t="inlineStr">
        <is>
          <t>SUV y CROSSOVER</t>
        </is>
      </c>
      <c r="D548" s="6" t="inlineStr">
        <is>
          <t>AUTOMOVIL</t>
        </is>
      </c>
      <c r="E548" s="11">
        <f>IF(D548="COMERCIAL","UTILITARIO",IF(C548="SUV Y CROSSOVER","SUV","AUTOMOVIL"))</f>
        <v/>
      </c>
      <c r="F548" s="6" t="inlineStr">
        <is>
          <t>CHI</t>
        </is>
      </c>
      <c r="G548" s="11" t="n">
        <v>1500</v>
      </c>
      <c r="H548" s="6" t="inlineStr">
        <is>
          <t>NAFTA</t>
        </is>
      </c>
      <c r="I548" s="6">
        <f>IF(H548="NAFTA","N",IF(H548="DIESEL","D",IF(H548="ELÉCTRICO","E","")))</f>
        <v/>
      </c>
      <c r="J548" s="17" t="inlineStr">
        <is>
          <t>PHEV</t>
        </is>
      </c>
      <c r="K548" s="6" t="n">
        <v>214</v>
      </c>
      <c r="L548" s="9" t="n">
        <v>2</v>
      </c>
      <c r="M548" s="2" t="n">
        <v>2</v>
      </c>
      <c r="N548" s="2" t="n">
        <v>49990</v>
      </c>
      <c r="O548" s="2" t="n"/>
      <c r="P548" s="2" t="inlineStr">
        <is>
          <t>BY9464E60424S00-5</t>
        </is>
      </c>
      <c r="Q548" s="2" t="inlineStr">
        <is>
          <t>Euro 6 c</t>
        </is>
      </c>
      <c r="R548" s="2" t="n">
        <v>2310</v>
      </c>
      <c r="S548" s="2" t="n"/>
      <c r="T548" s="2" t="n">
        <v>30</v>
      </c>
      <c r="U548" s="39">
        <f>IF(I548="N",T548*Supuestos!$B$4,T548*Supuestos!$C$4)*100</f>
        <v/>
      </c>
      <c r="V548" s="20">
        <f>IF(U548&gt;0,100/U548,0)</f>
        <v/>
      </c>
      <c r="W548" s="2">
        <f>T548*M548</f>
        <v/>
      </c>
      <c r="X548" s="2">
        <f>+U548*M548</f>
        <v/>
      </c>
      <c r="Y548" s="44" t="n">
        <v>803.4394085503054</v>
      </c>
      <c r="Z548" s="45" t="n">
        <v>0.02</v>
      </c>
      <c r="AA548" s="44" t="n">
        <v>40171.97042751527</v>
      </c>
    </row>
    <row r="549">
      <c r="A549" s="6" t="inlineStr">
        <is>
          <t>CHANGAN</t>
        </is>
      </c>
      <c r="B549" s="6" t="inlineStr">
        <is>
          <t>CS35 Super Luxury 1.6 Extra Full,techo,cuero,Ay.Est. 5p.Aut.</t>
        </is>
      </c>
      <c r="C549" s="6" t="inlineStr">
        <is>
          <t>SUV y CROSSOVER</t>
        </is>
      </c>
      <c r="D549" s="6" t="inlineStr">
        <is>
          <t>AUTOMOVIL</t>
        </is>
      </c>
      <c r="E549" s="11">
        <f>IF(D549="COMERCIAL","UTILITARIO",IF(C549="SUV Y CROSSOVER","SUV","AUTOMOVIL"))</f>
        <v/>
      </c>
      <c r="F549" s="6" t="inlineStr">
        <is>
          <t>CHI</t>
        </is>
      </c>
      <c r="G549" s="11" t="n">
        <v>1600</v>
      </c>
      <c r="H549" s="6" t="inlineStr">
        <is>
          <t>NAFTA</t>
        </is>
      </c>
      <c r="I549" s="6">
        <f>IF(H549="NAFTA","N",IF(H549="DIESEL","D",IF(H549="ELÉCTRICO","E","")))</f>
        <v/>
      </c>
      <c r="J549" s="17" t="inlineStr">
        <is>
          <t>N</t>
        </is>
      </c>
      <c r="K549" s="6" t="n">
        <v>115</v>
      </c>
      <c r="L549" s="9" t="n">
        <v>2</v>
      </c>
      <c r="M549" s="2" t="n"/>
      <c r="N549" s="2" t="n"/>
      <c r="O549" s="2" t="n"/>
      <c r="P549" s="2" t="n"/>
      <c r="Q549" s="2" t="n"/>
      <c r="R549" s="2" t="n"/>
      <c r="S549" s="2" t="n"/>
      <c r="T549" s="2" t="n"/>
      <c r="U549" s="39">
        <f>IF(I549="N",T549*Supuestos!$B$4,T549*Supuestos!$C$4)*100</f>
        <v/>
      </c>
      <c r="V549" s="20">
        <f>IF(U549&gt;0,100/U549,0)</f>
        <v/>
      </c>
      <c r="W549" s="2">
        <f>T549*M549</f>
        <v/>
      </c>
      <c r="X549" s="2">
        <f>+U549*M549</f>
        <v/>
      </c>
      <c r="Y549" s="44" t="n">
        <v>0</v>
      </c>
      <c r="Z549" s="45" t="n">
        <v>0.345</v>
      </c>
      <c r="AA549" s="44" t="n">
        <v>0</v>
      </c>
    </row>
    <row r="550">
      <c r="A550" s="6" t="inlineStr">
        <is>
          <t>CITROËN</t>
        </is>
      </c>
      <c r="B550" s="6" t="inlineStr">
        <is>
          <t>C4 1.2T Shine Extra Full,6Abag,techo,Ay. Est. 5p. Aut.</t>
        </is>
      </c>
      <c r="C550" s="6" t="inlineStr">
        <is>
          <t>SUV y CROSSOVER</t>
        </is>
      </c>
      <c r="D550" s="6" t="inlineStr">
        <is>
          <t>AUTOMOVIL</t>
        </is>
      </c>
      <c r="E550" s="11">
        <f>IF(D550="COMERCIAL","UTILITARIO",IF(C550="SUV Y CROSSOVER","SUV","AUTOMOVIL"))</f>
        <v/>
      </c>
      <c r="F550" s="6" t="n"/>
      <c r="G550" s="11" t="n">
        <v>1200</v>
      </c>
      <c r="H550" s="6" t="inlineStr">
        <is>
          <t>NAFTA</t>
        </is>
      </c>
      <c r="I550" s="6">
        <f>IF(H550="NAFTA","N",IF(H550="DIESEL","D",IF(H550="ELÉCTRICO","E","")))</f>
        <v/>
      </c>
      <c r="J550" s="17" t="inlineStr">
        <is>
          <t>N</t>
        </is>
      </c>
      <c r="K550" s="6" t="n">
        <v>130</v>
      </c>
      <c r="L550" s="9" t="n">
        <v>2</v>
      </c>
      <c r="M550" s="2" t="n"/>
      <c r="N550" s="2" t="n"/>
      <c r="O550" s="2" t="n"/>
      <c r="P550" s="2" t="n"/>
      <c r="Q550" s="2" t="n"/>
      <c r="R550" s="2" t="n"/>
      <c r="S550" s="2" t="n"/>
      <c r="T550" s="2" t="n"/>
      <c r="U550" s="39">
        <f>IF(I550="N",T550*Supuestos!$B$4,T550*Supuestos!$C$4)*100</f>
        <v/>
      </c>
      <c r="V550" s="20">
        <f>IF(U550&gt;0,100/U550,0)</f>
        <v/>
      </c>
      <c r="W550" s="2">
        <f>T550*M550</f>
        <v/>
      </c>
      <c r="X550" s="2">
        <f>+U550*M550</f>
        <v/>
      </c>
      <c r="Y550" s="44" t="n">
        <v>0</v>
      </c>
      <c r="Z550" s="45" t="n">
        <v>0.2875</v>
      </c>
      <c r="AA550" s="44" t="n">
        <v>0</v>
      </c>
    </row>
    <row r="551">
      <c r="A551" s="6" t="inlineStr">
        <is>
          <t>HYUNDAI</t>
        </is>
      </c>
      <c r="B551" s="6" t="inlineStr">
        <is>
          <t>Nueva Santa Fe 2.5 Limited Ex.Full,cue,techo 7 pax. 4x4 Aut.</t>
        </is>
      </c>
      <c r="C551" s="6" t="inlineStr">
        <is>
          <t>SUV y CROSSOVER</t>
        </is>
      </c>
      <c r="D551" s="6" t="inlineStr">
        <is>
          <t>AUTOMOVIL</t>
        </is>
      </c>
      <c r="E551" s="11">
        <f>IF(D551="COMERCIAL","UTILITARIO",IF(C551="SUV Y CROSSOVER","SUV","AUTOMOVIL"))</f>
        <v/>
      </c>
      <c r="F551" s="6" t="inlineStr">
        <is>
          <t>COR</t>
        </is>
      </c>
      <c r="G551" s="11" t="n">
        <v>2500</v>
      </c>
      <c r="H551" s="6" t="inlineStr">
        <is>
          <t>NAFTA</t>
        </is>
      </c>
      <c r="I551" s="6">
        <f>IF(H551="NAFTA","N",IF(H551="DIESEL","D",IF(H551="ELÉCTRICO","E","")))</f>
        <v/>
      </c>
      <c r="J551" s="17" t="inlineStr">
        <is>
          <t>N</t>
        </is>
      </c>
      <c r="K551" s="6" t="n">
        <v>170</v>
      </c>
      <c r="L551" s="9" t="n">
        <v>2</v>
      </c>
      <c r="M551" s="2" t="n">
        <v>2</v>
      </c>
      <c r="N551" s="2" t="n">
        <v>75990</v>
      </c>
      <c r="O551" s="2" t="inlineStr">
        <is>
          <t>Chile</t>
        </is>
      </c>
      <c r="P551" s="2" t="inlineStr">
        <is>
          <t>HY9389E61223S00-8</t>
        </is>
      </c>
      <c r="Q551" s="2" t="inlineStr">
        <is>
          <t>Euro 6 b</t>
        </is>
      </c>
      <c r="R551" s="2" t="n">
        <v>2550</v>
      </c>
      <c r="S551" s="2" t="n"/>
      <c r="T551" s="2" t="n">
        <v>197</v>
      </c>
      <c r="U551" s="39">
        <f>IF(I551="N",T551*Supuestos!$B$4,T551*Supuestos!$C$4)*100</f>
        <v/>
      </c>
      <c r="V551" s="20">
        <f>IF(U551&gt;0,100/U551,0)</f>
        <v/>
      </c>
      <c r="W551" s="2">
        <f>T551*M551</f>
        <v/>
      </c>
      <c r="X551" s="2">
        <f>+U551*M551</f>
        <v/>
      </c>
      <c r="Y551" s="44" t="n">
        <v>17875.55886736215</v>
      </c>
      <c r="Z551" s="45" t="n">
        <v>0.4025</v>
      </c>
      <c r="AA551" s="44" t="n">
        <v>44411.3263785395</v>
      </c>
    </row>
    <row r="552">
      <c r="A552" s="6" t="inlineStr">
        <is>
          <t>HYUNDAI</t>
        </is>
      </c>
      <c r="B552" s="6" t="inlineStr">
        <is>
          <t>Nueva Santa Fe 2.5 Premium Extra Full, cuero 7 pax. Aut.</t>
        </is>
      </c>
      <c r="C552" s="6" t="inlineStr">
        <is>
          <t>SUV y CROSSOVER</t>
        </is>
      </c>
      <c r="D552" s="6" t="inlineStr">
        <is>
          <t>AUTOMOVIL</t>
        </is>
      </c>
      <c r="E552" s="11">
        <f>IF(D552="COMERCIAL","UTILITARIO",IF(C552="SUV Y CROSSOVER","SUV","AUTOMOVIL"))</f>
        <v/>
      </c>
      <c r="F552" s="6" t="inlineStr">
        <is>
          <t>COR</t>
        </is>
      </c>
      <c r="G552" s="11" t="n">
        <v>2500</v>
      </c>
      <c r="H552" s="6" t="inlineStr">
        <is>
          <t>NAFTA</t>
        </is>
      </c>
      <c r="I552" s="6">
        <f>IF(H552="NAFTA","N",IF(H552="DIESEL","D",IF(H552="ELÉCTRICO","E","")))</f>
        <v/>
      </c>
      <c r="J552" s="17" t="inlineStr">
        <is>
          <t>N</t>
        </is>
      </c>
      <c r="K552" s="6" t="n">
        <v>170</v>
      </c>
      <c r="L552" s="9" t="n">
        <v>2</v>
      </c>
      <c r="M552" s="2" t="n">
        <v>2</v>
      </c>
      <c r="N552" s="2" t="n">
        <v>64990</v>
      </c>
      <c r="O552" s="2" t="inlineStr">
        <is>
          <t>Chile</t>
        </is>
      </c>
      <c r="P552" s="2" t="inlineStr">
        <is>
          <t>HY9389E61223S00-8</t>
        </is>
      </c>
      <c r="Q552" s="2" t="inlineStr">
        <is>
          <t>Euro 6 b</t>
        </is>
      </c>
      <c r="R552" s="2" t="n">
        <v>2550</v>
      </c>
      <c r="S552" s="2" t="n"/>
      <c r="T552" s="2" t="n">
        <v>197</v>
      </c>
      <c r="U552" s="39">
        <f>IF(I552="N",T552*Supuestos!$B$4,T552*Supuestos!$C$4)*100</f>
        <v/>
      </c>
      <c r="V552" s="20">
        <f>IF(U552&gt;0,100/U552,0)</f>
        <v/>
      </c>
      <c r="W552" s="2">
        <f>T552*M552</f>
        <v/>
      </c>
      <c r="X552" s="2">
        <f>+U552*M552</f>
        <v/>
      </c>
      <c r="Y552" s="44" t="n">
        <v>15287.96645334736</v>
      </c>
      <c r="Z552" s="45" t="n">
        <v>0.4025</v>
      </c>
      <c r="AA552" s="44" t="n">
        <v>37982.52534993133</v>
      </c>
    </row>
    <row r="553">
      <c r="A553" s="6" t="inlineStr">
        <is>
          <t>HYUNDAI</t>
        </is>
      </c>
      <c r="B553" s="6" t="inlineStr">
        <is>
          <t>Nueva Santa Fe 3.5 Limited Ex.Full,cue,techo 7 pax. 4x4 Aut.</t>
        </is>
      </c>
      <c r="C553" s="6" t="inlineStr">
        <is>
          <t>SUV y CROSSOVER</t>
        </is>
      </c>
      <c r="D553" s="6" t="inlineStr">
        <is>
          <t>AUTOMOVIL</t>
        </is>
      </c>
      <c r="E553" s="11">
        <f>IF(D553="COMERCIAL","UTILITARIO",IF(C553="SUV Y CROSSOVER","SUV","AUTOMOVIL"))</f>
        <v/>
      </c>
      <c r="F553" s="6" t="inlineStr">
        <is>
          <t>COR</t>
        </is>
      </c>
      <c r="G553" s="11" t="n">
        <v>3500</v>
      </c>
      <c r="H553" s="6" t="inlineStr">
        <is>
          <t>NAFTA</t>
        </is>
      </c>
      <c r="I553" s="6">
        <f>IF(H553="NAFTA","N",IF(H553="DIESEL","D",IF(H553="ELÉCTRICO","E","")))</f>
        <v/>
      </c>
      <c r="J553" s="17" t="inlineStr">
        <is>
          <t>N</t>
        </is>
      </c>
      <c r="K553" s="6" t="n">
        <v>280</v>
      </c>
      <c r="L553" s="9" t="n">
        <v>2</v>
      </c>
      <c r="M553" s="2" t="n"/>
      <c r="N553" s="2" t="n"/>
      <c r="O553" s="2" t="inlineStr">
        <is>
          <t>Chile</t>
        </is>
      </c>
      <c r="P553" s="2" t="n"/>
      <c r="Q553" s="2" t="n"/>
      <c r="R553" s="2" t="n"/>
      <c r="S553" s="2" t="n"/>
      <c r="T553" s="2" t="n"/>
      <c r="U553" s="39">
        <f>IF(I553="N",T553*Supuestos!$B$4,T553*Supuestos!$C$4)*100</f>
        <v/>
      </c>
      <c r="V553" s="20">
        <f>IF(U553&gt;0,100/U553,0)</f>
        <v/>
      </c>
      <c r="W553" s="2">
        <f>T553*M553</f>
        <v/>
      </c>
      <c r="X553" s="2">
        <f>+U553*M553</f>
        <v/>
      </c>
      <c r="Y553" s="44" t="n">
        <v>0</v>
      </c>
      <c r="Z553" s="45" t="n">
        <v>0.46</v>
      </c>
      <c r="AA553" s="44" t="n">
        <v>0</v>
      </c>
    </row>
    <row r="554">
      <c r="A554" s="6" t="inlineStr">
        <is>
          <t>KIA</t>
        </is>
      </c>
      <c r="B554" s="6" t="inlineStr">
        <is>
          <t>New Carnival 3.5 V6 EX Ex.Full,cue,techo,Ay.Est. 8 pax. Aut.</t>
        </is>
      </c>
      <c r="C554" s="6" t="inlineStr">
        <is>
          <t>SUV y CROSSOVER</t>
        </is>
      </c>
      <c r="D554" s="6" t="inlineStr">
        <is>
          <t>AUTOMOVIL</t>
        </is>
      </c>
      <c r="E554" s="11">
        <f>IF(D554="COMERCIAL","UTILITARIO",IF(C554="SUV Y CROSSOVER","SUV","AUTOMOVIL"))</f>
        <v/>
      </c>
      <c r="F554" s="6" t="inlineStr">
        <is>
          <t>COR</t>
        </is>
      </c>
      <c r="G554" s="11" t="n">
        <v>3500</v>
      </c>
      <c r="H554" s="6" t="inlineStr">
        <is>
          <t>NAFTA</t>
        </is>
      </c>
      <c r="I554" s="6">
        <f>IF(H554="NAFTA","N",IF(H554="DIESEL","D",IF(H554="ELÉCTRICO","E","")))</f>
        <v/>
      </c>
      <c r="J554" s="17" t="inlineStr">
        <is>
          <t>N</t>
        </is>
      </c>
      <c r="K554" s="6" t="n">
        <v>280</v>
      </c>
      <c r="L554" s="9" t="n">
        <v>2</v>
      </c>
      <c r="M554" s="2" t="n"/>
      <c r="N554" s="2" t="n"/>
      <c r="O554" s="2" t="n"/>
      <c r="P554" s="2" t="n"/>
      <c r="Q554" s="2" t="n"/>
      <c r="R554" s="2" t="n"/>
      <c r="S554" s="2" t="n"/>
      <c r="T554" s="2" t="n"/>
      <c r="U554" s="39">
        <f>IF(I554="N",T554*Supuestos!$B$4,T554*Supuestos!$C$4)*100</f>
        <v/>
      </c>
      <c r="V554" s="20">
        <f>IF(U554&gt;0,100/U554,0)</f>
        <v/>
      </c>
      <c r="W554" s="2">
        <f>T554*M554</f>
        <v/>
      </c>
      <c r="X554" s="2">
        <f>+U554*M554</f>
        <v/>
      </c>
      <c r="Y554" s="44" t="n">
        <v>0</v>
      </c>
      <c r="Z554" s="45" t="n">
        <v>0.46</v>
      </c>
      <c r="AA554" s="44" t="n">
        <v>0</v>
      </c>
    </row>
    <row r="555">
      <c r="A555" s="6" t="inlineStr">
        <is>
          <t>KIA</t>
        </is>
      </c>
      <c r="B555" s="6" t="inlineStr">
        <is>
          <t>Nueva Niro 1.6 LX Plus HEV Ex.Full,7Abag,Ay.Est. 5p. Aut.</t>
        </is>
      </c>
      <c r="C555" s="6" t="inlineStr">
        <is>
          <t>SUV y CROSSOVER</t>
        </is>
      </c>
      <c r="D555" s="6" t="inlineStr">
        <is>
          <t>AUTOMOVIL</t>
        </is>
      </c>
      <c r="E555" s="11">
        <f>IF(D555="COMERCIAL","UTILITARIO",IF(C555="SUV Y CROSSOVER","SUV","AUTOMOVIL"))</f>
        <v/>
      </c>
      <c r="F555" s="6" t="n"/>
      <c r="G555" s="11" t="n">
        <v>1600</v>
      </c>
      <c r="H555" s="6" t="inlineStr">
        <is>
          <t>NAFTA</t>
        </is>
      </c>
      <c r="I555" s="6">
        <f>IF(H555="NAFTA","N",IF(H555="DIESEL","D",IF(H555="ELÉCTRICO","E","")))</f>
        <v/>
      </c>
      <c r="J555" s="17" t="inlineStr">
        <is>
          <t>HEV</t>
        </is>
      </c>
      <c r="K555" s="6" t="n"/>
      <c r="L555" s="9" t="n">
        <v>2</v>
      </c>
      <c r="M555" s="2" t="n">
        <v>2</v>
      </c>
      <c r="N555" s="2" t="n">
        <v>43990</v>
      </c>
      <c r="O555" s="2" t="inlineStr">
        <is>
          <t>Chile</t>
        </is>
      </c>
      <c r="P555" s="2" t="inlineStr">
        <is>
          <t>KI8618E60422S00-6</t>
        </is>
      </c>
      <c r="Q555" s="2" t="inlineStr">
        <is>
          <t>Euro 6 b</t>
        </is>
      </c>
      <c r="R555" s="2" t="n">
        <v>1940</v>
      </c>
      <c r="S555" s="2" t="n"/>
      <c r="T555" s="2" t="n">
        <v>91</v>
      </c>
      <c r="U555" s="39">
        <f>IF(I555="N",T555*Supuestos!$B$4,T555*Supuestos!$C$4)*100</f>
        <v/>
      </c>
      <c r="V555" s="20">
        <f>IF(U555&gt;0,100/U555,0)</f>
        <v/>
      </c>
      <c r="W555" s="2">
        <f>T555*M555</f>
        <v/>
      </c>
      <c r="X555" s="2">
        <f>+U555*M555</f>
        <v/>
      </c>
      <c r="Y555" s="44" t="n">
        <v>1202.493483032114</v>
      </c>
      <c r="Z555" s="45" t="n">
        <v>0.0345</v>
      </c>
      <c r="AA555" s="44" t="n">
        <v>34854.88356614822</v>
      </c>
    </row>
    <row r="556">
      <c r="A556" s="6" t="inlineStr">
        <is>
          <t>LAND ROVER</t>
        </is>
      </c>
      <c r="B556" s="6" t="inlineStr">
        <is>
          <t>Nueva Defender 110 2.0T S 300HP Extra Full 7 pax. Aut.(ESL)</t>
        </is>
      </c>
      <c r="C556" s="6" t="inlineStr">
        <is>
          <t>SUV y CROSSOVER</t>
        </is>
      </c>
      <c r="D556" s="6" t="inlineStr">
        <is>
          <t>AUTOMOVIL</t>
        </is>
      </c>
      <c r="E556" s="11">
        <f>IF(D556="COMERCIAL","UTILITARIO",IF(C556="SUV Y CROSSOVER","SUV","AUTOMOVIL"))</f>
        <v/>
      </c>
      <c r="F556" s="6" t="inlineStr">
        <is>
          <t>ESL</t>
        </is>
      </c>
      <c r="G556" s="11" t="n">
        <v>2000</v>
      </c>
      <c r="H556" s="6" t="inlineStr">
        <is>
          <t>NAFTA</t>
        </is>
      </c>
      <c r="I556" s="6">
        <f>IF(H556="NAFTA","N",IF(H556="DIESEL","D",IF(H556="ELÉCTRICO","E","")))</f>
        <v/>
      </c>
      <c r="J556" s="17" t="inlineStr">
        <is>
          <t>N</t>
        </is>
      </c>
      <c r="K556" s="6" t="n">
        <v>300</v>
      </c>
      <c r="L556" s="9" t="n">
        <v>2</v>
      </c>
      <c r="M556" s="2" t="n"/>
      <c r="N556" s="2" t="n"/>
      <c r="O556" s="2" t="n"/>
      <c r="P556" s="2" t="n"/>
      <c r="Q556" s="2" t="n"/>
      <c r="R556" s="2" t="n"/>
      <c r="S556" s="2" t="n"/>
      <c r="T556" s="2" t="n"/>
      <c r="U556" s="39">
        <f>IF(I556="N",T556*Supuestos!$B$4,T556*Supuestos!$C$4)*100</f>
        <v/>
      </c>
      <c r="V556" s="20">
        <f>IF(U556&gt;0,100/U556,0)</f>
        <v/>
      </c>
      <c r="W556" s="2">
        <f>T556*M556</f>
        <v/>
      </c>
      <c r="X556" s="2">
        <f>+U556*M556</f>
        <v/>
      </c>
      <c r="Y556" s="44" t="n">
        <v>0</v>
      </c>
      <c r="Z556" s="45" t="n">
        <v>0.345</v>
      </c>
      <c r="AA556" s="44" t="n">
        <v>0</v>
      </c>
    </row>
    <row r="557">
      <c r="A557" s="6" t="inlineStr">
        <is>
          <t>LAND ROVER</t>
        </is>
      </c>
      <c r="B557" s="6" t="inlineStr">
        <is>
          <t>Range Rover Sport 3.0T 400 PS MHEV Dynamic HSE Aut.</t>
        </is>
      </c>
      <c r="C557" s="6" t="inlineStr">
        <is>
          <t>SUV y CROSSOVER</t>
        </is>
      </c>
      <c r="D557" s="6" t="inlineStr">
        <is>
          <t>AUTOMOVIL</t>
        </is>
      </c>
      <c r="E557" s="11">
        <f>IF(D557="COMERCIAL","UTILITARIO",IF(C557="SUV Y CROSSOVER","SUV","AUTOMOVIL"))</f>
        <v/>
      </c>
      <c r="F557" s="6" t="inlineStr">
        <is>
          <t>GB</t>
        </is>
      </c>
      <c r="G557" s="11" t="n">
        <v>3000</v>
      </c>
      <c r="H557" s="6" t="inlineStr">
        <is>
          <t>NAFTA</t>
        </is>
      </c>
      <c r="I557" s="6">
        <f>IF(H557="NAFTA","N",IF(H557="DIESEL","D",IF(H557="ELÉCTRICO","E","")))</f>
        <v/>
      </c>
      <c r="J557" s="17" t="inlineStr">
        <is>
          <t>MHEV</t>
        </is>
      </c>
      <c r="K557" s="6" t="n">
        <v>400</v>
      </c>
      <c r="L557" s="9" t="n">
        <v>2</v>
      </c>
      <c r="M557" s="2" t="n">
        <v>2</v>
      </c>
      <c r="N557" s="2" t="n">
        <v>259990</v>
      </c>
      <c r="O557" s="2" t="inlineStr">
        <is>
          <t>Chile</t>
        </is>
      </c>
      <c r="P557" s="2" t="inlineStr">
        <is>
          <t>LR9292E60923S03-7</t>
        </is>
      </c>
      <c r="Q557" s="2" t="inlineStr">
        <is>
          <t>Euro 6 c</t>
        </is>
      </c>
      <c r="R557" s="2" t="n">
        <v>2670</v>
      </c>
      <c r="S557" s="2" t="n"/>
      <c r="T557" s="2" t="n">
        <v>206</v>
      </c>
      <c r="U557" s="39">
        <f>IF(I557="N",T557*Supuestos!$B$4,T557*Supuestos!$C$4)*100</f>
        <v/>
      </c>
      <c r="V557" s="20">
        <f>IF(U557&gt;0,100/U557,0)</f>
        <v/>
      </c>
      <c r="W557" s="2">
        <f>T557*M557</f>
        <v/>
      </c>
      <c r="X557" s="2">
        <f>+U557*M557</f>
        <v/>
      </c>
      <c r="Y557" s="44" t="n">
        <v>54663.02029374124</v>
      </c>
      <c r="Z557" s="45" t="n">
        <v>0.345</v>
      </c>
      <c r="AA557" s="44" t="n">
        <v>158443.537083308</v>
      </c>
    </row>
    <row r="558">
      <c r="A558" s="6" t="inlineStr">
        <is>
          <t>LAND ROVER</t>
        </is>
      </c>
      <c r="B558" s="6" t="inlineStr">
        <is>
          <t>Range Rover Sport 3.0T 400 PS MHEV Dynamic SE Aut.</t>
        </is>
      </c>
      <c r="C558" s="6" t="inlineStr">
        <is>
          <t>SUV y CROSSOVER</t>
        </is>
      </c>
      <c r="D558" s="6" t="inlineStr">
        <is>
          <t>AUTOMOVIL</t>
        </is>
      </c>
      <c r="E558" s="11">
        <f>IF(D558="COMERCIAL","UTILITARIO",IF(C558="SUV Y CROSSOVER","SUV","AUTOMOVIL"))</f>
        <v/>
      </c>
      <c r="F558" s="6" t="inlineStr">
        <is>
          <t>GB</t>
        </is>
      </c>
      <c r="G558" s="11" t="n">
        <v>3000</v>
      </c>
      <c r="H558" s="6" t="inlineStr">
        <is>
          <t>NAFTA</t>
        </is>
      </c>
      <c r="I558" s="6">
        <f>IF(H558="NAFTA","N",IF(H558="DIESEL","D",IF(H558="ELÉCTRICO","E","")))</f>
        <v/>
      </c>
      <c r="J558" s="17" t="inlineStr">
        <is>
          <t>MHEV</t>
        </is>
      </c>
      <c r="K558" s="6" t="n">
        <v>400</v>
      </c>
      <c r="L558" s="9" t="n">
        <v>2</v>
      </c>
      <c r="M558" s="2" t="n">
        <v>2</v>
      </c>
      <c r="N558" s="2" t="n">
        <v>249990</v>
      </c>
      <c r="O558" s="2" t="inlineStr">
        <is>
          <t>Chile</t>
        </is>
      </c>
      <c r="P558" s="2" t="inlineStr">
        <is>
          <t>LR9292E60923S03-7</t>
        </is>
      </c>
      <c r="Q558" s="2" t="inlineStr">
        <is>
          <t>Euro 6 c</t>
        </is>
      </c>
      <c r="R558" s="2" t="n">
        <v>2670</v>
      </c>
      <c r="S558" s="2" t="n"/>
      <c r="T558" s="2" t="n">
        <v>206</v>
      </c>
      <c r="U558" s="39">
        <f>IF(I558="N",T558*Supuestos!$B$4,T558*Supuestos!$C$4)*100</f>
        <v/>
      </c>
      <c r="V558" s="20">
        <f>IF(U558&gt;0,100/U558,0)</f>
        <v/>
      </c>
      <c r="W558" s="2">
        <f>T558*M558</f>
        <v/>
      </c>
      <c r="X558" s="2">
        <f>+U558*M558</f>
        <v/>
      </c>
      <c r="Y558" s="44" t="n">
        <v>52560.51557072339</v>
      </c>
      <c r="Z558" s="45" t="n">
        <v>0.345</v>
      </c>
      <c r="AA558" s="44" t="n">
        <v>152349.3204948504</v>
      </c>
    </row>
    <row r="559">
      <c r="A559" s="6" t="inlineStr">
        <is>
          <t>MASERATI</t>
        </is>
      </c>
      <c r="B559" s="6" t="inlineStr">
        <is>
          <t>Grecale Trofeo 3.0T MHEV Extra Full 5p. 4x4 Aut.</t>
        </is>
      </c>
      <c r="C559" s="6" t="inlineStr">
        <is>
          <t>SUV y CROSSOVER</t>
        </is>
      </c>
      <c r="D559" s="6" t="inlineStr">
        <is>
          <t>AUTOMOVIL</t>
        </is>
      </c>
      <c r="E559" s="11">
        <f>IF(D559="COMERCIAL","UTILITARIO",IF(C559="SUV Y CROSSOVER","SUV","AUTOMOVIL"))</f>
        <v/>
      </c>
      <c r="F559" s="6" t="inlineStr">
        <is>
          <t>ITA</t>
        </is>
      </c>
      <c r="G559" s="11" t="n">
        <v>3000</v>
      </c>
      <c r="H559" s="6" t="inlineStr">
        <is>
          <t>NAFTA</t>
        </is>
      </c>
      <c r="I559" s="6">
        <f>IF(H559="NAFTA","N",IF(H559="DIESEL","D",IF(H559="ELÉCTRICO","E","")))</f>
        <v/>
      </c>
      <c r="J559" s="17" t="inlineStr">
        <is>
          <t>HEV</t>
        </is>
      </c>
      <c r="K559" s="6" t="n">
        <v>530</v>
      </c>
      <c r="L559" s="9" t="n">
        <v>2</v>
      </c>
      <c r="M559" s="2" t="n"/>
      <c r="N559" s="2" t="n"/>
      <c r="O559" s="2" t="n"/>
      <c r="P559" s="2" t="n"/>
      <c r="Q559" s="2" t="n"/>
      <c r="R559" s="2" t="n"/>
      <c r="S559" s="2" t="n"/>
      <c r="T559" s="2" t="n"/>
      <c r="U559" s="39">
        <f>IF(I559="N",T559*Supuestos!$B$4,T559*Supuestos!$C$4)*100</f>
        <v/>
      </c>
      <c r="V559" s="20">
        <f>IF(U559&gt;0,100/U559,0)</f>
        <v/>
      </c>
      <c r="W559" s="2">
        <f>T559*M559</f>
        <v/>
      </c>
      <c r="X559" s="2">
        <f>+U559*M559</f>
        <v/>
      </c>
      <c r="Y559" s="44" t="n">
        <v>0</v>
      </c>
      <c r="Z559" s="45" t="n">
        <v>0.345</v>
      </c>
      <c r="AA559" s="44" t="n">
        <v>0</v>
      </c>
    </row>
    <row r="560">
      <c r="A560" s="6" t="inlineStr">
        <is>
          <t>MERCEDES BENZ</t>
        </is>
      </c>
      <c r="B560" s="6" t="inlineStr">
        <is>
          <t>GLE 450 AMG 3.0T MHEV Coupe Ex. Full 4x4 Aut. (C167)(USA)</t>
        </is>
      </c>
      <c r="C560" s="6" t="inlineStr">
        <is>
          <t>SUV y CROSSOVER</t>
        </is>
      </c>
      <c r="D560" s="6" t="inlineStr">
        <is>
          <t>AUTOMOVIL</t>
        </is>
      </c>
      <c r="E560" s="11">
        <f>IF(D560="COMERCIAL","UTILITARIO",IF(C560="SUV Y CROSSOVER","SUV","AUTOMOVIL"))</f>
        <v/>
      </c>
      <c r="F560" s="6" t="inlineStr">
        <is>
          <t>USA</t>
        </is>
      </c>
      <c r="G560" s="11" t="n">
        <v>3000</v>
      </c>
      <c r="H560" s="6" t="inlineStr">
        <is>
          <t>NAFTA</t>
        </is>
      </c>
      <c r="I560" s="6">
        <f>IF(H560="NAFTA","N",IF(H560="DIESEL","D",IF(H560="ELÉCTRICO","E","")))</f>
        <v/>
      </c>
      <c r="J560" s="17" t="inlineStr">
        <is>
          <t>MHEV</t>
        </is>
      </c>
      <c r="K560" s="6" t="n">
        <v>367</v>
      </c>
      <c r="L560" s="9" t="n">
        <v>2</v>
      </c>
      <c r="M560" s="2" t="n"/>
      <c r="N560" s="2" t="n"/>
      <c r="O560" s="2" t="n"/>
      <c r="P560" s="2" t="n"/>
      <c r="Q560" s="2" t="n"/>
      <c r="R560" s="2" t="n"/>
      <c r="S560" s="2" t="n"/>
      <c r="T560" s="2" t="n"/>
      <c r="U560" s="39">
        <f>IF(I560="N",T560*Supuestos!$B$4,T560*Supuestos!$C$4)*100</f>
        <v/>
      </c>
      <c r="V560" s="20">
        <f>IF(U560&gt;0,100/U560,0)</f>
        <v/>
      </c>
      <c r="W560" s="2">
        <f>T560*M560</f>
        <v/>
      </c>
      <c r="X560" s="2">
        <f>+U560*M560</f>
        <v/>
      </c>
      <c r="Y560" s="44" t="n">
        <v>0</v>
      </c>
      <c r="Z560" s="45" t="n">
        <v>0.345</v>
      </c>
      <c r="AA560" s="44" t="n">
        <v>0</v>
      </c>
    </row>
    <row r="561">
      <c r="A561" s="6" t="inlineStr">
        <is>
          <t>MERCEDES BENZ</t>
        </is>
      </c>
      <c r="B561" s="6" t="inlineStr">
        <is>
          <t>GLS 450 3.0T MHEV E.Full,as.cal. 4x4 Aut.7pax.(X 167)(USA)</t>
        </is>
      </c>
      <c r="C561" s="6" t="inlineStr">
        <is>
          <t>SUV y CROSSOVER</t>
        </is>
      </c>
      <c r="D561" s="6" t="inlineStr">
        <is>
          <t>AUTOMOVIL</t>
        </is>
      </c>
      <c r="E561" s="11">
        <f>IF(D561="COMERCIAL","UTILITARIO",IF(C561="SUV Y CROSSOVER","SUV","AUTOMOVIL"))</f>
        <v/>
      </c>
      <c r="F561" s="6" t="inlineStr">
        <is>
          <t>USA</t>
        </is>
      </c>
      <c r="G561" s="11" t="n">
        <v>3000</v>
      </c>
      <c r="H561" s="6" t="inlineStr">
        <is>
          <t>NAFTA</t>
        </is>
      </c>
      <c r="I561" s="6">
        <f>IF(H561="NAFTA","N",IF(H561="DIESEL","D",IF(H561="ELÉCTRICO","E","")))</f>
        <v/>
      </c>
      <c r="J561" s="17" t="inlineStr">
        <is>
          <t>MHEV</t>
        </is>
      </c>
      <c r="K561" s="6" t="n">
        <v>367</v>
      </c>
      <c r="L561" s="9" t="n">
        <v>2</v>
      </c>
      <c r="M561" s="2" t="n"/>
      <c r="N561" s="2" t="n"/>
      <c r="O561" s="2" t="n"/>
      <c r="P561" s="2" t="n"/>
      <c r="Q561" s="2" t="n"/>
      <c r="R561" s="2" t="n"/>
      <c r="S561" s="2" t="n"/>
      <c r="T561" s="2" t="n"/>
      <c r="U561" s="39">
        <f>IF(I561="N",T561*Supuestos!$B$4,T561*Supuestos!$C$4)*100</f>
        <v/>
      </c>
      <c r="V561" s="20">
        <f>IF(U561&gt;0,100/U561,0)</f>
        <v/>
      </c>
      <c r="W561" s="2">
        <f>T561*M561</f>
        <v/>
      </c>
      <c r="X561" s="2">
        <f>+U561*M561</f>
        <v/>
      </c>
      <c r="Y561" s="44" t="n">
        <v>0</v>
      </c>
      <c r="Z561" s="45" t="n">
        <v>0.345</v>
      </c>
      <c r="AA561" s="44" t="n">
        <v>0</v>
      </c>
    </row>
    <row r="562">
      <c r="A562" s="6" t="inlineStr">
        <is>
          <t>MINI</t>
        </is>
      </c>
      <c r="B562" s="6" t="inlineStr">
        <is>
          <t>Nuevo Cooper S Countryman Classic Plus 2.0T Aut. (F60)(HOL)</t>
        </is>
      </c>
      <c r="C562" s="6" t="inlineStr">
        <is>
          <t>SUV y CROSSOVER</t>
        </is>
      </c>
      <c r="D562" s="6" t="inlineStr">
        <is>
          <t>AUTOMOVIL</t>
        </is>
      </c>
      <c r="E562" s="11">
        <f>IF(D562="COMERCIAL","UTILITARIO",IF(C562="SUV Y CROSSOVER","SUV","AUTOMOVIL"))</f>
        <v/>
      </c>
      <c r="F562" s="6" t="inlineStr">
        <is>
          <t>HOL</t>
        </is>
      </c>
      <c r="G562" s="11" t="n">
        <v>2000</v>
      </c>
      <c r="H562" s="6" t="inlineStr">
        <is>
          <t>NAFTA</t>
        </is>
      </c>
      <c r="I562" s="6">
        <f>IF(H562="NAFTA","N",IF(H562="DIESEL","D",IF(H562="ELÉCTRICO","E","")))</f>
        <v/>
      </c>
      <c r="J562" s="17" t="inlineStr">
        <is>
          <t>N</t>
        </is>
      </c>
      <c r="K562" s="6" t="n">
        <v>192</v>
      </c>
      <c r="L562" s="9" t="n">
        <v>2</v>
      </c>
      <c r="M562" s="2" t="n"/>
      <c r="N562" s="2" t="n"/>
      <c r="O562" s="2" t="n"/>
      <c r="P562" s="2" t="n"/>
      <c r="Q562" s="2" t="n"/>
      <c r="R562" s="2" t="n"/>
      <c r="S562" s="2" t="n"/>
      <c r="T562" s="2" t="n"/>
      <c r="U562" s="39">
        <f>IF(I562="N",T562*Supuestos!$B$4,T562*Supuestos!$C$4)*100</f>
        <v/>
      </c>
      <c r="V562" s="20">
        <f>IF(U562&gt;0,100/U562,0)</f>
        <v/>
      </c>
      <c r="W562" s="2">
        <f>T562*M562</f>
        <v/>
      </c>
      <c r="X562" s="2">
        <f>+U562*M562</f>
        <v/>
      </c>
      <c r="Y562" s="44" t="n">
        <v>0</v>
      </c>
      <c r="Z562" s="45" t="n">
        <v>0.345</v>
      </c>
      <c r="AA562" s="44" t="n">
        <v>0</v>
      </c>
    </row>
    <row r="563">
      <c r="A563" s="6" t="inlineStr">
        <is>
          <t>PORSCHE</t>
        </is>
      </c>
      <c r="B563" s="6" t="inlineStr">
        <is>
          <t>Nuevo Cayenne Coupe 3.0T 340 HP Extra Full Aut. 5p.</t>
        </is>
      </c>
      <c r="C563" s="6" t="inlineStr">
        <is>
          <t>SUV y CROSSOVER</t>
        </is>
      </c>
      <c r="D563" s="6" t="inlineStr">
        <is>
          <t>AUTOMOVIL</t>
        </is>
      </c>
      <c r="E563" s="11">
        <f>IF(D563="COMERCIAL","UTILITARIO",IF(C563="SUV Y CROSSOVER","SUV","AUTOMOVIL"))</f>
        <v/>
      </c>
      <c r="F563" s="6" t="inlineStr">
        <is>
          <t>ALE</t>
        </is>
      </c>
      <c r="G563" s="11" t="n">
        <v>3000</v>
      </c>
      <c r="H563" s="6" t="inlineStr">
        <is>
          <t>NAFTA</t>
        </is>
      </c>
      <c r="I563" s="6">
        <f>IF(H563="NAFTA","N",IF(H563="DIESEL","D",IF(H563="ELÉCTRICO","E","")))</f>
        <v/>
      </c>
      <c r="J563" s="17" t="inlineStr">
        <is>
          <t>N</t>
        </is>
      </c>
      <c r="K563" s="6" t="n">
        <v>0</v>
      </c>
      <c r="L563" s="9" t="n">
        <v>2</v>
      </c>
      <c r="M563" s="2" t="n"/>
      <c r="N563" s="2" t="n"/>
      <c r="O563" s="2" t="n"/>
      <c r="P563" s="2" t="n"/>
      <c r="Q563" s="2" t="n"/>
      <c r="R563" s="2" t="n"/>
      <c r="S563" s="2" t="n"/>
      <c r="T563" s="2" t="n"/>
      <c r="U563" s="39">
        <f>IF(I563="N",T563*Supuestos!$B$4,T563*Supuestos!$C$4)*100</f>
        <v/>
      </c>
      <c r="V563" s="20">
        <f>IF(U563&gt;0,100/U563,0)</f>
        <v/>
      </c>
      <c r="W563" s="2">
        <f>T563*M563</f>
        <v/>
      </c>
      <c r="X563" s="2">
        <f>+U563*M563</f>
        <v/>
      </c>
      <c r="Y563" s="44" t="n">
        <v>0</v>
      </c>
      <c r="Z563" s="45" t="n">
        <v>0.4025</v>
      </c>
      <c r="AA563" s="44" t="n">
        <v>0</v>
      </c>
    </row>
    <row r="564">
      <c r="A564" s="6" t="inlineStr">
        <is>
          <t>PORSCHE</t>
        </is>
      </c>
      <c r="B564" s="6" t="inlineStr">
        <is>
          <t>Nuevo Macan 2.0T Extra Full AWD 5p. Aut.</t>
        </is>
      </c>
      <c r="C564" s="6" t="inlineStr">
        <is>
          <t>SUV y CROSSOVER</t>
        </is>
      </c>
      <c r="D564" s="6" t="inlineStr">
        <is>
          <t>AUTOMOVIL</t>
        </is>
      </c>
      <c r="E564" s="11">
        <f>IF(D564="COMERCIAL","UTILITARIO",IF(C564="SUV Y CROSSOVER","SUV","AUTOMOVIL"))</f>
        <v/>
      </c>
      <c r="F564" s="6" t="inlineStr">
        <is>
          <t>ALE</t>
        </is>
      </c>
      <c r="G564" s="11" t="n">
        <v>2000</v>
      </c>
      <c r="H564" s="6" t="inlineStr">
        <is>
          <t>NAFTA</t>
        </is>
      </c>
      <c r="I564" s="6">
        <f>IF(H564="NAFTA","N",IF(H564="DIESEL","D",IF(H564="ELÉCTRICO","E","")))</f>
        <v/>
      </c>
      <c r="J564" s="17" t="inlineStr">
        <is>
          <t>N</t>
        </is>
      </c>
      <c r="K564" s="6" t="n">
        <v>265</v>
      </c>
      <c r="L564" s="9" t="n">
        <v>2</v>
      </c>
      <c r="M564" s="2" t="n"/>
      <c r="N564" s="2" t="n"/>
      <c r="O564" s="2" t="n"/>
      <c r="P564" s="2" t="n"/>
      <c r="Q564" s="2" t="n"/>
      <c r="R564" s="2" t="n"/>
      <c r="S564" s="2" t="n"/>
      <c r="T564" s="2" t="n"/>
      <c r="U564" s="39">
        <f>IF(I564="N",T564*Supuestos!$B$4,T564*Supuestos!$C$4)*100</f>
        <v/>
      </c>
      <c r="V564" s="20">
        <f>IF(U564&gt;0,100/U564,0)</f>
        <v/>
      </c>
      <c r="W564" s="2">
        <f>T564*M564</f>
        <v/>
      </c>
      <c r="X564" s="2">
        <f>+U564*M564</f>
        <v/>
      </c>
      <c r="Y564" s="44" t="n">
        <v>0</v>
      </c>
      <c r="Z564" s="45" t="n">
        <v>0.345</v>
      </c>
      <c r="AA564" s="44" t="n">
        <v>0</v>
      </c>
    </row>
    <row r="565">
      <c r="A565" s="6" t="inlineStr">
        <is>
          <t>PORSCHE</t>
        </is>
      </c>
      <c r="B565" s="6" t="inlineStr">
        <is>
          <t>Nuevo Macan S 2.9T Extra Full AWD 5p. Aut.</t>
        </is>
      </c>
      <c r="C565" s="6" t="inlineStr">
        <is>
          <t>SUV y CROSSOVER</t>
        </is>
      </c>
      <c r="D565" s="6" t="inlineStr">
        <is>
          <t>AUTOMOVIL</t>
        </is>
      </c>
      <c r="E565" s="11">
        <f>IF(D565="COMERCIAL","UTILITARIO",IF(C565="SUV Y CROSSOVER","SUV","AUTOMOVIL"))</f>
        <v/>
      </c>
      <c r="F565" s="6" t="inlineStr">
        <is>
          <t>ALE</t>
        </is>
      </c>
      <c r="G565" s="11" t="n">
        <v>2900</v>
      </c>
      <c r="H565" s="6" t="inlineStr">
        <is>
          <t>NAFTA</t>
        </is>
      </c>
      <c r="I565" s="6">
        <f>IF(H565="NAFTA","N",IF(H565="DIESEL","D",IF(H565="ELÉCTRICO","E","")))</f>
        <v/>
      </c>
      <c r="J565" s="17" t="inlineStr">
        <is>
          <t>N</t>
        </is>
      </c>
      <c r="K565" s="6" t="n">
        <v>380</v>
      </c>
      <c r="L565" s="9" t="n">
        <v>2</v>
      </c>
      <c r="M565" s="2" t="n"/>
      <c r="N565" s="2" t="n"/>
      <c r="O565" s="2" t="n"/>
      <c r="P565" s="2" t="n"/>
      <c r="Q565" s="2" t="n"/>
      <c r="R565" s="2" t="n"/>
      <c r="S565" s="2" t="n"/>
      <c r="T565" s="2" t="n"/>
      <c r="U565" s="39">
        <f>IF(I565="N",T565*Supuestos!$B$4,T565*Supuestos!$C$4)*100</f>
        <v/>
      </c>
      <c r="V565" s="20">
        <f>IF(U565&gt;0,100/U565,0)</f>
        <v/>
      </c>
      <c r="W565" s="2">
        <f>T565*M565</f>
        <v/>
      </c>
      <c r="X565" s="2">
        <f>+U565*M565</f>
        <v/>
      </c>
      <c r="Y565" s="44" t="n">
        <v>0</v>
      </c>
      <c r="Z565" s="45" t="n">
        <v>0.4025</v>
      </c>
      <c r="AA565" s="44" t="n">
        <v>0</v>
      </c>
    </row>
    <row r="566">
      <c r="A566" s="6" t="inlineStr">
        <is>
          <t>RENAULT</t>
        </is>
      </c>
      <c r="B566" s="6" t="inlineStr">
        <is>
          <t>Arkana Zen 1.3T Extra Full,6Abag,Ay.Est. 5p. Aut. (COR)</t>
        </is>
      </c>
      <c r="C566" s="6" t="inlineStr">
        <is>
          <t>SUV y CROSSOVER</t>
        </is>
      </c>
      <c r="D566" s="6" t="inlineStr">
        <is>
          <t>AUTOMOVIL</t>
        </is>
      </c>
      <c r="E566" s="11">
        <f>IF(D566="COMERCIAL","UTILITARIO",IF(C566="SUV Y CROSSOVER","SUV","AUTOMOVIL"))</f>
        <v/>
      </c>
      <c r="F566" s="6" t="n"/>
      <c r="G566" s="11" t="n">
        <v>1300</v>
      </c>
      <c r="H566" s="6" t="inlineStr">
        <is>
          <t>NAFTA</t>
        </is>
      </c>
      <c r="I566" s="6">
        <f>IF(H566="NAFTA","N",IF(H566="DIESEL","D",IF(H566="ELÉCTRICO","E","")))</f>
        <v/>
      </c>
      <c r="J566" s="17" t="inlineStr">
        <is>
          <t>N</t>
        </is>
      </c>
      <c r="K566" s="6" t="n">
        <v>150</v>
      </c>
      <c r="L566" s="9" t="n">
        <v>2</v>
      </c>
      <c r="M566" s="2" t="n">
        <v>2</v>
      </c>
      <c r="N566" s="2" t="n">
        <v>39990</v>
      </c>
      <c r="O566" s="2" t="inlineStr">
        <is>
          <t>Chile</t>
        </is>
      </c>
      <c r="P566" s="2" t="inlineStr">
        <is>
          <t>RN8675E60622S00-6</t>
        </is>
      </c>
      <c r="Q566" s="2" t="inlineStr">
        <is>
          <t>Euro 6 b</t>
        </is>
      </c>
      <c r="R566" s="2" t="n">
        <v>1890</v>
      </c>
      <c r="S566" s="2" t="n"/>
      <c r="T566" s="2" t="n">
        <v>139</v>
      </c>
      <c r="U566" s="39">
        <f>IF(I566="N",T566*Supuestos!$B$4,T566*Supuestos!$C$4)*100</f>
        <v/>
      </c>
      <c r="V566" s="20">
        <f>IF(U566&gt;0,100/U566,0)</f>
        <v/>
      </c>
      <c r="W566" s="2">
        <f>T566*M566</f>
        <v/>
      </c>
      <c r="X566" s="2">
        <f>+U566*M566</f>
        <v/>
      </c>
      <c r="Y566" s="44" t="n">
        <v>7319.512971510424</v>
      </c>
      <c r="Z566" s="45" t="n">
        <v>0.2875</v>
      </c>
      <c r="AA566" s="44" t="n">
        <v>25459.17555307974</v>
      </c>
    </row>
    <row r="567">
      <c r="A567" s="6" t="inlineStr">
        <is>
          <t>SEAT</t>
        </is>
      </c>
      <c r="B567" s="6" t="inlineStr">
        <is>
          <t>Arona 1.6 Style Extra Full, Ay. Estac. 5p. Aut.</t>
        </is>
      </c>
      <c r="C567" s="6" t="inlineStr">
        <is>
          <t>SUV y CROSSOVER</t>
        </is>
      </c>
      <c r="D567" s="6" t="inlineStr">
        <is>
          <t>AUTOMOVIL</t>
        </is>
      </c>
      <c r="E567" s="11">
        <f>IF(D567="COMERCIAL","UTILITARIO",IF(C567="SUV Y CROSSOVER","SUV","AUTOMOVIL"))</f>
        <v/>
      </c>
      <c r="F567" s="6" t="inlineStr">
        <is>
          <t>ESP</t>
        </is>
      </c>
      <c r="G567" s="11" t="n">
        <v>1600</v>
      </c>
      <c r="H567" s="6" t="inlineStr">
        <is>
          <t>NAFTA</t>
        </is>
      </c>
      <c r="I567" s="6">
        <f>IF(H567="NAFTA","N",IF(H567="DIESEL","D",IF(H567="ELÉCTRICO","E","")))</f>
        <v/>
      </c>
      <c r="J567" s="17" t="inlineStr">
        <is>
          <t>N</t>
        </is>
      </c>
      <c r="K567" s="6" t="n">
        <v>110</v>
      </c>
      <c r="L567" s="9" t="n">
        <v>2</v>
      </c>
      <c r="M567" s="2" t="n"/>
      <c r="N567" s="2" t="n"/>
      <c r="O567" s="2" t="n"/>
      <c r="P567" s="2" t="n"/>
      <c r="Q567" s="2" t="n"/>
      <c r="R567" s="2" t="n"/>
      <c r="S567" s="2" t="n"/>
      <c r="T567" s="2" t="n"/>
      <c r="U567" s="39">
        <f>IF(I567="N",T567*Supuestos!$B$4,T567*Supuestos!$C$4)*100</f>
        <v/>
      </c>
      <c r="V567" s="20">
        <f>IF(U567&gt;0,100/U567,0)</f>
        <v/>
      </c>
      <c r="W567" s="2">
        <f>T567*M567</f>
        <v/>
      </c>
      <c r="X567" s="2">
        <f>+U567*M567</f>
        <v/>
      </c>
      <c r="Y567" s="44" t="n">
        <v>0</v>
      </c>
      <c r="Z567" s="45" t="n">
        <v>0.345</v>
      </c>
      <c r="AA567" s="44" t="n">
        <v>0</v>
      </c>
    </row>
    <row r="568">
      <c r="A568" s="6" t="inlineStr">
        <is>
          <t>SUBARU</t>
        </is>
      </c>
      <c r="B568" s="6" t="inlineStr">
        <is>
          <t>Crosstrek 2.0i L ES Extra Full 4x4 5p. Aut.</t>
        </is>
      </c>
      <c r="C568" s="6" t="inlineStr">
        <is>
          <t>SUV y CROSSOVER</t>
        </is>
      </c>
      <c r="D568" s="6" t="inlineStr">
        <is>
          <t>AUTOMOVIL</t>
        </is>
      </c>
      <c r="E568" s="11">
        <f>IF(D568="COMERCIAL","UTILITARIO",IF(C568="SUV Y CROSSOVER","SUV","AUTOMOVIL"))</f>
        <v/>
      </c>
      <c r="F568" s="6" t="inlineStr">
        <is>
          <t>JAP</t>
        </is>
      </c>
      <c r="G568" s="11" t="n">
        <v>2000</v>
      </c>
      <c r="H568" s="6" t="inlineStr">
        <is>
          <t>NAFTA</t>
        </is>
      </c>
      <c r="I568" s="6">
        <f>IF(H568="NAFTA","N",IF(H568="DIESEL","D",IF(H568="ELÉCTRICO","E","")))</f>
        <v/>
      </c>
      <c r="J568" s="17" t="inlineStr">
        <is>
          <t>N</t>
        </is>
      </c>
      <c r="K568" s="6" t="n">
        <v>156</v>
      </c>
      <c r="L568" s="9" t="n">
        <v>2</v>
      </c>
      <c r="M568" s="2" t="n">
        <v>2</v>
      </c>
      <c r="N568" s="2" t="n">
        <v>56000</v>
      </c>
      <c r="O568" s="2" t="inlineStr">
        <is>
          <t>Ursea</t>
        </is>
      </c>
      <c r="P568" s="2" t="inlineStr">
        <is>
          <t>RV-E00059</t>
        </is>
      </c>
      <c r="Q568" s="2" t="inlineStr">
        <is>
          <t>Euro 6</t>
        </is>
      </c>
      <c r="R568" s="2" t="n">
        <v>2100</v>
      </c>
      <c r="S568" s="2" t="n"/>
      <c r="T568" s="2" t="n">
        <v>165</v>
      </c>
      <c r="U568" s="39">
        <f>IF(I568="N",T568*Supuestos!$B$4,T568*Supuestos!$C$4)*100</f>
        <v/>
      </c>
      <c r="V568" s="20">
        <f>IF(U568&gt;0,100/U568,0)</f>
        <v/>
      </c>
      <c r="W568" s="2">
        <f>T568*M568</f>
        <v/>
      </c>
      <c r="X568" s="2">
        <f>+U568*M568</f>
        <v/>
      </c>
      <c r="Y568" s="44" t="n">
        <v>11774.02644889999</v>
      </c>
      <c r="Z568" s="45" t="n">
        <v>0.345</v>
      </c>
      <c r="AA568" s="44" t="n">
        <v>34127.6128953623</v>
      </c>
    </row>
    <row r="569">
      <c r="A569" s="6" t="inlineStr">
        <is>
          <t>TOYOTA</t>
        </is>
      </c>
      <c r="B569" s="6" t="inlineStr">
        <is>
          <t>Nuevo C-HR Dynamic 1.8 HEV Extra Full 5p. Aut.(TUR)</t>
        </is>
      </c>
      <c r="C569" s="6" t="inlineStr">
        <is>
          <t>SUV y CROSSOVER</t>
        </is>
      </c>
      <c r="D569" s="6" t="inlineStr">
        <is>
          <t>AUTOMOVIL</t>
        </is>
      </c>
      <c r="E569" s="11">
        <f>IF(D569="COMERCIAL","UTILITARIO",IF(C569="SUV Y CROSSOVER","SUV","AUTOMOVIL"))</f>
        <v/>
      </c>
      <c r="F569" s="6" t="inlineStr">
        <is>
          <t>TUR</t>
        </is>
      </c>
      <c r="G569" s="11" t="n">
        <v>1800</v>
      </c>
      <c r="H569" s="6" t="inlineStr">
        <is>
          <t>NAFTA</t>
        </is>
      </c>
      <c r="I569" s="6">
        <f>IF(H569="NAFTA","N",IF(H569="DIESEL","D",IF(H569="ELÉCTRICO","E","")))</f>
        <v/>
      </c>
      <c r="J569" s="17" t="inlineStr">
        <is>
          <t>HEV</t>
        </is>
      </c>
      <c r="K569" s="6" t="n">
        <v>122</v>
      </c>
      <c r="L569" s="9" t="n">
        <v>2</v>
      </c>
      <c r="M569" s="2" t="n"/>
      <c r="N569" s="2" t="n"/>
      <c r="O569" s="2" t="n"/>
      <c r="P569" s="2" t="n"/>
      <c r="Q569" s="2" t="n"/>
      <c r="R569" s="2" t="n"/>
      <c r="S569" s="2" t="n"/>
      <c r="T569" s="2" t="n"/>
      <c r="U569" s="39">
        <f>IF(I569="N",T569*Supuestos!$B$4,T569*Supuestos!$C$4)*100</f>
        <v/>
      </c>
      <c r="V569" s="20">
        <f>IF(U569&gt;0,100/U569,0)</f>
        <v/>
      </c>
      <c r="W569" s="2">
        <f>T569*M569</f>
        <v/>
      </c>
      <c r="X569" s="2">
        <f>+U569*M569</f>
        <v/>
      </c>
      <c r="Y569" s="44" t="n">
        <v>0</v>
      </c>
      <c r="Z569" s="45" t="n">
        <v>0.0345</v>
      </c>
      <c r="AA569" s="44" t="n">
        <v>0</v>
      </c>
    </row>
    <row r="570">
      <c r="A570" s="6" t="inlineStr">
        <is>
          <t>ALFA ROMEO</t>
        </is>
      </c>
      <c r="B570" s="6" t="inlineStr">
        <is>
          <t>Stelvio QV 2.9 V6 Biturbo Extra Full, cuero 4x4 5p. Aut.</t>
        </is>
      </c>
      <c r="C570" s="6" t="inlineStr">
        <is>
          <t>SUV y CROSSOVER</t>
        </is>
      </c>
      <c r="D570" s="6" t="inlineStr">
        <is>
          <t>AUTOMOVIL</t>
        </is>
      </c>
      <c r="E570" s="11">
        <f>IF(D570="COMERCIAL","UTILITARIO",IF(C570="SUV Y CROSSOVER","SUV","AUTOMOVIL"))</f>
        <v/>
      </c>
      <c r="F570" s="6" t="inlineStr">
        <is>
          <t>ITA</t>
        </is>
      </c>
      <c r="G570" s="11" t="n">
        <v>2900</v>
      </c>
      <c r="H570" s="6" t="inlineStr">
        <is>
          <t>NAFTA</t>
        </is>
      </c>
      <c r="I570" s="6">
        <f>IF(H570="NAFTA","N",IF(H570="DIESEL","D",IF(H570="ELÉCTRICO","E","")))</f>
        <v/>
      </c>
      <c r="J570" s="17" t="inlineStr">
        <is>
          <t>N</t>
        </is>
      </c>
      <c r="K570" s="6" t="n">
        <v>510</v>
      </c>
      <c r="L570" s="9" t="n">
        <v>1</v>
      </c>
      <c r="M570" s="2" t="n"/>
      <c r="N570" s="2" t="n"/>
      <c r="O570" s="2" t="n"/>
      <c r="P570" s="2" t="n"/>
      <c r="Q570" s="2" t="n"/>
      <c r="R570" s="2" t="n"/>
      <c r="S570" s="2" t="n"/>
      <c r="T570" s="2" t="n"/>
      <c r="U570" s="39">
        <f>IF(I570="N",T570*Supuestos!$B$4,T570*Supuestos!$C$4)*100</f>
        <v/>
      </c>
      <c r="V570" s="20">
        <f>IF(U570&gt;0,100/U570,0)</f>
        <v/>
      </c>
      <c r="W570" s="2">
        <f>T570*M570</f>
        <v/>
      </c>
      <c r="X570" s="2">
        <f>+U570*M570</f>
        <v/>
      </c>
      <c r="Y570" s="44" t="n">
        <v>0</v>
      </c>
      <c r="Z570" s="45" t="n">
        <v>0.4025</v>
      </c>
      <c r="AA570" s="44" t="n">
        <v>0</v>
      </c>
    </row>
    <row r="571">
      <c r="A571" s="6" t="inlineStr">
        <is>
          <t>AUDI</t>
        </is>
      </c>
      <c r="B571" s="6" t="inlineStr">
        <is>
          <t>New Q7 3.0 TFSi 340 HP Quattro MHEV Extra Full Tiptronic(ESL</t>
        </is>
      </c>
      <c r="C571" s="6" t="inlineStr">
        <is>
          <t>SUV y CROSSOVER</t>
        </is>
      </c>
      <c r="D571" s="6" t="inlineStr">
        <is>
          <t>AUTOMOVIL</t>
        </is>
      </c>
      <c r="E571" s="11">
        <f>IF(D571="COMERCIAL","UTILITARIO",IF(C571="SUV Y CROSSOVER","SUV","AUTOMOVIL"))</f>
        <v/>
      </c>
      <c r="F571" s="6" t="inlineStr">
        <is>
          <t>ESL</t>
        </is>
      </c>
      <c r="G571" s="11" t="n">
        <v>3000</v>
      </c>
      <c r="H571" s="6" t="inlineStr">
        <is>
          <t>NAFTA</t>
        </is>
      </c>
      <c r="I571" s="6">
        <f>IF(H571="NAFTA","N",IF(H571="DIESEL","D",IF(H571="ELÉCTRICO","E","")))</f>
        <v/>
      </c>
      <c r="J571" s="17" t="inlineStr">
        <is>
          <t>MHEV</t>
        </is>
      </c>
      <c r="K571" s="6" t="n">
        <v>340</v>
      </c>
      <c r="L571" s="9" t="n">
        <v>1</v>
      </c>
      <c r="M571" s="2" t="n"/>
      <c r="N571" s="2" t="n"/>
      <c r="O571" s="2" t="n"/>
      <c r="P571" s="2" t="n"/>
      <c r="Q571" s="2" t="n"/>
      <c r="R571" s="2" t="n"/>
      <c r="S571" s="2" t="n"/>
      <c r="T571" s="2" t="n"/>
      <c r="U571" s="39">
        <f>IF(I571="N",T571*Supuestos!$B$4,T571*Supuestos!$C$4)*100</f>
        <v/>
      </c>
      <c r="V571" s="20">
        <f>IF(U571&gt;0,100/U571,0)</f>
        <v/>
      </c>
      <c r="W571" s="2">
        <f>T571*M571</f>
        <v/>
      </c>
      <c r="X571" s="2">
        <f>+U571*M571</f>
        <v/>
      </c>
      <c r="Y571" s="44" t="n">
        <v>0</v>
      </c>
      <c r="Z571" s="45" t="n">
        <v>0.345</v>
      </c>
      <c r="AA571" s="44" t="n">
        <v>0</v>
      </c>
    </row>
    <row r="572">
      <c r="A572" s="6" t="inlineStr">
        <is>
          <t>AUDI</t>
        </is>
      </c>
      <c r="B572" s="6" t="inlineStr">
        <is>
          <t>Nuevo Q3 SB SLine 2.0 TFSi Quattro Extra Full S-Tronic (HUN</t>
        </is>
      </c>
      <c r="C572" s="6" t="inlineStr">
        <is>
          <t>SUV y CROSSOVER</t>
        </is>
      </c>
      <c r="D572" s="6" t="inlineStr">
        <is>
          <t>AUTOMOVIL</t>
        </is>
      </c>
      <c r="E572" s="11">
        <f>IF(D572="COMERCIAL","UTILITARIO",IF(C572="SUV Y CROSSOVER","SUV","AUTOMOVIL"))</f>
        <v/>
      </c>
      <c r="F572" s="6" t="inlineStr">
        <is>
          <t>HUN</t>
        </is>
      </c>
      <c r="G572" s="11" t="n">
        <v>2000</v>
      </c>
      <c r="H572" s="6" t="inlineStr">
        <is>
          <t>NAFTA</t>
        </is>
      </c>
      <c r="I572" s="6">
        <f>IF(H572="NAFTA","N",IF(H572="DIESEL","D",IF(H572="ELÉCTRICO","E","")))</f>
        <v/>
      </c>
      <c r="J572" s="17" t="inlineStr">
        <is>
          <t>N</t>
        </is>
      </c>
      <c r="K572" s="6" t="n">
        <v>180</v>
      </c>
      <c r="L572" s="9" t="n">
        <v>1</v>
      </c>
      <c r="M572" s="2" t="n">
        <v>1</v>
      </c>
      <c r="N572" s="2" t="n">
        <v>87900</v>
      </c>
      <c r="O572" s="2" t="inlineStr">
        <is>
          <t>Ursea</t>
        </is>
      </c>
      <c r="P572" s="2" t="inlineStr">
        <is>
          <t>RV-E00145</t>
        </is>
      </c>
      <c r="Q572" s="2" t="inlineStr">
        <is>
          <t>Euro 6</t>
        </is>
      </c>
      <c r="R572" s="2" t="n">
        <v>2500</v>
      </c>
      <c r="S572" s="2" t="n"/>
      <c r="T572" s="2" t="n">
        <v>185</v>
      </c>
      <c r="U572" s="39">
        <f>IF(I572="N",T572*Supuestos!$B$4,T572*Supuestos!$C$4)*100</f>
        <v/>
      </c>
      <c r="V572" s="20">
        <f>IF(U572&gt;0,100/U572,0)</f>
        <v/>
      </c>
      <c r="W572" s="2">
        <f>T572*M572</f>
        <v/>
      </c>
      <c r="X572" s="2">
        <f>+U572*M572</f>
        <v/>
      </c>
      <c r="Y572" s="44" t="n">
        <v>18481.01651532695</v>
      </c>
      <c r="Z572" s="45" t="n">
        <v>0.345</v>
      </c>
      <c r="AA572" s="44" t="n">
        <v>53568.1638125419</v>
      </c>
    </row>
    <row r="573">
      <c r="A573" s="6" t="inlineStr">
        <is>
          <t>BESTUNE</t>
        </is>
      </c>
      <c r="B573" s="6" t="inlineStr">
        <is>
          <t>T77 Pro 1.5T Honorable Extra Full, 6Abag, cam360 5p. Aut.</t>
        </is>
      </c>
      <c r="C573" s="6" t="inlineStr">
        <is>
          <t>SUV y CROSSOVER</t>
        </is>
      </c>
      <c r="D573" s="6" t="inlineStr">
        <is>
          <t>AUTOMOVIL</t>
        </is>
      </c>
      <c r="E573" s="11">
        <f>IF(D573="COMERCIAL","UTILITARIO",IF(C573="SUV Y CROSSOVER","SUV","AUTOMOVIL"))</f>
        <v/>
      </c>
      <c r="F573" s="6" t="inlineStr">
        <is>
          <t>CHI</t>
        </is>
      </c>
      <c r="G573" s="11" t="n">
        <v>1500</v>
      </c>
      <c r="H573" s="6" t="inlineStr">
        <is>
          <t>NAFTA</t>
        </is>
      </c>
      <c r="I573" s="6">
        <f>IF(H573="NAFTA","N",IF(H573="DIESEL","D",IF(H573="ELÉCTRICO","E","")))</f>
        <v/>
      </c>
      <c r="J573" s="17" t="inlineStr">
        <is>
          <t>N</t>
        </is>
      </c>
      <c r="K573" s="6" t="n">
        <v>167</v>
      </c>
      <c r="L573" s="9" t="n">
        <v>1</v>
      </c>
      <c r="M573" s="2" t="n"/>
      <c r="N573" s="2" t="n"/>
      <c r="O573" s="2" t="n"/>
      <c r="P573" s="2" t="n"/>
      <c r="Q573" s="2" t="n"/>
      <c r="R573" s="2" t="n"/>
      <c r="S573" s="2" t="n"/>
      <c r="T573" s="2" t="n"/>
      <c r="U573" s="39">
        <f>IF(I573="N",T573*Supuestos!$B$4,T573*Supuestos!$C$4)*100</f>
        <v/>
      </c>
      <c r="V573" s="20">
        <f>IF(U573&gt;0,100/U573,0)</f>
        <v/>
      </c>
      <c r="W573" s="2">
        <f>T573*M573</f>
        <v/>
      </c>
      <c r="X573" s="2">
        <f>+U573*M573</f>
        <v/>
      </c>
      <c r="Y573" s="44" t="n">
        <v>0</v>
      </c>
      <c r="Z573" s="45" t="n">
        <v>0.2875</v>
      </c>
      <c r="AA573" s="44" t="n">
        <v>0</v>
      </c>
    </row>
    <row r="574">
      <c r="A574" s="6" t="inlineStr">
        <is>
          <t>BMW</t>
        </is>
      </c>
      <c r="B574" s="6" t="inlineStr">
        <is>
          <t>M X4 xDrive Competition 3.0T Ex.Full Aut.(F98)(USA)</t>
        </is>
      </c>
      <c r="C574" s="6" t="inlineStr">
        <is>
          <t>SUV y CROSSOVER</t>
        </is>
      </c>
      <c r="D574" s="6" t="inlineStr">
        <is>
          <t>AUTOMOVIL</t>
        </is>
      </c>
      <c r="E574" s="11">
        <f>IF(D574="COMERCIAL","UTILITARIO",IF(C574="SUV Y CROSSOVER","SUV","AUTOMOVIL"))</f>
        <v/>
      </c>
      <c r="F574" s="6" t="inlineStr">
        <is>
          <t>USA</t>
        </is>
      </c>
      <c r="G574" s="11" t="n">
        <v>3000</v>
      </c>
      <c r="H574" s="6" t="inlineStr">
        <is>
          <t>NAFTA</t>
        </is>
      </c>
      <c r="I574" s="6">
        <f>IF(H574="NAFTA","N",IF(H574="DIESEL","D",IF(H574="ELÉCTRICO","E","")))</f>
        <v/>
      </c>
      <c r="J574" s="17" t="inlineStr">
        <is>
          <t>N</t>
        </is>
      </c>
      <c r="K574" s="6" t="n">
        <v>510</v>
      </c>
      <c r="L574" s="9" t="n">
        <v>1</v>
      </c>
      <c r="M574" s="2" t="n"/>
      <c r="N574" s="2" t="n"/>
      <c r="O574" s="2" t="n"/>
      <c r="P574" s="2" t="n"/>
      <c r="Q574" s="2" t="n"/>
      <c r="R574" s="2" t="n"/>
      <c r="S574" s="2" t="n"/>
      <c r="T574" s="2" t="n"/>
      <c r="U574" s="39">
        <f>IF(I574="N",T574*Supuestos!$B$4,T574*Supuestos!$C$4)*100</f>
        <v/>
      </c>
      <c r="V574" s="20">
        <f>IF(U574&gt;0,100/U574,0)</f>
        <v/>
      </c>
      <c r="W574" s="2">
        <f>T574*M574</f>
        <v/>
      </c>
      <c r="X574" s="2">
        <f>+U574*M574</f>
        <v/>
      </c>
      <c r="Y574" s="44" t="n">
        <v>0</v>
      </c>
      <c r="Z574" s="45" t="n">
        <v>0.4025</v>
      </c>
      <c r="AA574" s="44" t="n">
        <v>0</v>
      </c>
    </row>
    <row r="575">
      <c r="A575" s="6" t="inlineStr">
        <is>
          <t>BMW</t>
        </is>
      </c>
      <c r="B575" s="6" t="inlineStr">
        <is>
          <t>New M X3 xDrive Competition 3.0T 510HP Ex.Full Aut.(F97)(USA</t>
        </is>
      </c>
      <c r="C575" s="6" t="inlineStr">
        <is>
          <t>SUV y CROSSOVER</t>
        </is>
      </c>
      <c r="D575" s="6" t="inlineStr">
        <is>
          <t>AUTOMOVIL</t>
        </is>
      </c>
      <c r="E575" s="11">
        <f>IF(D575="COMERCIAL","UTILITARIO",IF(C575="SUV Y CROSSOVER","SUV","AUTOMOVIL"))</f>
        <v/>
      </c>
      <c r="F575" s="6" t="inlineStr">
        <is>
          <t>USA</t>
        </is>
      </c>
      <c r="G575" s="11" t="n">
        <v>3000</v>
      </c>
      <c r="H575" s="6" t="inlineStr">
        <is>
          <t>NAFTA</t>
        </is>
      </c>
      <c r="I575" s="6">
        <f>IF(H575="NAFTA","N",IF(H575="DIESEL","D",IF(H575="ELÉCTRICO","E","")))</f>
        <v/>
      </c>
      <c r="J575" s="17" t="inlineStr">
        <is>
          <t>N</t>
        </is>
      </c>
      <c r="K575" s="6" t="n">
        <v>510</v>
      </c>
      <c r="L575" s="9" t="n">
        <v>1</v>
      </c>
      <c r="M575" s="2" t="n"/>
      <c r="N575" s="2" t="n"/>
      <c r="O575" s="2" t="n"/>
      <c r="P575" s="2" t="n"/>
      <c r="Q575" s="2" t="n"/>
      <c r="R575" s="2" t="n"/>
      <c r="S575" s="2" t="n"/>
      <c r="T575" s="2" t="n"/>
      <c r="U575" s="39">
        <f>IF(I575="N",T575*Supuestos!$B$4,T575*Supuestos!$C$4)*100</f>
        <v/>
      </c>
      <c r="V575" s="20">
        <f>IF(U575&gt;0,100/U575,0)</f>
        <v/>
      </c>
      <c r="W575" s="2">
        <f>T575*M575</f>
        <v/>
      </c>
      <c r="X575" s="2">
        <f>+U575*M575</f>
        <v/>
      </c>
      <c r="Y575" s="44" t="n">
        <v>0</v>
      </c>
      <c r="Z575" s="45" t="n">
        <v>0.4025</v>
      </c>
      <c r="AA575" s="44" t="n">
        <v>0</v>
      </c>
    </row>
    <row r="576">
      <c r="A576" s="6" t="inlineStr">
        <is>
          <t>BMW</t>
        </is>
      </c>
      <c r="B576" s="6" t="inlineStr">
        <is>
          <t>New X1 sDrive 20i 2.0T Comfort 192 HP 5p. Aut. (F48)</t>
        </is>
      </c>
      <c r="C576" s="6" t="inlineStr">
        <is>
          <t>SUV y CROSSOVER</t>
        </is>
      </c>
      <c r="D576" s="6" t="inlineStr">
        <is>
          <t>AUTOMOVIL</t>
        </is>
      </c>
      <c r="E576" s="11">
        <f>IF(D576="COMERCIAL","UTILITARIO",IF(C576="SUV Y CROSSOVER","SUV","AUTOMOVIL"))</f>
        <v/>
      </c>
      <c r="F576" s="6" t="inlineStr">
        <is>
          <t>ALE</t>
        </is>
      </c>
      <c r="G576" s="11" t="n">
        <v>2000</v>
      </c>
      <c r="H576" s="6" t="inlineStr">
        <is>
          <t>NAFTA</t>
        </is>
      </c>
      <c r="I576" s="6">
        <f>IF(H576="NAFTA","N",IF(H576="DIESEL","D",IF(H576="ELÉCTRICO","E","")))</f>
        <v/>
      </c>
      <c r="J576" s="17" t="inlineStr">
        <is>
          <t>N</t>
        </is>
      </c>
      <c r="K576" s="6" t="n">
        <v>192</v>
      </c>
      <c r="L576" s="9" t="n">
        <v>1</v>
      </c>
      <c r="M576" s="2" t="n">
        <v>1</v>
      </c>
      <c r="N576" s="2" t="n">
        <v>79990</v>
      </c>
      <c r="O576" s="2" t="inlineStr">
        <is>
          <t>Chile</t>
        </is>
      </c>
      <c r="P576" s="2" t="inlineStr">
        <is>
          <t>BM7885E61119S01-6</t>
        </is>
      </c>
      <c r="Q576" s="2" t="inlineStr">
        <is>
          <t>Euro 6 b</t>
        </is>
      </c>
      <c r="R576" s="2" t="n">
        <v>2065</v>
      </c>
      <c r="S576" s="2" t="n"/>
      <c r="T576" s="2" t="n">
        <v>149</v>
      </c>
      <c r="U576" s="39">
        <f>IF(I576="N",T576*Supuestos!$B$4,T576*Supuestos!$C$4)*100</f>
        <v/>
      </c>
      <c r="V576" s="20">
        <f>IF(U576&gt;0,100/U576,0)</f>
        <v/>
      </c>
      <c r="W576" s="2">
        <f>T576*M576</f>
        <v/>
      </c>
      <c r="X576" s="2">
        <f>+U576*M576</f>
        <v/>
      </c>
      <c r="Y576" s="44" t="n">
        <v>16817.93527941983</v>
      </c>
      <c r="Z576" s="45" t="n">
        <v>0.345</v>
      </c>
      <c r="AA576" s="44" t="n">
        <v>48747.63849107197</v>
      </c>
    </row>
    <row r="577">
      <c r="A577" s="6" t="inlineStr">
        <is>
          <t>BMW</t>
        </is>
      </c>
      <c r="B577" s="6" t="inlineStr">
        <is>
          <t>New X7 XDrive 40i M Sport 3.0T MHEV E.Full 7pax.Aut.(G07)(US</t>
        </is>
      </c>
      <c r="C577" s="6" t="inlineStr">
        <is>
          <t>SUV y CROSSOVER</t>
        </is>
      </c>
      <c r="D577" s="6" t="inlineStr">
        <is>
          <t>AUTOMOVIL</t>
        </is>
      </c>
      <c r="E577" s="11">
        <f>IF(D577="COMERCIAL","UTILITARIO",IF(C577="SUV Y CROSSOVER","SUV","AUTOMOVIL"))</f>
        <v/>
      </c>
      <c r="F577" s="6" t="inlineStr">
        <is>
          <t>USA</t>
        </is>
      </c>
      <c r="G577" s="11" t="n">
        <v>3000</v>
      </c>
      <c r="H577" s="6" t="inlineStr">
        <is>
          <t>NAFTA</t>
        </is>
      </c>
      <c r="I577" s="6">
        <f>IF(H577="NAFTA","N",IF(H577="DIESEL","D",IF(H577="ELÉCTRICO","E","")))</f>
        <v/>
      </c>
      <c r="J577" s="17" t="inlineStr">
        <is>
          <t>MHEV</t>
        </is>
      </c>
      <c r="K577" s="6" t="n">
        <v>340</v>
      </c>
      <c r="L577" s="9" t="n">
        <v>1</v>
      </c>
      <c r="M577" s="2" t="n"/>
      <c r="N577" s="2" t="n"/>
      <c r="O577" s="2" t="n"/>
      <c r="P577" s="2" t="n"/>
      <c r="Q577" s="2" t="n"/>
      <c r="R577" s="2" t="n"/>
      <c r="S577" s="2" t="n"/>
      <c r="T577" s="2" t="n"/>
      <c r="U577" s="39">
        <f>IF(I577="N",T577*Supuestos!$B$4,T577*Supuestos!$C$4)*100</f>
        <v/>
      </c>
      <c r="V577" s="20">
        <f>IF(U577&gt;0,100/U577,0)</f>
        <v/>
      </c>
      <c r="W577" s="2">
        <f>T577*M577</f>
        <v/>
      </c>
      <c r="X577" s="2">
        <f>+U577*M577</f>
        <v/>
      </c>
      <c r="Y577" s="44" t="n">
        <v>0</v>
      </c>
      <c r="Z577" s="45" t="n">
        <v>0.345</v>
      </c>
      <c r="AA577" s="44" t="n">
        <v>0</v>
      </c>
    </row>
    <row r="578">
      <c r="A578" s="6" t="inlineStr">
        <is>
          <t>BMW</t>
        </is>
      </c>
      <c r="B578" s="6" t="inlineStr">
        <is>
          <t>New X7 xDrive M 60i 4.4T MHEV Ex.Full 7 pax. Aut.(G07)(USA)</t>
        </is>
      </c>
      <c r="C578" s="6" t="inlineStr">
        <is>
          <t>SUV y CROSSOVER</t>
        </is>
      </c>
      <c r="D578" s="6" t="inlineStr">
        <is>
          <t>AUTOMOVIL</t>
        </is>
      </c>
      <c r="E578" s="11">
        <f>IF(D578="COMERCIAL","UTILITARIO",IF(C578="SUV Y CROSSOVER","SUV","AUTOMOVIL"))</f>
        <v/>
      </c>
      <c r="F578" s="6" t="inlineStr">
        <is>
          <t>USA</t>
        </is>
      </c>
      <c r="G578" s="11" t="n">
        <v>4400</v>
      </c>
      <c r="H578" s="6" t="inlineStr">
        <is>
          <t>NAFTA</t>
        </is>
      </c>
      <c r="I578" s="6">
        <f>IF(H578="NAFTA","N",IF(H578="DIESEL","D",IF(H578="ELÉCTRICO","E","")))</f>
        <v/>
      </c>
      <c r="J578" s="17" t="inlineStr">
        <is>
          <t>MHEV</t>
        </is>
      </c>
      <c r="K578" s="6" t="n">
        <v>530</v>
      </c>
      <c r="L578" s="9" t="n">
        <v>1</v>
      </c>
      <c r="M578" s="2" t="n"/>
      <c r="N578" s="2" t="n"/>
      <c r="O578" s="2" t="n"/>
      <c r="P578" s="2" t="n"/>
      <c r="Q578" s="2" t="n"/>
      <c r="R578" s="2" t="n"/>
      <c r="S578" s="2" t="n"/>
      <c r="T578" s="2" t="n"/>
      <c r="U578" s="39">
        <f>IF(I578="N",T578*Supuestos!$B$4,T578*Supuestos!$C$4)*100</f>
        <v/>
      </c>
      <c r="V578" s="20">
        <f>IF(U578&gt;0,100/U578,0)</f>
        <v/>
      </c>
      <c r="W578" s="2">
        <f>T578*M578</f>
        <v/>
      </c>
      <c r="X578" s="2">
        <f>+U578*M578</f>
        <v/>
      </c>
      <c r="Y578" s="44" t="n">
        <v>0</v>
      </c>
      <c r="Z578" s="45" t="n">
        <v>0.345</v>
      </c>
      <c r="AA578" s="44" t="n">
        <v>0</v>
      </c>
    </row>
    <row r="579">
      <c r="A579" s="6" t="inlineStr">
        <is>
          <t>BMW</t>
        </is>
      </c>
      <c r="B579" s="6" t="inlineStr">
        <is>
          <t>Nuevo X5 M60i xDrive 4.4T MHEV Extra Full 5p.Aut.(G05)(USA)</t>
        </is>
      </c>
      <c r="C579" s="6" t="inlineStr">
        <is>
          <t>SUV y CROSSOVER</t>
        </is>
      </c>
      <c r="D579" s="6" t="inlineStr">
        <is>
          <t>AUTOMOVIL</t>
        </is>
      </c>
      <c r="E579" s="11">
        <f>IF(D579="COMERCIAL","UTILITARIO",IF(C579="SUV Y CROSSOVER","SUV","AUTOMOVIL"))</f>
        <v/>
      </c>
      <c r="F579" s="6" t="n"/>
      <c r="G579" s="11" t="n">
        <v>4400</v>
      </c>
      <c r="H579" s="6" t="inlineStr">
        <is>
          <t>NAFTA</t>
        </is>
      </c>
      <c r="I579" s="6">
        <f>IF(H579="NAFTA","N",IF(H579="DIESEL","D",IF(H579="ELÉCTRICO","E","")))</f>
        <v/>
      </c>
      <c r="J579" s="17" t="inlineStr">
        <is>
          <t>MHEV</t>
        </is>
      </c>
      <c r="K579" s="6" t="n">
        <v>0</v>
      </c>
      <c r="L579" s="9" t="n">
        <v>1</v>
      </c>
      <c r="M579" s="2" t="n"/>
      <c r="N579" s="2" t="n"/>
      <c r="O579" s="2" t="n"/>
      <c r="P579" s="2" t="n"/>
      <c r="Q579" s="2" t="n"/>
      <c r="R579" s="2" t="n"/>
      <c r="S579" s="2" t="n"/>
      <c r="T579" s="2" t="n"/>
      <c r="U579" s="39">
        <f>IF(I579="N",T579*Supuestos!$B$4,T579*Supuestos!$C$4)*100</f>
        <v/>
      </c>
      <c r="V579" s="20">
        <f>IF(U579&gt;0,100/U579,0)</f>
        <v/>
      </c>
      <c r="W579" s="2">
        <f>T579*M579</f>
        <v/>
      </c>
      <c r="X579" s="2">
        <f>+U579*M579</f>
        <v/>
      </c>
      <c r="Y579" s="44" t="n">
        <v>0</v>
      </c>
      <c r="Z579" s="45" t="n">
        <v>0.345</v>
      </c>
      <c r="AA579" s="44" t="n">
        <v>0</v>
      </c>
    </row>
    <row r="580">
      <c r="A580" s="6" t="inlineStr">
        <is>
          <t>BMW</t>
        </is>
      </c>
      <c r="B580" s="6" t="inlineStr">
        <is>
          <t>Nuevo X5 xDrive 40i M Sport 3.0T MHEV E.Full 5p.Aut.(G05)(US</t>
        </is>
      </c>
      <c r="C580" s="6" t="inlineStr">
        <is>
          <t>SUV y CROSSOVER</t>
        </is>
      </c>
      <c r="D580" s="6" t="inlineStr">
        <is>
          <t>AUTOMOVIL</t>
        </is>
      </c>
      <c r="E580" s="11">
        <f>IF(D580="COMERCIAL","UTILITARIO",IF(C580="SUV Y CROSSOVER","SUV","AUTOMOVIL"))</f>
        <v/>
      </c>
      <c r="F580" s="6" t="inlineStr">
        <is>
          <t>USA</t>
        </is>
      </c>
      <c r="G580" s="11" t="n">
        <v>3000</v>
      </c>
      <c r="H580" s="6" t="inlineStr">
        <is>
          <t>NAFTA</t>
        </is>
      </c>
      <c r="I580" s="6">
        <f>IF(H580="NAFTA","N",IF(H580="DIESEL","D",IF(H580="ELÉCTRICO","E","")))</f>
        <v/>
      </c>
      <c r="J580" s="17" t="inlineStr">
        <is>
          <t>MHEV</t>
        </is>
      </c>
      <c r="K580" s="6" t="n">
        <v>0</v>
      </c>
      <c r="L580" s="9" t="n">
        <v>1</v>
      </c>
      <c r="M580" s="2" t="n"/>
      <c r="N580" s="2" t="n"/>
      <c r="O580" s="2" t="n"/>
      <c r="P580" s="2" t="n"/>
      <c r="Q580" s="2" t="n"/>
      <c r="R580" s="2" t="n"/>
      <c r="S580" s="2" t="n"/>
      <c r="T580" s="2" t="n"/>
      <c r="U580" s="39">
        <f>IF(I580="N",T580*Supuestos!$B$4,T580*Supuestos!$C$4)*100</f>
        <v/>
      </c>
      <c r="V580" s="20">
        <f>IF(U580&gt;0,100/U580,0)</f>
        <v/>
      </c>
      <c r="W580" s="2">
        <f>T580*M580</f>
        <v/>
      </c>
      <c r="X580" s="2">
        <f>+U580*M580</f>
        <v/>
      </c>
      <c r="Y580" s="44" t="n">
        <v>0</v>
      </c>
      <c r="Z580" s="45" t="n">
        <v>0.345</v>
      </c>
      <c r="AA580" s="44" t="n">
        <v>0</v>
      </c>
    </row>
    <row r="581">
      <c r="A581" s="6" t="inlineStr">
        <is>
          <t>BMW</t>
        </is>
      </c>
      <c r="B581" s="6" t="inlineStr">
        <is>
          <t>Nuevo X5 xDrive 50e M Sport 3.0T PHEV E.Full 5p. Aut.(G05)</t>
        </is>
      </c>
      <c r="C581" s="6" t="inlineStr">
        <is>
          <t>SUV y CROSSOVER</t>
        </is>
      </c>
      <c r="D581" s="6" t="inlineStr">
        <is>
          <t>AUTOMOVIL</t>
        </is>
      </c>
      <c r="E581" s="11">
        <f>IF(D581="COMERCIAL","UTILITARIO",IF(C581="SUV Y CROSSOVER","SUV","AUTOMOVIL"))</f>
        <v/>
      </c>
      <c r="F581" s="6" t="inlineStr">
        <is>
          <t>USA</t>
        </is>
      </c>
      <c r="G581" s="11" t="n">
        <v>3000</v>
      </c>
      <c r="H581" s="6" t="inlineStr">
        <is>
          <t>NAFTA</t>
        </is>
      </c>
      <c r="I581" s="6">
        <f>IF(H581="NAFTA","N",IF(H581="DIESEL","D",IF(H581="ELÉCTRICO","E","")))</f>
        <v/>
      </c>
      <c r="J581" s="17" t="inlineStr">
        <is>
          <t>PHEV</t>
        </is>
      </c>
      <c r="K581" s="6" t="n">
        <v>483</v>
      </c>
      <c r="L581" s="9" t="n">
        <v>1</v>
      </c>
      <c r="M581" s="2" t="n"/>
      <c r="N581" s="2" t="n"/>
      <c r="O581" s="2" t="n"/>
      <c r="P581" s="2" t="n"/>
      <c r="Q581" s="2" t="n"/>
      <c r="R581" s="2" t="n"/>
      <c r="S581" s="2" t="n"/>
      <c r="T581" s="2" t="n"/>
      <c r="U581" s="39">
        <f>IF(I581="N",T581*Supuestos!$B$4,T581*Supuestos!$C$4)*100</f>
        <v/>
      </c>
      <c r="V581" s="20">
        <f>IF(U581&gt;0,100/U581,0)</f>
        <v/>
      </c>
      <c r="W581" s="2">
        <f>T581*M581</f>
        <v/>
      </c>
      <c r="X581" s="2">
        <f>+U581*M581</f>
        <v/>
      </c>
      <c r="Y581" s="44" t="n">
        <v>0</v>
      </c>
      <c r="Z581" s="45" t="n">
        <v>0.345</v>
      </c>
      <c r="AA581" s="44" t="n">
        <v>0</v>
      </c>
    </row>
    <row r="582">
      <c r="A582" s="6" t="inlineStr">
        <is>
          <t>BMW</t>
        </is>
      </c>
      <c r="B582" s="6" t="inlineStr">
        <is>
          <t>XM xDrive 4.4T PHEV Extra Full 5p. Aut. (G09) (USA)</t>
        </is>
      </c>
      <c r="C582" s="6" t="inlineStr">
        <is>
          <t>SUV y CROSSOVER</t>
        </is>
      </c>
      <c r="D582" s="6" t="inlineStr">
        <is>
          <t>AUTOMOVIL</t>
        </is>
      </c>
      <c r="E582" s="11">
        <f>IF(D582="COMERCIAL","UTILITARIO",IF(C582="SUV Y CROSSOVER","SUV","AUTOMOVIL"))</f>
        <v/>
      </c>
      <c r="F582" s="6" t="inlineStr">
        <is>
          <t>USA</t>
        </is>
      </c>
      <c r="G582" s="11" t="n">
        <v>4400</v>
      </c>
      <c r="H582" s="6" t="inlineStr">
        <is>
          <t>NAFTA</t>
        </is>
      </c>
      <c r="I582" s="6">
        <f>IF(H582="NAFTA","N",IF(H582="DIESEL","D",IF(H582="ELÉCTRICO","E","")))</f>
        <v/>
      </c>
      <c r="J582" s="17" t="inlineStr">
        <is>
          <t>PHEV</t>
        </is>
      </c>
      <c r="K582" s="6" t="n">
        <v>0</v>
      </c>
      <c r="L582" s="9" t="n">
        <v>1</v>
      </c>
      <c r="M582" s="2" t="n"/>
      <c r="N582" s="2" t="n"/>
      <c r="O582" s="2" t="n"/>
      <c r="P582" s="2" t="n"/>
      <c r="Q582" s="2" t="n"/>
      <c r="R582" s="2" t="n"/>
      <c r="S582" s="2" t="n"/>
      <c r="T582" s="2" t="n"/>
      <c r="U582" s="39">
        <f>IF(I582="N",T582*Supuestos!$B$4,T582*Supuestos!$C$4)*100</f>
        <v/>
      </c>
      <c r="V582" s="20">
        <f>IF(U582&gt;0,100/U582,0)</f>
        <v/>
      </c>
      <c r="W582" s="2">
        <f>T582*M582</f>
        <v/>
      </c>
      <c r="X582" s="2">
        <f>+U582*M582</f>
        <v/>
      </c>
      <c r="Y582" s="44" t="n">
        <v>0</v>
      </c>
      <c r="Z582" s="45" t="n">
        <v>0.345</v>
      </c>
      <c r="AA582" s="44" t="n">
        <v>0</v>
      </c>
    </row>
    <row r="583">
      <c r="A583" s="6" t="inlineStr">
        <is>
          <t>BYD</t>
        </is>
      </c>
      <c r="B583" s="6" t="inlineStr">
        <is>
          <t>Song 1.5T GL Extra Full,2Abag,cue,techo,Ay. Est. 5p.</t>
        </is>
      </c>
      <c r="C583" s="6" t="inlineStr">
        <is>
          <t>SUV y CROSSOVER</t>
        </is>
      </c>
      <c r="D583" s="6" t="inlineStr">
        <is>
          <t>AUTOMOVIL</t>
        </is>
      </c>
      <c r="E583" s="11">
        <f>IF(D583="COMERCIAL","UTILITARIO",IF(C583="SUV Y CROSSOVER","SUV","AUTOMOVIL"))</f>
        <v/>
      </c>
      <c r="F583" s="6" t="inlineStr">
        <is>
          <t>CHI</t>
        </is>
      </c>
      <c r="G583" s="11" t="n">
        <v>1500</v>
      </c>
      <c r="H583" s="6" t="inlineStr">
        <is>
          <t>NAFTA</t>
        </is>
      </c>
      <c r="I583" s="6">
        <f>IF(H583="NAFTA","N",IF(H583="DIESEL","D",IF(H583="ELÉCTRICO","E","")))</f>
        <v/>
      </c>
      <c r="J583" s="17" t="inlineStr">
        <is>
          <t>N</t>
        </is>
      </c>
      <c r="K583" s="6" t="n">
        <v>152</v>
      </c>
      <c r="L583" s="9" t="n">
        <v>1</v>
      </c>
      <c r="M583" s="2" t="n">
        <v>1</v>
      </c>
      <c r="N583" s="2" t="n"/>
      <c r="O583" s="2" t="n"/>
      <c r="P583" s="2" t="n"/>
      <c r="Q583" s="2" t="n"/>
      <c r="R583" s="2" t="n"/>
      <c r="S583" s="2" t="n"/>
      <c r="T583" s="2" t="n"/>
      <c r="U583" s="39">
        <f>IF(I583="N",T583*Supuestos!$B$4,T583*Supuestos!$C$4)*100</f>
        <v/>
      </c>
      <c r="V583" s="20">
        <f>IF(U583&gt;0,100/U583,0)</f>
        <v/>
      </c>
      <c r="W583" s="2">
        <f>T583*M583</f>
        <v/>
      </c>
      <c r="X583" s="2">
        <f>+U583*M583</f>
        <v/>
      </c>
      <c r="Y583" s="44" t="n">
        <v>0</v>
      </c>
      <c r="Z583" s="45" t="n">
        <v>0.2875</v>
      </c>
      <c r="AA583" s="44" t="n">
        <v>0</v>
      </c>
    </row>
    <row r="584">
      <c r="A584" s="6" t="inlineStr">
        <is>
          <t>BYD</t>
        </is>
      </c>
      <c r="B584" s="6" t="inlineStr">
        <is>
          <t>Song 1.5T GL Extra Full,4Abag,cue,techo,Ay.Est. 5p. Aut.</t>
        </is>
      </c>
      <c r="C584" s="6" t="inlineStr">
        <is>
          <t>SUV y CROSSOVER</t>
        </is>
      </c>
      <c r="D584" s="6" t="inlineStr">
        <is>
          <t>AUTOMOVIL</t>
        </is>
      </c>
      <c r="E584" s="11">
        <f>IF(D584="COMERCIAL","UTILITARIO",IF(C584="SUV Y CROSSOVER","SUV","AUTOMOVIL"))</f>
        <v/>
      </c>
      <c r="F584" s="6" t="inlineStr">
        <is>
          <t>CHI</t>
        </is>
      </c>
      <c r="G584" s="11" t="n">
        <v>1500</v>
      </c>
      <c r="H584" s="6" t="inlineStr">
        <is>
          <t>NAFTA</t>
        </is>
      </c>
      <c r="I584" s="6">
        <f>IF(H584="NAFTA","N",IF(H584="DIESEL","D",IF(H584="ELÉCTRICO","E","")))</f>
        <v/>
      </c>
      <c r="J584" s="17" t="inlineStr">
        <is>
          <t>N</t>
        </is>
      </c>
      <c r="K584" s="6" t="n">
        <v>152</v>
      </c>
      <c r="L584" s="9" t="n">
        <v>1</v>
      </c>
      <c r="M584" s="2" t="n">
        <v>1</v>
      </c>
      <c r="N584" s="2" t="n"/>
      <c r="O584" s="2" t="n"/>
      <c r="P584" s="2" t="n"/>
      <c r="Q584" s="2" t="n"/>
      <c r="R584" s="2" t="n"/>
      <c r="S584" s="2" t="n"/>
      <c r="T584" s="2" t="n"/>
      <c r="U584" s="39">
        <f>IF(I584="N",T584*Supuestos!$B$4,T584*Supuestos!$C$4)*100</f>
        <v/>
      </c>
      <c r="V584" s="20">
        <f>IF(U584&gt;0,100/U584,0)</f>
        <v/>
      </c>
      <c r="W584" s="2">
        <f>T584*M584</f>
        <v/>
      </c>
      <c r="X584" s="2">
        <f>+U584*M584</f>
        <v/>
      </c>
      <c r="Y584" s="44" t="n">
        <v>0</v>
      </c>
      <c r="Z584" s="45" t="n">
        <v>0.2875</v>
      </c>
      <c r="AA584" s="44" t="n">
        <v>0</v>
      </c>
    </row>
    <row r="585">
      <c r="A585" s="6" t="inlineStr">
        <is>
          <t>BYD</t>
        </is>
      </c>
      <c r="B585" s="6" t="inlineStr">
        <is>
          <t>Song 1.5T Pro DM GS PHEV Extra Full,6Abag 5p. 4x4 Aut.</t>
        </is>
      </c>
      <c r="C585" s="6" t="inlineStr">
        <is>
          <t>SUV y CROSSOVER</t>
        </is>
      </c>
      <c r="D585" s="6" t="inlineStr">
        <is>
          <t>AUTOMOVIL</t>
        </is>
      </c>
      <c r="E585" s="11">
        <f>IF(D585="COMERCIAL","UTILITARIO",IF(C585="SUV Y CROSSOVER","SUV","AUTOMOVIL"))</f>
        <v/>
      </c>
      <c r="F585" s="6" t="inlineStr">
        <is>
          <t>CHI</t>
        </is>
      </c>
      <c r="G585" s="11" t="n">
        <v>1500</v>
      </c>
      <c r="H585" s="6" t="inlineStr">
        <is>
          <t>NAFTA</t>
        </is>
      </c>
      <c r="I585" s="6">
        <f>IF(H585="NAFTA","N",IF(H585="DIESEL","D",IF(H585="ELÉCTRICO","E","")))</f>
        <v/>
      </c>
      <c r="J585" s="17" t="inlineStr">
        <is>
          <t>PHEV</t>
        </is>
      </c>
      <c r="K585" s="6" t="n">
        <v>152</v>
      </c>
      <c r="L585" s="9" t="n">
        <v>1</v>
      </c>
      <c r="M585" s="2" t="n">
        <v>1</v>
      </c>
      <c r="N585" s="2" t="n">
        <v>55990</v>
      </c>
      <c r="O585" s="2" t="inlineStr">
        <is>
          <t>Chile</t>
        </is>
      </c>
      <c r="P585" s="2" t="inlineStr">
        <is>
          <t>BY9464E60424S00-5</t>
        </is>
      </c>
      <c r="Q585" s="2" t="inlineStr">
        <is>
          <t>Euro 6 c</t>
        </is>
      </c>
      <c r="R585" s="2" t="n">
        <v>2310</v>
      </c>
      <c r="S585" s="2" t="n"/>
      <c r="T585" s="2" t="n">
        <v>30</v>
      </c>
      <c r="U585" s="39">
        <f>IF(I585="N",T585*Supuestos!$B$4,T585*Supuestos!$C$4)*100</f>
        <v/>
      </c>
      <c r="V585" s="20">
        <f>IF(U585&gt;0,100/U585,0)</f>
        <v/>
      </c>
      <c r="W585" s="2">
        <f>T585*M585</f>
        <v/>
      </c>
      <c r="X585" s="2">
        <f>+U585*M585</f>
        <v/>
      </c>
      <c r="Y585" s="44" t="n">
        <v>899.871423979428</v>
      </c>
      <c r="Z585" s="45" t="n">
        <v>0.02</v>
      </c>
      <c r="AA585" s="44" t="n">
        <v>44993.5711989714</v>
      </c>
    </row>
    <row r="586">
      <c r="A586" s="6" t="inlineStr">
        <is>
          <t>BYD</t>
        </is>
      </c>
      <c r="B586" s="6" t="inlineStr">
        <is>
          <t>Song Pro EV GS 135 KW Ex. Full,cue,techo, Ay.Est. 5p. Aut.</t>
        </is>
      </c>
      <c r="C586" s="6" t="inlineStr">
        <is>
          <t>SUV y CROSSOVER</t>
        </is>
      </c>
      <c r="D586" s="6" t="inlineStr">
        <is>
          <t>AUTOMOVIL</t>
        </is>
      </c>
      <c r="E586" s="11">
        <f>IF(D586="COMERCIAL","UTILITARIO",IF(C586="SUV Y CROSSOVER","SUV","AUTOMOVIL"))</f>
        <v/>
      </c>
      <c r="F586" s="6" t="inlineStr">
        <is>
          <t>CHI</t>
        </is>
      </c>
      <c r="G586" s="11" t="n"/>
      <c r="H586" s="6" t="inlineStr">
        <is>
          <t>ELÉCTRICO</t>
        </is>
      </c>
      <c r="I586" s="6">
        <f>IF(H586="NAFTA","N",IF(H586="DIESEL","D",IF(H586="ELÉCTRICO","E","")))</f>
        <v/>
      </c>
      <c r="J586" s="17" t="inlineStr">
        <is>
          <t>BEV</t>
        </is>
      </c>
      <c r="K586" s="6" t="n">
        <v>181</v>
      </c>
      <c r="L586" s="9" t="n">
        <v>1</v>
      </c>
      <c r="M586" s="2" t="n"/>
      <c r="N586" s="2" t="n"/>
      <c r="O586" s="2" t="n"/>
      <c r="P586" s="2" t="n"/>
      <c r="Q586" s="2" t="n"/>
      <c r="R586" s="2" t="n"/>
      <c r="S586" s="2" t="n"/>
      <c r="T586" s="2" t="n"/>
      <c r="U586" s="39">
        <f>IF(I586="N",T586*Supuestos!$B$4,T586*Supuestos!$C$4)*100</f>
        <v/>
      </c>
      <c r="V586" s="20">
        <f>IF(U586&gt;0,100/U586,0)</f>
        <v/>
      </c>
      <c r="W586" s="2">
        <f>T586*M586</f>
        <v/>
      </c>
      <c r="X586" s="2">
        <f>+U586*M586</f>
        <v/>
      </c>
      <c r="Y586" s="44" t="n">
        <v>0</v>
      </c>
      <c r="Z586" s="45" t="n">
        <v>0</v>
      </c>
      <c r="AA586" s="44" t="n">
        <v>0</v>
      </c>
    </row>
    <row r="587">
      <c r="A587" s="6" t="inlineStr">
        <is>
          <t>CITROËN</t>
        </is>
      </c>
      <c r="B587" s="6" t="inlineStr">
        <is>
          <t>C5 AIRCROSS SHINE 1.5T HDI AT8</t>
        </is>
      </c>
      <c r="C587" s="6" t="inlineStr">
        <is>
          <t>SUV y CROSSOVER</t>
        </is>
      </c>
      <c r="D587" s="6" t="inlineStr">
        <is>
          <t>AUTOMOVIL</t>
        </is>
      </c>
      <c r="E587" s="11">
        <f>IF(D587="COMERCIAL","UTILITARIO",IF(C587="SUV Y CROSSOVER","SUV","AUTOMOVIL"))</f>
        <v/>
      </c>
      <c r="F587" s="6" t="n"/>
      <c r="G587" s="11" t="n">
        <v>1500</v>
      </c>
      <c r="H587" s="6" t="inlineStr">
        <is>
          <t>DIESEL</t>
        </is>
      </c>
      <c r="I587" s="6">
        <f>IF(H587="NAFTA","N",IF(H587="DIESEL","D",IF(H587="ELÉCTRICO","E","")))</f>
        <v/>
      </c>
      <c r="J587" s="17" t="inlineStr">
        <is>
          <t>D</t>
        </is>
      </c>
      <c r="K587" s="6" t="n"/>
      <c r="L587" s="9" t="n">
        <v>1</v>
      </c>
      <c r="M587" s="2" t="n"/>
      <c r="N587" s="2" t="n"/>
      <c r="O587" s="2" t="n"/>
      <c r="P587" s="2" t="n"/>
      <c r="Q587" s="2" t="n"/>
      <c r="R587" s="2" t="n"/>
      <c r="S587" s="2" t="n"/>
      <c r="T587" s="2" t="n"/>
      <c r="U587" s="39">
        <f>IF(I587="N",T587*Supuestos!$B$4,T587*Supuestos!$C$4)*100</f>
        <v/>
      </c>
      <c r="V587" s="20">
        <f>IF(U587&gt;0,100/U587,0)</f>
        <v/>
      </c>
      <c r="W587" s="2">
        <f>T587*M587</f>
        <v/>
      </c>
      <c r="X587" s="2">
        <f>+U587*M587</f>
        <v/>
      </c>
      <c r="Y587" s="44" t="n">
        <v>0</v>
      </c>
      <c r="Z587" s="45" t="n">
        <v>1.15</v>
      </c>
      <c r="AA587" s="44" t="n">
        <v>0</v>
      </c>
    </row>
    <row r="588">
      <c r="A588" s="6" t="inlineStr">
        <is>
          <t>CITROËN</t>
        </is>
      </c>
      <c r="B588" s="6" t="inlineStr">
        <is>
          <t>New C5 Aircross 1.6T Feel Pack Extra Full 5p. Aut.</t>
        </is>
      </c>
      <c r="C588" s="6" t="inlineStr">
        <is>
          <t>SUV y CROSSOVER</t>
        </is>
      </c>
      <c r="D588" s="6" t="inlineStr">
        <is>
          <t>AUTOMOVIL</t>
        </is>
      </c>
      <c r="E588" s="11">
        <f>IF(D588="COMERCIAL","UTILITARIO",IF(C588="SUV Y CROSSOVER","SUV","AUTOMOVIL"))</f>
        <v/>
      </c>
      <c r="F588" s="6" t="inlineStr">
        <is>
          <t>FRA</t>
        </is>
      </c>
      <c r="G588" s="11" t="n">
        <v>1600</v>
      </c>
      <c r="H588" s="6" t="inlineStr">
        <is>
          <t>NAFTA</t>
        </is>
      </c>
      <c r="I588" s="6">
        <f>IF(H588="NAFTA","N",IF(H588="DIESEL","D",IF(H588="ELÉCTRICO","E","")))</f>
        <v/>
      </c>
      <c r="J588" s="17" t="inlineStr">
        <is>
          <t>N</t>
        </is>
      </c>
      <c r="K588" s="6" t="n">
        <v>163</v>
      </c>
      <c r="L588" s="9" t="n">
        <v>1</v>
      </c>
      <c r="M588" s="2" t="n"/>
      <c r="N588" s="2" t="n"/>
      <c r="O588" s="2" t="n"/>
      <c r="P588" s="2" t="n"/>
      <c r="Q588" s="2" t="n"/>
      <c r="R588" s="2" t="n"/>
      <c r="S588" s="2" t="n"/>
      <c r="T588" s="2" t="n"/>
      <c r="U588" s="39">
        <f>IF(I588="N",T588*Supuestos!$B$4,T588*Supuestos!$C$4)*100</f>
        <v/>
      </c>
      <c r="V588" s="20">
        <f>IF(U588&gt;0,100/U588,0)</f>
        <v/>
      </c>
      <c r="W588" s="2">
        <f>T588*M588</f>
        <v/>
      </c>
      <c r="X588" s="2">
        <f>+U588*M588</f>
        <v/>
      </c>
      <c r="Y588" s="44" t="n">
        <v>0</v>
      </c>
      <c r="Z588" s="45" t="n">
        <v>0.345</v>
      </c>
      <c r="AA588" s="44" t="n">
        <v>0</v>
      </c>
    </row>
    <row r="589">
      <c r="A589" s="6" t="inlineStr">
        <is>
          <t>DODGE</t>
        </is>
      </c>
      <c r="B589" s="6" t="inlineStr">
        <is>
          <t>Durango SXT 3.6 V6 Rural Extra Full 4x4 7 pax Aut.</t>
        </is>
      </c>
      <c r="C589" s="6" t="inlineStr">
        <is>
          <t>SUV y CROSSOVER</t>
        </is>
      </c>
      <c r="D589" s="6" t="inlineStr">
        <is>
          <t>AUTOMOVIL</t>
        </is>
      </c>
      <c r="E589" s="11">
        <f>IF(D589="COMERCIAL","UTILITARIO",IF(C589="SUV Y CROSSOVER","SUV","AUTOMOVIL"))</f>
        <v/>
      </c>
      <c r="F589" s="6" t="inlineStr">
        <is>
          <t>USA</t>
        </is>
      </c>
      <c r="G589" s="11" t="n">
        <v>3600</v>
      </c>
      <c r="H589" s="6" t="inlineStr">
        <is>
          <t>NAFTA</t>
        </is>
      </c>
      <c r="I589" s="6">
        <f>IF(H589="NAFTA","N",IF(H589="DIESEL","D",IF(H589="ELÉCTRICO","E","")))</f>
        <v/>
      </c>
      <c r="J589" s="17" t="inlineStr">
        <is>
          <t>N</t>
        </is>
      </c>
      <c r="K589" s="6" t="n">
        <v>290</v>
      </c>
      <c r="L589" s="9" t="n">
        <v>1</v>
      </c>
      <c r="M589" s="2" t="n"/>
      <c r="N589" s="2" t="n"/>
      <c r="O589" s="2" t="n"/>
      <c r="P589" s="2" t="n"/>
      <c r="Q589" s="2" t="n"/>
      <c r="R589" s="2" t="n"/>
      <c r="S589" s="2" t="n"/>
      <c r="T589" s="2" t="n"/>
      <c r="U589" s="39">
        <f>IF(I589="N",T589*Supuestos!$B$4,T589*Supuestos!$C$4)*100</f>
        <v/>
      </c>
      <c r="V589" s="20">
        <f>IF(U589&gt;0,100/U589,0)</f>
        <v/>
      </c>
      <c r="W589" s="2">
        <f>T589*M589</f>
        <v/>
      </c>
      <c r="X589" s="2">
        <f>+U589*M589</f>
        <v/>
      </c>
      <c r="Y589" s="44" t="n">
        <v>0</v>
      </c>
      <c r="Z589" s="45" t="n">
        <v>0.46</v>
      </c>
      <c r="AA589" s="44" t="n">
        <v>0</v>
      </c>
    </row>
    <row r="590">
      <c r="A590" s="6" t="inlineStr">
        <is>
          <t>HAVAL</t>
        </is>
      </c>
      <c r="B590" s="6" t="inlineStr">
        <is>
          <t>Dargo 2.0T Extra Full,6Abag,techo pan,cam360 4x4 5p. Aut.</t>
        </is>
      </c>
      <c r="C590" s="6" t="inlineStr">
        <is>
          <t>SUV y CROSSOVER</t>
        </is>
      </c>
      <c r="D590" s="6" t="inlineStr">
        <is>
          <t>AUTOMOVIL</t>
        </is>
      </c>
      <c r="E590" s="11">
        <f>IF(D590="COMERCIAL","UTILITARIO",IF(C590="SUV Y CROSSOVER","SUV","AUTOMOVIL"))</f>
        <v/>
      </c>
      <c r="F590" s="6" t="n"/>
      <c r="G590" s="11" t="n">
        <v>2000</v>
      </c>
      <c r="H590" s="6" t="inlineStr">
        <is>
          <t>NAFTA</t>
        </is>
      </c>
      <c r="I590" s="6">
        <f>IF(H590="NAFTA","N",IF(H590="DIESEL","D",IF(H590="ELÉCTRICO","E","")))</f>
        <v/>
      </c>
      <c r="J590" s="17" t="inlineStr">
        <is>
          <t>N</t>
        </is>
      </c>
      <c r="K590" s="6" t="n">
        <v>189</v>
      </c>
      <c r="L590" s="9" t="n">
        <v>1</v>
      </c>
      <c r="M590" s="2" t="n"/>
      <c r="N590" s="2" t="n"/>
      <c r="O590" s="2" t="n"/>
      <c r="P590" s="2" t="n"/>
      <c r="Q590" s="2" t="n"/>
      <c r="R590" s="2" t="n"/>
      <c r="S590" s="2" t="n"/>
      <c r="T590" s="2" t="n"/>
      <c r="U590" s="39">
        <f>IF(I590="N",T590*Supuestos!$B$4,T590*Supuestos!$C$4)*100</f>
        <v/>
      </c>
      <c r="V590" s="20">
        <f>IF(U590&gt;0,100/U590,0)</f>
        <v/>
      </c>
      <c r="W590" s="2">
        <f>T590*M590</f>
        <v/>
      </c>
      <c r="X590" s="2">
        <f>+U590*M590</f>
        <v/>
      </c>
      <c r="Y590" s="44" t="n">
        <v>0</v>
      </c>
      <c r="Z590" s="45" t="n">
        <v>0.345</v>
      </c>
      <c r="AA590" s="44" t="n">
        <v>0</v>
      </c>
    </row>
    <row r="591">
      <c r="A591" s="6" t="inlineStr">
        <is>
          <t>HYUNDAI</t>
        </is>
      </c>
      <c r="B591" s="6" t="inlineStr">
        <is>
          <t>Tucson NX4 1.6T Ltd Ex.Full,cue,techo pan,cam360 4x4 5p.Aut.</t>
        </is>
      </c>
      <c r="C591" s="6" t="inlineStr">
        <is>
          <t>SUV y CROSSOVER</t>
        </is>
      </c>
      <c r="D591" s="6" t="inlineStr">
        <is>
          <t>AUTOMOVIL</t>
        </is>
      </c>
      <c r="E591" s="11">
        <f>IF(D591="COMERCIAL","UTILITARIO",IF(C591="SUV Y CROSSOVER","SUV","AUTOMOVIL"))</f>
        <v/>
      </c>
      <c r="F591" s="6" t="inlineStr">
        <is>
          <t>COR</t>
        </is>
      </c>
      <c r="G591" s="11" t="n">
        <v>1600</v>
      </c>
      <c r="H591" s="6" t="inlineStr">
        <is>
          <t>NAFTA</t>
        </is>
      </c>
      <c r="I591" s="6">
        <f>IF(H591="NAFTA","N",IF(H591="DIESEL","D",IF(H591="ELÉCTRICO","E","")))</f>
        <v/>
      </c>
      <c r="J591" s="17" t="inlineStr">
        <is>
          <t>N</t>
        </is>
      </c>
      <c r="K591" s="6" t="n">
        <v>180</v>
      </c>
      <c r="L591" s="9" t="n">
        <v>1</v>
      </c>
      <c r="M591" s="2" t="n">
        <v>1</v>
      </c>
      <c r="N591" s="2" t="n">
        <v>66990</v>
      </c>
      <c r="O591" s="2" t="inlineStr">
        <is>
          <t>Chile</t>
        </is>
      </c>
      <c r="P591" s="2" t="inlineStr">
        <is>
          <t>HY9586E60724S00-7</t>
        </is>
      </c>
      <c r="Q591" s="2" t="inlineStr">
        <is>
          <t>Euro 6 d</t>
        </is>
      </c>
      <c r="R591" s="2" t="n">
        <v>2270</v>
      </c>
      <c r="S591" s="2" t="n"/>
      <c r="T591" s="2" t="n">
        <v>129</v>
      </c>
      <c r="U591" s="39">
        <f>IF(I591="N",T591*Supuestos!$B$4,T591*Supuestos!$C$4)*100</f>
        <v/>
      </c>
      <c r="V591" s="20">
        <f>IF(U591&gt;0,100/U591,0)</f>
        <v/>
      </c>
      <c r="W591" s="2">
        <f>T591*M591</f>
        <v/>
      </c>
      <c r="X591" s="2">
        <f>+U591*M591</f>
        <v/>
      </c>
      <c r="Y591" s="44" t="n">
        <v>14084.67913949661</v>
      </c>
      <c r="Z591" s="45" t="n">
        <v>0.345</v>
      </c>
      <c r="AA591" s="44" t="n">
        <v>40825.15692607715</v>
      </c>
    </row>
    <row r="592">
      <c r="A592" s="6" t="inlineStr">
        <is>
          <t>JAC</t>
        </is>
      </c>
      <c r="B592" s="6" t="inlineStr">
        <is>
          <t>JS8 1.5T Extra Full, cuero, techo, cam360 7 pax. 5p. Aut.</t>
        </is>
      </c>
      <c r="C592" s="6" t="inlineStr">
        <is>
          <t>SUV y CROSSOVER</t>
        </is>
      </c>
      <c r="D592" s="6" t="inlineStr">
        <is>
          <t>AUTOMOVIL</t>
        </is>
      </c>
      <c r="E592" s="11">
        <f>IF(D592="COMERCIAL","UTILITARIO",IF(C592="SUV Y CROSSOVER","SUV","AUTOMOVIL"))</f>
        <v/>
      </c>
      <c r="F592" s="6" t="inlineStr">
        <is>
          <t>CHI</t>
        </is>
      </c>
      <c r="G592" s="11" t="n">
        <v>1500</v>
      </c>
      <c r="H592" s="6" t="inlineStr">
        <is>
          <t>NAFTA</t>
        </is>
      </c>
      <c r="I592" s="6">
        <f>IF(H592="NAFTA","N",IF(H592="DIESEL","D",IF(H592="ELÉCTRICO","E","")))</f>
        <v/>
      </c>
      <c r="J592" s="17" t="inlineStr">
        <is>
          <t>N</t>
        </is>
      </c>
      <c r="K592" s="6" t="n">
        <v>180</v>
      </c>
      <c r="L592" s="9" t="n">
        <v>1</v>
      </c>
      <c r="M592" s="2" t="n"/>
      <c r="N592" s="2" t="n"/>
      <c r="O592" s="2" t="n"/>
      <c r="P592" s="2" t="n"/>
      <c r="Q592" s="2" t="n"/>
      <c r="R592" s="2" t="n"/>
      <c r="S592" s="2" t="n"/>
      <c r="T592" s="2" t="n"/>
      <c r="U592" s="39">
        <f>IF(I592="N",T592*Supuestos!$B$4,T592*Supuestos!$C$4)*100</f>
        <v/>
      </c>
      <c r="V592" s="20">
        <f>IF(U592&gt;0,100/U592,0)</f>
        <v/>
      </c>
      <c r="W592" s="2">
        <f>T592*M592</f>
        <v/>
      </c>
      <c r="X592" s="2">
        <f>+U592*M592</f>
        <v/>
      </c>
      <c r="Y592" s="44" t="n">
        <v>0</v>
      </c>
      <c r="Z592" s="45" t="n">
        <v>0.2875</v>
      </c>
      <c r="AA592" s="44" t="n">
        <v>0</v>
      </c>
    </row>
    <row r="593">
      <c r="A593" s="6" t="inlineStr">
        <is>
          <t>JEEP</t>
        </is>
      </c>
      <c r="B593" s="6" t="inlineStr">
        <is>
          <t>New Renegade 1.3T Sport Extra Full Aut. (BRA)</t>
        </is>
      </c>
      <c r="C593" s="6" t="inlineStr">
        <is>
          <t>SUV y CROSSOVER</t>
        </is>
      </c>
      <c r="D593" s="6" t="inlineStr">
        <is>
          <t>AUTOMOVIL</t>
        </is>
      </c>
      <c r="E593" s="11">
        <f>IF(D593="COMERCIAL","UTILITARIO",IF(C593="SUV Y CROSSOVER","SUV","AUTOMOVIL"))</f>
        <v/>
      </c>
      <c r="F593" s="6" t="inlineStr">
        <is>
          <t>BRA</t>
        </is>
      </c>
      <c r="G593" s="11" t="n">
        <v>1300</v>
      </c>
      <c r="H593" s="6" t="inlineStr">
        <is>
          <t>NAFTA</t>
        </is>
      </c>
      <c r="I593" s="6">
        <f>IF(H593="NAFTA","N",IF(H593="DIESEL","D",IF(H593="ELÉCTRICO","E","")))</f>
        <v/>
      </c>
      <c r="J593" s="17" t="inlineStr">
        <is>
          <t>N</t>
        </is>
      </c>
      <c r="K593" s="6" t="n">
        <v>175</v>
      </c>
      <c r="L593" s="9" t="n">
        <v>1</v>
      </c>
      <c r="M593" s="2" t="n">
        <v>1</v>
      </c>
      <c r="N593" s="2" t="n"/>
      <c r="O593" s="2" t="inlineStr">
        <is>
          <t>Chile</t>
        </is>
      </c>
      <c r="P593" s="2" t="inlineStr">
        <is>
          <t>JP8906T3B0123S01-4</t>
        </is>
      </c>
      <c r="Q593" s="2" t="inlineStr">
        <is>
          <t>Tier 3 b125</t>
        </is>
      </c>
      <c r="R593" s="2" t="n">
        <v>1844</v>
      </c>
      <c r="S593" s="2" t="n"/>
      <c r="T593" s="2" t="n">
        <v>179</v>
      </c>
      <c r="U593" s="39">
        <f>IF(I593="N",T593*Supuestos!$B$4,T593*Supuestos!$C$4)*100</f>
        <v/>
      </c>
      <c r="V593" s="20">
        <f>IF(U593&gt;0,100/U593,0)</f>
        <v/>
      </c>
      <c r="W593" s="2">
        <f>T593*M593</f>
        <v/>
      </c>
      <c r="X593" s="2">
        <f>+U593*M593</f>
        <v/>
      </c>
      <c r="Y593" s="44" t="n">
        <v>0</v>
      </c>
      <c r="Z593" s="45" t="n">
        <v>0.2875</v>
      </c>
      <c r="AA593" s="44" t="n">
        <v>0</v>
      </c>
    </row>
    <row r="594">
      <c r="A594" s="6" t="inlineStr">
        <is>
          <t>KAIYI</t>
        </is>
      </c>
      <c r="B594" s="6" t="inlineStr">
        <is>
          <t>X3 Pro 120 KW LTD Ex.Full,4Abag,techo,cue,cam360 5p. Aut.</t>
        </is>
      </c>
      <c r="C594" s="6" t="inlineStr">
        <is>
          <t>SUV y CROSSOVER</t>
        </is>
      </c>
      <c r="D594" s="6" t="inlineStr">
        <is>
          <t>AUTOMOVIL</t>
        </is>
      </c>
      <c r="E594" s="11">
        <f>IF(D594="COMERCIAL","UTILITARIO",IF(C594="SUV Y CROSSOVER","SUV","AUTOMOVIL"))</f>
        <v/>
      </c>
      <c r="F594" s="6" t="inlineStr">
        <is>
          <t>CHI</t>
        </is>
      </c>
      <c r="G594" s="11" t="n"/>
      <c r="H594" s="6" t="inlineStr">
        <is>
          <t>ELÉCTRICO</t>
        </is>
      </c>
      <c r="I594" s="6">
        <f>IF(H594="NAFTA","N",IF(H594="DIESEL","D",IF(H594="ELÉCTRICO","E","")))</f>
        <v/>
      </c>
      <c r="J594" s="17" t="inlineStr">
        <is>
          <t>BEV</t>
        </is>
      </c>
      <c r="K594" s="6" t="n">
        <v>161</v>
      </c>
      <c r="L594" s="9" t="n">
        <v>1</v>
      </c>
      <c r="M594" s="2" t="n"/>
      <c r="N594" s="2" t="n"/>
      <c r="O594" s="2" t="n"/>
      <c r="P594" s="2" t="n"/>
      <c r="Q594" s="2" t="n"/>
      <c r="R594" s="2" t="n"/>
      <c r="S594" s="2" t="n"/>
      <c r="T594" s="2" t="n"/>
      <c r="U594" s="39">
        <f>IF(I594="N",T594*Supuestos!$B$4,T594*Supuestos!$C$4)*100</f>
        <v/>
      </c>
      <c r="V594" s="20">
        <f>IF(U594&gt;0,100/U594,0)</f>
        <v/>
      </c>
      <c r="W594" s="2">
        <f>T594*M594</f>
        <v/>
      </c>
      <c r="X594" s="2">
        <f>+U594*M594</f>
        <v/>
      </c>
      <c r="Y594" s="44" t="n">
        <v>0</v>
      </c>
      <c r="Z594" s="45" t="n">
        <v>0</v>
      </c>
      <c r="AA594" s="44" t="n">
        <v>0</v>
      </c>
    </row>
    <row r="595">
      <c r="A595" s="6" t="inlineStr">
        <is>
          <t>LAND ROVER</t>
        </is>
      </c>
      <c r="B595" s="6" t="inlineStr">
        <is>
          <t>All New Discovery 2.0 SE 300 HP 7 pax. Aut.(ESL)</t>
        </is>
      </c>
      <c r="C595" s="6" t="inlineStr">
        <is>
          <t>SUV y CROSSOVER</t>
        </is>
      </c>
      <c r="D595" s="6" t="inlineStr">
        <is>
          <t>AUTOMOVIL</t>
        </is>
      </c>
      <c r="E595" s="11">
        <f>IF(D595="COMERCIAL","UTILITARIO",IF(C595="SUV Y CROSSOVER","SUV","AUTOMOVIL"))</f>
        <v/>
      </c>
      <c r="F595" s="6" t="inlineStr">
        <is>
          <t>ESL</t>
        </is>
      </c>
      <c r="G595" s="11" t="n">
        <v>2000</v>
      </c>
      <c r="H595" s="6" t="inlineStr">
        <is>
          <t>NAFTA</t>
        </is>
      </c>
      <c r="I595" s="6">
        <f>IF(H595="NAFTA","N",IF(H595="DIESEL","D",IF(H595="ELÉCTRICO","E","")))</f>
        <v/>
      </c>
      <c r="J595" s="17" t="inlineStr">
        <is>
          <t>N</t>
        </is>
      </c>
      <c r="K595" s="6" t="n">
        <v>300</v>
      </c>
      <c r="L595" s="9" t="n">
        <v>1</v>
      </c>
      <c r="M595" s="2" t="n"/>
      <c r="N595" s="2" t="n"/>
      <c r="O595" s="2" t="n"/>
      <c r="P595" s="2" t="n"/>
      <c r="Q595" s="2" t="n"/>
      <c r="R595" s="2" t="n"/>
      <c r="S595" s="2" t="n"/>
      <c r="T595" s="2" t="n"/>
      <c r="U595" s="39">
        <f>IF(I595="N",T595*Supuestos!$B$4,T595*Supuestos!$C$4)*100</f>
        <v/>
      </c>
      <c r="V595" s="20">
        <f>IF(U595&gt;0,100/U595,0)</f>
        <v/>
      </c>
      <c r="W595" s="2">
        <f>T595*M595</f>
        <v/>
      </c>
      <c r="X595" s="2">
        <f>+U595*M595</f>
        <v/>
      </c>
      <c r="Y595" s="44" t="n">
        <v>0</v>
      </c>
      <c r="Z595" s="45" t="n">
        <v>0.345</v>
      </c>
      <c r="AA595" s="44" t="n">
        <v>0</v>
      </c>
    </row>
    <row r="596">
      <c r="A596" s="6" t="inlineStr">
        <is>
          <t>LAND ROVER</t>
        </is>
      </c>
      <c r="B596" s="6" t="inlineStr">
        <is>
          <t>Nueva Defender 110 3.0T HSE MHEV 400HP E.Full 7 pax.Aut.(ESL</t>
        </is>
      </c>
      <c r="C596" s="6" t="inlineStr">
        <is>
          <t>SUV y CROSSOVER</t>
        </is>
      </c>
      <c r="D596" s="6" t="inlineStr">
        <is>
          <t>AUTOMOVIL</t>
        </is>
      </c>
      <c r="E596" s="11">
        <f>IF(D596="COMERCIAL","UTILITARIO",IF(C596="SUV Y CROSSOVER","SUV","AUTOMOVIL"))</f>
        <v/>
      </c>
      <c r="F596" s="6" t="inlineStr">
        <is>
          <t>ESL</t>
        </is>
      </c>
      <c r="G596" s="11" t="n">
        <v>3000</v>
      </c>
      <c r="H596" s="6" t="inlineStr">
        <is>
          <t>NAFTA</t>
        </is>
      </c>
      <c r="I596" s="6">
        <f>IF(H596="NAFTA","N",IF(H596="DIESEL","D",IF(H596="ELÉCTRICO","E","")))</f>
        <v/>
      </c>
      <c r="J596" s="17" t="inlineStr">
        <is>
          <t>MHEV</t>
        </is>
      </c>
      <c r="K596" s="6" t="n">
        <v>400</v>
      </c>
      <c r="L596" s="9" t="n">
        <v>1</v>
      </c>
      <c r="M596" s="2" t="n"/>
      <c r="N596" s="2" t="n"/>
      <c r="O596" s="2" t="n"/>
      <c r="P596" s="2" t="n"/>
      <c r="Q596" s="2" t="n"/>
      <c r="R596" s="2" t="n"/>
      <c r="S596" s="2" t="n"/>
      <c r="T596" s="2" t="n"/>
      <c r="U596" s="39">
        <f>IF(I596="N",T596*Supuestos!$B$4,T596*Supuestos!$C$4)*100</f>
        <v/>
      </c>
      <c r="V596" s="20">
        <f>IF(U596&gt;0,100/U596,0)</f>
        <v/>
      </c>
      <c r="W596" s="2">
        <f>T596*M596</f>
        <v/>
      </c>
      <c r="X596" s="2">
        <f>+U596*M596</f>
        <v/>
      </c>
      <c r="Y596" s="44" t="n">
        <v>0</v>
      </c>
      <c r="Z596" s="45" t="n">
        <v>0.345</v>
      </c>
      <c r="AA596" s="44" t="n">
        <v>0</v>
      </c>
    </row>
    <row r="597">
      <c r="A597" s="6" t="inlineStr">
        <is>
          <t>LAND ROVER</t>
        </is>
      </c>
      <c r="B597" s="6" t="inlineStr">
        <is>
          <t>Nueva Defender 90 2.0T P 300 SE Extra Full Aut. (ESL)</t>
        </is>
      </c>
      <c r="C597" s="6" t="inlineStr">
        <is>
          <t>SUV y CROSSOVER</t>
        </is>
      </c>
      <c r="D597" s="6" t="inlineStr">
        <is>
          <t>AUTOMOVIL</t>
        </is>
      </c>
      <c r="E597" s="11">
        <f>IF(D597="COMERCIAL","UTILITARIO",IF(C597="SUV Y CROSSOVER","SUV","AUTOMOVIL"))</f>
        <v/>
      </c>
      <c r="F597" s="6" t="inlineStr">
        <is>
          <t>ESL</t>
        </is>
      </c>
      <c r="G597" s="11" t="n">
        <v>2000</v>
      </c>
      <c r="H597" s="6" t="inlineStr">
        <is>
          <t>NAFTA</t>
        </is>
      </c>
      <c r="I597" s="6">
        <f>IF(H597="NAFTA","N",IF(H597="DIESEL","D",IF(H597="ELÉCTRICO","E","")))</f>
        <v/>
      </c>
      <c r="J597" s="17" t="inlineStr">
        <is>
          <t>N</t>
        </is>
      </c>
      <c r="K597" s="6" t="n">
        <v>300</v>
      </c>
      <c r="L597" s="9" t="n">
        <v>1</v>
      </c>
      <c r="M597" s="2" t="n"/>
      <c r="N597" s="2" t="n"/>
      <c r="O597" s="2" t="n"/>
      <c r="P597" s="2" t="n"/>
      <c r="Q597" s="2" t="n"/>
      <c r="R597" s="2" t="n"/>
      <c r="S597" s="2" t="n"/>
      <c r="T597" s="2" t="n"/>
      <c r="U597" s="39">
        <f>IF(I597="N",T597*Supuestos!$B$4,T597*Supuestos!$C$4)*100</f>
        <v/>
      </c>
      <c r="V597" s="20">
        <f>IF(U597&gt;0,100/U597,0)</f>
        <v/>
      </c>
      <c r="W597" s="2">
        <f>T597*M597</f>
        <v/>
      </c>
      <c r="X597" s="2">
        <f>+U597*M597</f>
        <v/>
      </c>
      <c r="Y597" s="44" t="n">
        <v>0</v>
      </c>
      <c r="Z597" s="45" t="n">
        <v>0.345</v>
      </c>
      <c r="AA597" s="44" t="n">
        <v>0</v>
      </c>
    </row>
    <row r="598">
      <c r="A598" s="6" t="inlineStr">
        <is>
          <t>LAND ROVER</t>
        </is>
      </c>
      <c r="B598" s="6" t="inlineStr">
        <is>
          <t>Nueva Range Rover Evoque 2.0 S Si4 200 HP Aut.</t>
        </is>
      </c>
      <c r="C598" s="6" t="inlineStr">
        <is>
          <t>SUV y CROSSOVER</t>
        </is>
      </c>
      <c r="D598" s="6" t="inlineStr">
        <is>
          <t>AUTOMOVIL</t>
        </is>
      </c>
      <c r="E598" s="11">
        <f>IF(D598="COMERCIAL","UTILITARIO",IF(C598="SUV Y CROSSOVER","SUV","AUTOMOVIL"))</f>
        <v/>
      </c>
      <c r="F598" s="6" t="inlineStr">
        <is>
          <t>GB</t>
        </is>
      </c>
      <c r="G598" s="11" t="n">
        <v>2000</v>
      </c>
      <c r="H598" s="6" t="inlineStr">
        <is>
          <t>NAFTA</t>
        </is>
      </c>
      <c r="I598" s="6">
        <f>IF(H598="NAFTA","N",IF(H598="DIESEL","D",IF(H598="ELÉCTRICO","E","")))</f>
        <v/>
      </c>
      <c r="J598" s="17" t="inlineStr">
        <is>
          <t>N</t>
        </is>
      </c>
      <c r="K598" s="6" t="n">
        <v>200</v>
      </c>
      <c r="L598" s="9" t="n">
        <v>1</v>
      </c>
      <c r="M598" s="2" t="n"/>
      <c r="N598" s="2" t="n">
        <v>111990</v>
      </c>
      <c r="O598" s="2" t="n"/>
      <c r="P598" s="2" t="n"/>
      <c r="Q598" s="2" t="n"/>
      <c r="R598" s="2" t="n"/>
      <c r="S598" s="2" t="n"/>
      <c r="T598" s="2" t="n"/>
      <c r="U598" s="39">
        <f>IF(I598="N",T598*Supuestos!$B$4,T598*Supuestos!$C$4)*100</f>
        <v/>
      </c>
      <c r="V598" s="20">
        <f>IF(U598&gt;0,100/U598,0)</f>
        <v/>
      </c>
      <c r="W598" s="2">
        <f>T598*M598</f>
        <v/>
      </c>
      <c r="X598" s="2">
        <f>+U598*M598</f>
        <v/>
      </c>
      <c r="Y598" s="44" t="n">
        <v>23545.95039307697</v>
      </c>
      <c r="Z598" s="45" t="n">
        <v>0.345</v>
      </c>
      <c r="AA598" s="44" t="n">
        <v>68249.13157413615</v>
      </c>
    </row>
    <row r="599">
      <c r="A599" s="6" t="inlineStr">
        <is>
          <t>LAND ROVER</t>
        </is>
      </c>
      <c r="B599" s="6" t="inlineStr">
        <is>
          <t>Range Rover Velar 2.0T R-Dynamic HSE PHEV 404 HP Aut.</t>
        </is>
      </c>
      <c r="C599" s="6" t="inlineStr">
        <is>
          <t>SUV y CROSSOVER</t>
        </is>
      </c>
      <c r="D599" s="6" t="inlineStr">
        <is>
          <t>AUTOMOVIL</t>
        </is>
      </c>
      <c r="E599" s="11">
        <f>IF(D599="COMERCIAL","UTILITARIO",IF(C599="SUV Y CROSSOVER","SUV","AUTOMOVIL"))</f>
        <v/>
      </c>
      <c r="F599" s="6" t="inlineStr">
        <is>
          <t>GB</t>
        </is>
      </c>
      <c r="G599" s="11" t="n">
        <v>2000</v>
      </c>
      <c r="H599" s="6" t="inlineStr">
        <is>
          <t>NAFTA</t>
        </is>
      </c>
      <c r="I599" s="6">
        <f>IF(H599="NAFTA","N",IF(H599="DIESEL","D",IF(H599="ELÉCTRICO","E","")))</f>
        <v/>
      </c>
      <c r="J599" s="17" t="inlineStr">
        <is>
          <t>PHEV</t>
        </is>
      </c>
      <c r="K599" s="6" t="n">
        <v>404</v>
      </c>
      <c r="L599" s="9" t="n">
        <v>1</v>
      </c>
      <c r="M599" s="2" t="n"/>
      <c r="N599" s="2" t="n"/>
      <c r="O599" s="2" t="n"/>
      <c r="P599" s="2" t="n"/>
      <c r="Q599" s="2" t="n"/>
      <c r="R599" s="2" t="n"/>
      <c r="S599" s="2" t="n"/>
      <c r="T599" s="2" t="n"/>
      <c r="U599" s="39">
        <f>IF(I599="N",T599*Supuestos!$B$4,T599*Supuestos!$C$4)*100</f>
        <v/>
      </c>
      <c r="V599" s="20">
        <f>IF(U599&gt;0,100/U599,0)</f>
        <v/>
      </c>
      <c r="W599" s="2">
        <f>T599*M599</f>
        <v/>
      </c>
      <c r="X599" s="2">
        <f>+U599*M599</f>
        <v/>
      </c>
      <c r="Y599" s="44" t="n">
        <v>0</v>
      </c>
      <c r="Z599" s="45" t="n">
        <v>0.02</v>
      </c>
      <c r="AA599" s="44" t="n">
        <v>0</v>
      </c>
    </row>
    <row r="600">
      <c r="A600" s="6" t="inlineStr">
        <is>
          <t>LAND ROVER</t>
        </is>
      </c>
      <c r="B600" s="6" t="inlineStr">
        <is>
          <t>Range Rover Velar 2.0T R-Dynamic S PHEV 404 HP Aut.</t>
        </is>
      </c>
      <c r="C600" s="6" t="inlineStr">
        <is>
          <t>SUV y CROSSOVER</t>
        </is>
      </c>
      <c r="D600" s="6" t="inlineStr">
        <is>
          <t>AUTOMOVIL</t>
        </is>
      </c>
      <c r="E600" s="11">
        <f>IF(D600="COMERCIAL","UTILITARIO",IF(C600="SUV Y CROSSOVER","SUV","AUTOMOVIL"))</f>
        <v/>
      </c>
      <c r="F600" s="6" t="inlineStr">
        <is>
          <t>GB</t>
        </is>
      </c>
      <c r="G600" s="11" t="n">
        <v>2000</v>
      </c>
      <c r="H600" s="6" t="inlineStr">
        <is>
          <t>NAFTA</t>
        </is>
      </c>
      <c r="I600" s="6">
        <f>IF(H600="NAFTA","N",IF(H600="DIESEL","D",IF(H600="ELÉCTRICO","E","")))</f>
        <v/>
      </c>
      <c r="J600" s="17" t="inlineStr">
        <is>
          <t>PHEV</t>
        </is>
      </c>
      <c r="K600" s="6" t="n">
        <v>404</v>
      </c>
      <c r="L600" s="9" t="n">
        <v>1</v>
      </c>
      <c r="M600" s="2" t="n"/>
      <c r="N600" s="2" t="n"/>
      <c r="O600" s="2" t="n"/>
      <c r="P600" s="2" t="n"/>
      <c r="Q600" s="2" t="n"/>
      <c r="R600" s="2" t="n"/>
      <c r="S600" s="2" t="n"/>
      <c r="T600" s="2" t="n"/>
      <c r="U600" s="39">
        <f>IF(I600="N",T600*Supuestos!$B$4,T600*Supuestos!$C$4)*100</f>
        <v/>
      </c>
      <c r="V600" s="20">
        <f>IF(U600&gt;0,100/U600,0)</f>
        <v/>
      </c>
      <c r="W600" s="2">
        <f>T600*M600</f>
        <v/>
      </c>
      <c r="X600" s="2">
        <f>+U600*M600</f>
        <v/>
      </c>
      <c r="Y600" s="44" t="n">
        <v>0</v>
      </c>
      <c r="Z600" s="45" t="n">
        <v>0.02</v>
      </c>
      <c r="AA600" s="44" t="n">
        <v>0</v>
      </c>
    </row>
    <row r="601">
      <c r="A601" s="6" t="inlineStr">
        <is>
          <t>MERCEDES BENZ</t>
        </is>
      </c>
      <c r="B601" s="6" t="inlineStr">
        <is>
          <t>EQE 350 Plus 215 KW Extra Full 4p. Aut. (V 295)</t>
        </is>
      </c>
      <c r="C601" s="6" t="inlineStr">
        <is>
          <t>SUV y CROSSOVER</t>
        </is>
      </c>
      <c r="D601" s="6" t="inlineStr">
        <is>
          <t>AUTOMOVIL</t>
        </is>
      </c>
      <c r="E601" s="11">
        <f>IF(D601="COMERCIAL","UTILITARIO",IF(C601="SUV Y CROSSOVER","SUV","AUTOMOVIL"))</f>
        <v/>
      </c>
      <c r="F601" s="6" t="n"/>
      <c r="G601" s="11" t="n"/>
      <c r="H601" s="6" t="inlineStr">
        <is>
          <t>ELÉCTRICO</t>
        </is>
      </c>
      <c r="I601" s="6">
        <f>IF(H601="NAFTA","N",IF(H601="DIESEL","D",IF(H601="ELÉCTRICO","E","")))</f>
        <v/>
      </c>
      <c r="J601" s="17" t="inlineStr">
        <is>
          <t>BEV</t>
        </is>
      </c>
      <c r="K601" s="6" t="n">
        <v>292</v>
      </c>
      <c r="L601" s="9" t="n">
        <v>1</v>
      </c>
      <c r="M601" s="2" t="n"/>
      <c r="N601" s="2" t="n"/>
      <c r="O601" s="2" t="n"/>
      <c r="P601" s="2" t="n"/>
      <c r="Q601" s="2" t="n"/>
      <c r="R601" s="2" t="n"/>
      <c r="S601" s="2" t="n"/>
      <c r="T601" s="2" t="n"/>
      <c r="U601" s="39">
        <f>IF(I601="N",T601*Supuestos!$B$4,T601*Supuestos!$C$4)*100</f>
        <v/>
      </c>
      <c r="V601" s="20">
        <f>IF(U601&gt;0,100/U601,0)</f>
        <v/>
      </c>
      <c r="W601" s="2">
        <f>T601*M601</f>
        <v/>
      </c>
      <c r="X601" s="2">
        <f>+U601*M601</f>
        <v/>
      </c>
      <c r="Y601" s="44" t="n">
        <v>0</v>
      </c>
      <c r="Z601" s="45" t="n">
        <v>0</v>
      </c>
      <c r="AA601" s="44" t="n">
        <v>0</v>
      </c>
    </row>
    <row r="602">
      <c r="A602" s="6" t="inlineStr">
        <is>
          <t>MERCEDES BENZ</t>
        </is>
      </c>
      <c r="B602" s="6" t="inlineStr">
        <is>
          <t>G 500 4.0T AMG Line 4x4 5p. Aut. (W463)(AUS)</t>
        </is>
      </c>
      <c r="C602" s="6" t="inlineStr">
        <is>
          <t>SUV y CROSSOVER</t>
        </is>
      </c>
      <c r="D602" s="6" t="inlineStr">
        <is>
          <t>AUTOMOVIL</t>
        </is>
      </c>
      <c r="E602" s="11">
        <f>IF(D602="COMERCIAL","UTILITARIO",IF(C602="SUV Y CROSSOVER","SUV","AUTOMOVIL"))</f>
        <v/>
      </c>
      <c r="F602" s="6" t="inlineStr">
        <is>
          <t>AUS</t>
        </is>
      </c>
      <c r="G602" s="11" t="n">
        <v>4000</v>
      </c>
      <c r="H602" s="6" t="inlineStr">
        <is>
          <t>NAFTA</t>
        </is>
      </c>
      <c r="I602" s="6">
        <f>IF(H602="NAFTA","N",IF(H602="DIESEL","D",IF(H602="ELÉCTRICO","E","")))</f>
        <v/>
      </c>
      <c r="J602" s="17" t="inlineStr">
        <is>
          <t>N</t>
        </is>
      </c>
      <c r="K602" s="6" t="n">
        <v>422</v>
      </c>
      <c r="L602" s="9" t="n">
        <v>1</v>
      </c>
      <c r="M602" s="2" t="n"/>
      <c r="N602" s="2" t="n"/>
      <c r="O602" s="2" t="n"/>
      <c r="P602" s="2" t="n"/>
      <c r="Q602" s="2" t="n"/>
      <c r="R602" s="2" t="n"/>
      <c r="S602" s="2" t="n"/>
      <c r="T602" s="2" t="n"/>
      <c r="U602" s="39">
        <f>IF(I602="N",T602*Supuestos!$B$4,T602*Supuestos!$C$4)*100</f>
        <v/>
      </c>
      <c r="V602" s="20">
        <f>IF(U602&gt;0,100/U602,0)</f>
        <v/>
      </c>
      <c r="W602" s="2">
        <f>T602*M602</f>
        <v/>
      </c>
      <c r="X602" s="2">
        <f>+U602*M602</f>
        <v/>
      </c>
      <c r="Y602" s="44" t="n">
        <v>0</v>
      </c>
      <c r="Z602" s="45" t="n">
        <v>0.46</v>
      </c>
      <c r="AA602" s="44" t="n">
        <v>0</v>
      </c>
    </row>
    <row r="603">
      <c r="A603" s="6" t="inlineStr">
        <is>
          <t>MERCEDES BENZ</t>
        </is>
      </c>
      <c r="B603" s="6" t="inlineStr">
        <is>
          <t>GLC 200 2.0T Coupe Extra Full 4x4 Aut. (C 253)</t>
        </is>
      </c>
      <c r="C603" s="6" t="inlineStr">
        <is>
          <t>SUV y CROSSOVER</t>
        </is>
      </c>
      <c r="D603" s="6" t="inlineStr">
        <is>
          <t>AUTOMOVIL</t>
        </is>
      </c>
      <c r="E603" s="11">
        <f>IF(D603="COMERCIAL","UTILITARIO",IF(C603="SUV Y CROSSOVER","SUV","AUTOMOVIL"))</f>
        <v/>
      </c>
      <c r="F603" s="6" t="inlineStr">
        <is>
          <t>ALE</t>
        </is>
      </c>
      <c r="G603" s="11" t="n">
        <v>2000</v>
      </c>
      <c r="H603" s="6" t="inlineStr">
        <is>
          <t>NAFTA</t>
        </is>
      </c>
      <c r="I603" s="6">
        <f>IF(H603="NAFTA","N",IF(H603="DIESEL","D",IF(H603="ELÉCTRICO","E","")))</f>
        <v/>
      </c>
      <c r="J603" s="17" t="inlineStr">
        <is>
          <t>N</t>
        </is>
      </c>
      <c r="K603" s="6" t="n">
        <v>197</v>
      </c>
      <c r="L603" s="9" t="n">
        <v>1</v>
      </c>
      <c r="M603" s="2" t="n"/>
      <c r="N603" s="2" t="n"/>
      <c r="O603" s="2" t="n"/>
      <c r="P603" s="2" t="n"/>
      <c r="Q603" s="2" t="n"/>
      <c r="R603" s="2" t="n"/>
      <c r="S603" s="2" t="n"/>
      <c r="T603" s="2" t="n"/>
      <c r="U603" s="39">
        <f>IF(I603="N",T603*Supuestos!$B$4,T603*Supuestos!$C$4)*100</f>
        <v/>
      </c>
      <c r="V603" s="20">
        <f>IF(U603&gt;0,100/U603,0)</f>
        <v/>
      </c>
      <c r="W603" s="2">
        <f>T603*M603</f>
        <v/>
      </c>
      <c r="X603" s="2">
        <f>+U603*M603</f>
        <v/>
      </c>
      <c r="Y603" s="44" t="n">
        <v>0</v>
      </c>
      <c r="Z603" s="45" t="n">
        <v>0.345</v>
      </c>
      <c r="AA603" s="44" t="n">
        <v>0</v>
      </c>
    </row>
    <row r="604">
      <c r="A604" s="6" t="inlineStr">
        <is>
          <t>MERCEDES BENZ</t>
        </is>
      </c>
      <c r="B604" s="6" t="inlineStr">
        <is>
          <t>GLC 300 e 2.0T Coupe AMG Line PHEV 4x4 Aut. (C253)</t>
        </is>
      </c>
      <c r="C604" s="6" t="inlineStr">
        <is>
          <t>SUV y CROSSOVER</t>
        </is>
      </c>
      <c r="D604" s="6" t="inlineStr">
        <is>
          <t>AUTOMOVIL</t>
        </is>
      </c>
      <c r="E604" s="11">
        <f>IF(D604="COMERCIAL","UTILITARIO",IF(C604="SUV Y CROSSOVER","SUV","AUTOMOVIL"))</f>
        <v/>
      </c>
      <c r="F604" s="6" t="inlineStr">
        <is>
          <t>ALE</t>
        </is>
      </c>
      <c r="G604" s="11" t="n">
        <v>2000</v>
      </c>
      <c r="H604" s="6" t="inlineStr">
        <is>
          <t>NAFTA</t>
        </is>
      </c>
      <c r="I604" s="6">
        <f>IF(H604="NAFTA","N",IF(H604="DIESEL","D",IF(H604="ELÉCTRICO","E","")))</f>
        <v/>
      </c>
      <c r="J604" s="17" t="inlineStr">
        <is>
          <t>PHEV</t>
        </is>
      </c>
      <c r="K604" s="6" t="n">
        <v>320</v>
      </c>
      <c r="L604" s="9" t="n">
        <v>1</v>
      </c>
      <c r="M604" s="2" t="n">
        <v>1</v>
      </c>
      <c r="N604" s="2" t="n">
        <v>109990</v>
      </c>
      <c r="O604" s="2" t="inlineStr">
        <is>
          <t>Chile</t>
        </is>
      </c>
      <c r="P604" s="2" t="inlineStr">
        <is>
          <t>MB8450E61021S00-2</t>
        </is>
      </c>
      <c r="Q604" s="2" t="inlineStr">
        <is>
          <t>Euro 6 c</t>
        </is>
      </c>
      <c r="R604" s="2" t="n">
        <v>2615</v>
      </c>
      <c r="S604" s="2" t="n"/>
      <c r="T604" s="2" t="n">
        <v>59</v>
      </c>
      <c r="U604" s="39">
        <f>IF(I604="N",T604*Supuestos!$B$4,T604*Supuestos!$C$4)*100</f>
        <v/>
      </c>
      <c r="V604" s="20">
        <f>IF(U604&gt;0,100/U604,0)</f>
        <v/>
      </c>
      <c r="W604" s="2">
        <f>T604*M604</f>
        <v/>
      </c>
      <c r="X604" s="2">
        <f>+U604*M604</f>
        <v/>
      </c>
      <c r="Y604" s="44" t="n">
        <v>1767.75956284153</v>
      </c>
      <c r="Z604" s="45" t="n">
        <v>0.02</v>
      </c>
      <c r="AA604" s="44" t="n">
        <v>88387.97814207651</v>
      </c>
    </row>
    <row r="605">
      <c r="A605" s="6" t="inlineStr">
        <is>
          <t>MERCEDES BENZ</t>
        </is>
      </c>
      <c r="B605" s="6" t="inlineStr">
        <is>
          <t>S 500 L 3.0T 435 HP MHEV Extra Full 4x4 Aut. (V 223)</t>
        </is>
      </c>
      <c r="C605" s="6" t="inlineStr">
        <is>
          <t>SUV y CROSSOVER</t>
        </is>
      </c>
      <c r="D605" s="6" t="inlineStr">
        <is>
          <t>AUTOMOVIL</t>
        </is>
      </c>
      <c r="E605" s="11">
        <f>IF(D605="COMERCIAL","UTILITARIO",IF(C605="SUV Y CROSSOVER","SUV","AUTOMOVIL"))</f>
        <v/>
      </c>
      <c r="F605" s="6" t="inlineStr">
        <is>
          <t>ALE</t>
        </is>
      </c>
      <c r="G605" s="11" t="n">
        <v>3000</v>
      </c>
      <c r="H605" s="6" t="inlineStr">
        <is>
          <t>NAFTA</t>
        </is>
      </c>
      <c r="I605" s="6">
        <f>IF(H605="NAFTA","N",IF(H605="DIESEL","D",IF(H605="ELÉCTRICO","E","")))</f>
        <v/>
      </c>
      <c r="J605" s="17" t="inlineStr">
        <is>
          <t>MHEV</t>
        </is>
      </c>
      <c r="K605" s="6" t="n">
        <v>0</v>
      </c>
      <c r="L605" s="9" t="n">
        <v>1</v>
      </c>
      <c r="M605" s="2" t="n"/>
      <c r="N605" s="2" t="n"/>
      <c r="O605" s="2" t="n"/>
      <c r="P605" s="2" t="n"/>
      <c r="Q605" s="2" t="n"/>
      <c r="R605" s="2" t="n"/>
      <c r="S605" s="2" t="n"/>
      <c r="T605" s="2" t="n"/>
      <c r="U605" s="39">
        <f>IF(I605="N",T605*Supuestos!$B$4,T605*Supuestos!$C$4)*100</f>
        <v/>
      </c>
      <c r="V605" s="20">
        <f>IF(U605&gt;0,100/U605,0)</f>
        <v/>
      </c>
      <c r="W605" s="2">
        <f>T605*M605</f>
        <v/>
      </c>
      <c r="X605" s="2">
        <f>+U605*M605</f>
        <v/>
      </c>
      <c r="Y605" s="44" t="n">
        <v>0</v>
      </c>
      <c r="Z605" s="45" t="n">
        <v>0.345</v>
      </c>
      <c r="AA605" s="44" t="n">
        <v>0</v>
      </c>
    </row>
    <row r="606">
      <c r="A606" s="6" t="inlineStr">
        <is>
          <t>OMODA</t>
        </is>
      </c>
      <c r="B606" s="6" t="inlineStr">
        <is>
          <t>5 1.5T Luxury MHEV Extra Full,techo,cuero,cam360 5p. Aut.</t>
        </is>
      </c>
      <c r="C606" s="6" t="inlineStr">
        <is>
          <t>SUV y CROSSOVER</t>
        </is>
      </c>
      <c r="D606" s="6" t="inlineStr">
        <is>
          <t>AUTOMOVIL</t>
        </is>
      </c>
      <c r="E606" s="11">
        <f>IF(D606="COMERCIAL","UTILITARIO",IF(C606="SUV Y CROSSOVER","SUV","AUTOMOVIL"))</f>
        <v/>
      </c>
      <c r="F606" s="6" t="n"/>
      <c r="G606" s="11" t="n">
        <v>1500</v>
      </c>
      <c r="H606" s="6" t="inlineStr">
        <is>
          <t>NAFTA</t>
        </is>
      </c>
      <c r="I606" s="6">
        <f>IF(H606="NAFTA","N",IF(H606="DIESEL","D",IF(H606="ELÉCTRICO","E","")))</f>
        <v/>
      </c>
      <c r="J606" s="17" t="inlineStr">
        <is>
          <t>MHEV</t>
        </is>
      </c>
      <c r="K606" s="6" t="n"/>
      <c r="L606" s="9" t="n">
        <v>1</v>
      </c>
      <c r="M606" s="2" t="n"/>
      <c r="N606" s="2" t="n"/>
      <c r="O606" s="2" t="n"/>
      <c r="P606" s="2" t="n"/>
      <c r="Q606" s="2" t="n"/>
      <c r="R606" s="2" t="n"/>
      <c r="S606" s="2" t="n"/>
      <c r="T606" s="2" t="n"/>
      <c r="U606" s="39">
        <f>IF(I606="N",T606*Supuestos!$B$4,T606*Supuestos!$C$4)*100</f>
        <v/>
      </c>
      <c r="V606" s="20">
        <f>IF(U606&gt;0,100/U606,0)</f>
        <v/>
      </c>
      <c r="W606" s="2">
        <f>T606*M606</f>
        <v/>
      </c>
      <c r="X606" s="2">
        <f>+U606*M606</f>
        <v/>
      </c>
      <c r="Y606" s="44" t="n">
        <v>0</v>
      </c>
      <c r="Z606" s="45" t="n">
        <v>0.07000000000000001</v>
      </c>
      <c r="AA606" s="44" t="n">
        <v>0</v>
      </c>
    </row>
    <row r="607">
      <c r="A607" s="6" t="inlineStr">
        <is>
          <t>PORSCHE</t>
        </is>
      </c>
      <c r="B607" s="6" t="inlineStr">
        <is>
          <t>Nuevo Macan GTS 2.9T Extra Full AWD 5p. Aut.</t>
        </is>
      </c>
      <c r="C607" s="6" t="inlineStr">
        <is>
          <t>SUV y CROSSOVER</t>
        </is>
      </c>
      <c r="D607" s="6" t="inlineStr">
        <is>
          <t>AUTOMOVIL</t>
        </is>
      </c>
      <c r="E607" s="11">
        <f>IF(D607="COMERCIAL","UTILITARIO",IF(C607="SUV Y CROSSOVER","SUV","AUTOMOVIL"))</f>
        <v/>
      </c>
      <c r="F607" s="6" t="inlineStr">
        <is>
          <t>ALE</t>
        </is>
      </c>
      <c r="G607" s="11" t="n">
        <v>2900</v>
      </c>
      <c r="H607" s="6" t="inlineStr">
        <is>
          <t>NAFTA</t>
        </is>
      </c>
      <c r="I607" s="6">
        <f>IF(H607="NAFTA","N",IF(H607="DIESEL","D",IF(H607="ELÉCTRICO","E","")))</f>
        <v/>
      </c>
      <c r="J607" s="17" t="inlineStr">
        <is>
          <t>N</t>
        </is>
      </c>
      <c r="K607" s="6" t="n">
        <v>440</v>
      </c>
      <c r="L607" s="9" t="n">
        <v>1</v>
      </c>
      <c r="M607" s="2" t="n"/>
      <c r="N607" s="2" t="n"/>
      <c r="O607" s="2" t="n"/>
      <c r="P607" s="2" t="n"/>
      <c r="Q607" s="2" t="n"/>
      <c r="R607" s="2" t="n"/>
      <c r="S607" s="2" t="n"/>
      <c r="T607" s="2" t="n"/>
      <c r="U607" s="39">
        <f>IF(I607="N",T607*Supuestos!$B$4,T607*Supuestos!$C$4)*100</f>
        <v/>
      </c>
      <c r="V607" s="20">
        <f>IF(U607&gt;0,100/U607,0)</f>
        <v/>
      </c>
      <c r="W607" s="2">
        <f>T607*M607</f>
        <v/>
      </c>
      <c r="X607" s="2">
        <f>+U607*M607</f>
        <v/>
      </c>
      <c r="Y607" s="44" t="n">
        <v>0</v>
      </c>
      <c r="Z607" s="45" t="n">
        <v>0.4025</v>
      </c>
      <c r="AA607" s="44" t="n">
        <v>0</v>
      </c>
    </row>
    <row r="608">
      <c r="A608" s="6" t="inlineStr">
        <is>
          <t>PORSCHE</t>
        </is>
      </c>
      <c r="B608" s="6" t="inlineStr">
        <is>
          <t>Taycan 4S 420 KW Extra Full AWD 4p. Aut.</t>
        </is>
      </c>
      <c r="C608" s="6" t="inlineStr">
        <is>
          <t>SUV y CROSSOVER</t>
        </is>
      </c>
      <c r="D608" s="6" t="inlineStr">
        <is>
          <t>AUTOMOVIL</t>
        </is>
      </c>
      <c r="E608" s="11">
        <f>IF(D608="COMERCIAL","UTILITARIO",IF(C608="SUV Y CROSSOVER","SUV","AUTOMOVIL"))</f>
        <v/>
      </c>
      <c r="F608" s="6" t="inlineStr">
        <is>
          <t>ALE</t>
        </is>
      </c>
      <c r="G608" s="11" t="n"/>
      <c r="H608" s="6" t="inlineStr">
        <is>
          <t>ELÉCTRICO</t>
        </is>
      </c>
      <c r="I608" s="6">
        <f>IF(H608="NAFTA","N",IF(H608="DIESEL","D",IF(H608="ELÉCTRICO","E","")))</f>
        <v/>
      </c>
      <c r="J608" s="17" t="inlineStr">
        <is>
          <t>BEV</t>
        </is>
      </c>
      <c r="K608" s="6" t="n">
        <v>560</v>
      </c>
      <c r="L608" s="9" t="n">
        <v>1</v>
      </c>
      <c r="M608" s="2" t="n"/>
      <c r="N608" s="2" t="n"/>
      <c r="O608" s="2" t="n"/>
      <c r="P608" s="2" t="n"/>
      <c r="Q608" s="2" t="n"/>
      <c r="R608" s="2" t="n"/>
      <c r="S608" s="2" t="n"/>
      <c r="T608" s="2" t="n"/>
      <c r="U608" s="39">
        <f>IF(I608="N",T608*Supuestos!$B$4,T608*Supuestos!$C$4)*100</f>
        <v/>
      </c>
      <c r="V608" s="20">
        <f>IF(U608&gt;0,100/U608,0)</f>
        <v/>
      </c>
      <c r="W608" s="2">
        <f>T608*M608</f>
        <v/>
      </c>
      <c r="X608" s="2">
        <f>+U608*M608</f>
        <v/>
      </c>
      <c r="Y608" s="44" t="n">
        <v>0</v>
      </c>
      <c r="Z608" s="45" t="n">
        <v>0</v>
      </c>
      <c r="AA608" s="44" t="n">
        <v>0</v>
      </c>
    </row>
    <row r="609">
      <c r="A609" s="6" t="inlineStr">
        <is>
          <t>SEAT</t>
        </is>
      </c>
      <c r="B609" s="6" t="inlineStr">
        <is>
          <t>Arona 1.6 Excellence Extra Full, Ay. Est. 5p. Aut.</t>
        </is>
      </c>
      <c r="C609" s="6" t="inlineStr">
        <is>
          <t>SUV y CROSSOVER</t>
        </is>
      </c>
      <c r="D609" s="6" t="inlineStr">
        <is>
          <t>AUTOMOVIL</t>
        </is>
      </c>
      <c r="E609" s="11">
        <f>IF(D609="COMERCIAL","UTILITARIO",IF(C609="SUV Y CROSSOVER","SUV","AUTOMOVIL"))</f>
        <v/>
      </c>
      <c r="F609" s="6" t="inlineStr">
        <is>
          <t>ESP</t>
        </is>
      </c>
      <c r="G609" s="11" t="n">
        <v>1600</v>
      </c>
      <c r="H609" s="6" t="inlineStr">
        <is>
          <t>NAFTA</t>
        </is>
      </c>
      <c r="I609" s="6">
        <f>IF(H609="NAFTA","N",IF(H609="DIESEL","D",IF(H609="ELÉCTRICO","E","")))</f>
        <v/>
      </c>
      <c r="J609" s="17" t="inlineStr">
        <is>
          <t>N</t>
        </is>
      </c>
      <c r="K609" s="6" t="n">
        <v>110</v>
      </c>
      <c r="L609" s="9" t="n">
        <v>1</v>
      </c>
      <c r="M609" s="2" t="n"/>
      <c r="N609" s="2" t="n"/>
      <c r="O609" s="2" t="n"/>
      <c r="P609" s="2" t="n"/>
      <c r="Q609" s="2" t="n"/>
      <c r="R609" s="2" t="n"/>
      <c r="S609" s="2" t="n"/>
      <c r="T609" s="2" t="n"/>
      <c r="U609" s="39">
        <f>IF(I609="N",T609*Supuestos!$B$4,T609*Supuestos!$C$4)*100</f>
        <v/>
      </c>
      <c r="V609" s="20">
        <f>IF(U609&gt;0,100/U609,0)</f>
        <v/>
      </c>
      <c r="W609" s="2">
        <f>T609*M609</f>
        <v/>
      </c>
      <c r="X609" s="2">
        <f>+U609*M609</f>
        <v/>
      </c>
      <c r="Y609" s="44" t="n">
        <v>0</v>
      </c>
      <c r="Z609" s="45" t="n">
        <v>0.345</v>
      </c>
      <c r="AA609" s="44" t="n">
        <v>0</v>
      </c>
    </row>
    <row r="610">
      <c r="A610" s="6" t="inlineStr">
        <is>
          <t>SEAT</t>
        </is>
      </c>
      <c r="B610" s="6" t="inlineStr">
        <is>
          <t>Arona 1.6 FR Extra Full, climaut, led, Ay. Estac. 5p. Aut.</t>
        </is>
      </c>
      <c r="C610" s="6" t="inlineStr">
        <is>
          <t>SUV y CROSSOVER</t>
        </is>
      </c>
      <c r="D610" s="6" t="inlineStr">
        <is>
          <t>AUTOMOVIL</t>
        </is>
      </c>
      <c r="E610" s="11">
        <f>IF(D610="COMERCIAL","UTILITARIO",IF(C610="SUV Y CROSSOVER","SUV","AUTOMOVIL"))</f>
        <v/>
      </c>
      <c r="F610" s="6" t="inlineStr">
        <is>
          <t>ESP</t>
        </is>
      </c>
      <c r="G610" s="11" t="n">
        <v>1600</v>
      </c>
      <c r="H610" s="6" t="inlineStr">
        <is>
          <t>NAFTA</t>
        </is>
      </c>
      <c r="I610" s="6">
        <f>IF(H610="NAFTA","N",IF(H610="DIESEL","D",IF(H610="ELÉCTRICO","E","")))</f>
        <v/>
      </c>
      <c r="J610" s="17" t="inlineStr">
        <is>
          <t>N</t>
        </is>
      </c>
      <c r="K610" s="6" t="n">
        <v>110</v>
      </c>
      <c r="L610" s="9" t="n">
        <v>1</v>
      </c>
      <c r="M610" s="2" t="n"/>
      <c r="N610" s="2" t="n"/>
      <c r="O610" s="2" t="n"/>
      <c r="P610" s="2" t="n"/>
      <c r="Q610" s="2" t="n"/>
      <c r="R610" s="2" t="n"/>
      <c r="S610" s="2" t="n"/>
      <c r="T610" s="2" t="n"/>
      <c r="U610" s="39">
        <f>IF(I610="N",T610*Supuestos!$B$4,T610*Supuestos!$C$4)*100</f>
        <v/>
      </c>
      <c r="V610" s="20">
        <f>IF(U610&gt;0,100/U610,0)</f>
        <v/>
      </c>
      <c r="W610" s="2">
        <f>T610*M610</f>
        <v/>
      </c>
      <c r="X610" s="2">
        <f>+U610*M610</f>
        <v/>
      </c>
      <c r="Y610" s="44" t="n">
        <v>0</v>
      </c>
      <c r="Z610" s="45" t="n">
        <v>0.345</v>
      </c>
      <c r="AA610" s="44" t="n">
        <v>0</v>
      </c>
    </row>
    <row r="611">
      <c r="A611" s="6" t="inlineStr">
        <is>
          <t>SEAT</t>
        </is>
      </c>
      <c r="B611" s="6" t="inlineStr">
        <is>
          <t>Arona 1.6 FR Plus Ex.Full,climaut,led,llan18,Ay.Est.5p. Aut.</t>
        </is>
      </c>
      <c r="C611" s="6" t="inlineStr">
        <is>
          <t>SUV y CROSSOVER</t>
        </is>
      </c>
      <c r="D611" s="6" t="inlineStr">
        <is>
          <t>AUTOMOVIL</t>
        </is>
      </c>
      <c r="E611" s="11">
        <f>IF(D611="COMERCIAL","UTILITARIO",IF(C611="SUV Y CROSSOVER","SUV","AUTOMOVIL"))</f>
        <v/>
      </c>
      <c r="F611" s="6" t="inlineStr">
        <is>
          <t>ESP</t>
        </is>
      </c>
      <c r="G611" s="11" t="n">
        <v>1600</v>
      </c>
      <c r="H611" s="6" t="inlineStr">
        <is>
          <t>NAFTA</t>
        </is>
      </c>
      <c r="I611" s="6">
        <f>IF(H611="NAFTA","N",IF(H611="DIESEL","D",IF(H611="ELÉCTRICO","E","")))</f>
        <v/>
      </c>
      <c r="J611" s="17" t="inlineStr">
        <is>
          <t>N</t>
        </is>
      </c>
      <c r="K611" s="6" t="n">
        <v>110</v>
      </c>
      <c r="L611" s="9" t="n">
        <v>1</v>
      </c>
      <c r="M611" s="2" t="n"/>
      <c r="N611" s="2" t="n"/>
      <c r="O611" s="2" t="n"/>
      <c r="P611" s="2" t="n"/>
      <c r="Q611" s="2" t="n"/>
      <c r="R611" s="2" t="n"/>
      <c r="S611" s="2" t="n"/>
      <c r="T611" s="2" t="n"/>
      <c r="U611" s="39">
        <f>IF(I611="N",T611*Supuestos!$B$4,T611*Supuestos!$C$4)*100</f>
        <v/>
      </c>
      <c r="V611" s="20">
        <f>IF(U611&gt;0,100/U611,0)</f>
        <v/>
      </c>
      <c r="W611" s="2">
        <f>T611*M611</f>
        <v/>
      </c>
      <c r="X611" s="2">
        <f>+U611*M611</f>
        <v/>
      </c>
      <c r="Y611" s="44" t="n">
        <v>0</v>
      </c>
      <c r="Z611" s="45" t="n">
        <v>0.345</v>
      </c>
      <c r="AA611" s="44" t="n">
        <v>0</v>
      </c>
    </row>
    <row r="612">
      <c r="A612" s="6" t="inlineStr">
        <is>
          <t>SEAT</t>
        </is>
      </c>
      <c r="B612" s="6" t="inlineStr">
        <is>
          <t>Tarraco 1.4T FR Extra Full, 8Abag, P.Assist 5p. Aut.(ALE)</t>
        </is>
      </c>
      <c r="C612" s="6" t="inlineStr">
        <is>
          <t>SUV y CROSSOVER</t>
        </is>
      </c>
      <c r="D612" s="6" t="inlineStr">
        <is>
          <t>AUTOMOVIL</t>
        </is>
      </c>
      <c r="E612" s="11">
        <f>IF(D612="COMERCIAL","UTILITARIO",IF(C612="SUV Y CROSSOVER","SUV","AUTOMOVIL"))</f>
        <v/>
      </c>
      <c r="F612" s="6" t="inlineStr">
        <is>
          <t>ALE</t>
        </is>
      </c>
      <c r="G612" s="11" t="n">
        <v>1400</v>
      </c>
      <c r="H612" s="6" t="inlineStr">
        <is>
          <t>NAFTA</t>
        </is>
      </c>
      <c r="I612" s="6">
        <f>IF(H612="NAFTA","N",IF(H612="DIESEL","D",IF(H612="ELÉCTRICO","E","")))</f>
        <v/>
      </c>
      <c r="J612" s="17" t="inlineStr">
        <is>
          <t>N</t>
        </is>
      </c>
      <c r="K612" s="6" t="n">
        <v>150</v>
      </c>
      <c r="L612" s="9" t="n">
        <v>1</v>
      </c>
      <c r="M612" s="2" t="n"/>
      <c r="N612" s="2" t="n"/>
      <c r="O612" s="2" t="n"/>
      <c r="P612" s="2" t="n"/>
      <c r="Q612" s="2" t="n"/>
      <c r="R612" s="2" t="n"/>
      <c r="S612" s="2" t="n"/>
      <c r="T612" s="2" t="n"/>
      <c r="U612" s="39">
        <f>IF(I612="N",T612*Supuestos!$B$4,T612*Supuestos!$C$4)*100</f>
        <v/>
      </c>
      <c r="V612" s="20">
        <f>IF(U612&gt;0,100/U612,0)</f>
        <v/>
      </c>
      <c r="W612" s="2">
        <f>T612*M612</f>
        <v/>
      </c>
      <c r="X612" s="2">
        <f>+U612*M612</f>
        <v/>
      </c>
      <c r="Y612" s="44" t="n">
        <v>0</v>
      </c>
      <c r="Z612" s="45" t="n">
        <v>0.2875</v>
      </c>
      <c r="AA612" s="44" t="n">
        <v>0</v>
      </c>
    </row>
    <row r="613">
      <c r="A613" s="6" t="inlineStr">
        <is>
          <t>SUBARU</t>
        </is>
      </c>
      <c r="B613" s="6" t="inlineStr">
        <is>
          <t>Nueva XV 2.0i S ES Ex.Full,cuero,techo,Ay.Est. 4x4 5p. Aut.</t>
        </is>
      </c>
      <c r="C613" s="6" t="inlineStr">
        <is>
          <t>SUV y CROSSOVER</t>
        </is>
      </c>
      <c r="D613" s="6" t="inlineStr">
        <is>
          <t>AUTOMOVIL</t>
        </is>
      </c>
      <c r="E613" s="11">
        <f>IF(D613="COMERCIAL","UTILITARIO",IF(C613="SUV Y CROSSOVER","SUV","AUTOMOVIL"))</f>
        <v/>
      </c>
      <c r="F613" s="6" t="inlineStr">
        <is>
          <t>JAP</t>
        </is>
      </c>
      <c r="G613" s="11" t="n">
        <v>2000</v>
      </c>
      <c r="H613" s="6" t="inlineStr">
        <is>
          <t>NAFTA</t>
        </is>
      </c>
      <c r="I613" s="6">
        <f>IF(H613="NAFTA","N",IF(H613="DIESEL","D",IF(H613="ELÉCTRICO","E","")))</f>
        <v/>
      </c>
      <c r="J613" s="17" t="inlineStr">
        <is>
          <t>N</t>
        </is>
      </c>
      <c r="K613" s="6" t="n">
        <v>156</v>
      </c>
      <c r="L613" s="9" t="n">
        <v>1</v>
      </c>
      <c r="M613" s="2" t="n"/>
      <c r="N613" s="2" t="n"/>
      <c r="O613" s="2" t="n"/>
      <c r="P613" s="2" t="n"/>
      <c r="Q613" s="2" t="n"/>
      <c r="R613" s="2" t="n"/>
      <c r="S613" s="2" t="n"/>
      <c r="T613" s="2" t="n"/>
      <c r="U613" s="39">
        <f>IF(I613="N",T613*Supuestos!$B$4,T613*Supuestos!$C$4)*100</f>
        <v/>
      </c>
      <c r="V613" s="20">
        <f>IF(U613&gt;0,100/U613,0)</f>
        <v/>
      </c>
      <c r="W613" s="2">
        <f>T613*M613</f>
        <v/>
      </c>
      <c r="X613" s="2">
        <f>+U613*M613</f>
        <v/>
      </c>
      <c r="Y613" s="44" t="n">
        <v>0</v>
      </c>
      <c r="Z613" s="45" t="n">
        <v>0.345</v>
      </c>
      <c r="AA613" s="44" t="n">
        <v>0</v>
      </c>
    </row>
    <row r="614">
      <c r="A614" s="6" t="inlineStr">
        <is>
          <t>SUBARU</t>
        </is>
      </c>
      <c r="B614" s="6" t="inlineStr">
        <is>
          <t>Nueva XV 2.0i S ES HEV Ex.Full,cuero,techo 4x4 5p. Aut.</t>
        </is>
      </c>
      <c r="C614" s="6" t="inlineStr">
        <is>
          <t>SUV y CROSSOVER</t>
        </is>
      </c>
      <c r="D614" s="6" t="inlineStr">
        <is>
          <t>AUTOMOVIL</t>
        </is>
      </c>
      <c r="E614" s="11">
        <f>IF(D614="COMERCIAL","UTILITARIO",IF(C614="SUV Y CROSSOVER","SUV","AUTOMOVIL"))</f>
        <v/>
      </c>
      <c r="F614" s="6" t="inlineStr">
        <is>
          <t>JAP</t>
        </is>
      </c>
      <c r="G614" s="11" t="n">
        <v>2000</v>
      </c>
      <c r="H614" s="6" t="inlineStr">
        <is>
          <t>NAFTA</t>
        </is>
      </c>
      <c r="I614" s="6">
        <f>IF(H614="NAFTA","N",IF(H614="DIESEL","D",IF(H614="ELÉCTRICO","E","")))</f>
        <v/>
      </c>
      <c r="J614" s="17" t="inlineStr">
        <is>
          <t>HEV</t>
        </is>
      </c>
      <c r="K614" s="6" t="n">
        <v>150</v>
      </c>
      <c r="L614" s="9" t="n">
        <v>1</v>
      </c>
      <c r="M614" s="2" t="n"/>
      <c r="N614" s="2" t="n"/>
      <c r="O614" s="2" t="n"/>
      <c r="P614" s="2" t="n"/>
      <c r="Q614" s="2" t="n"/>
      <c r="R614" s="2" t="n"/>
      <c r="S614" s="2" t="n"/>
      <c r="T614" s="2" t="n"/>
      <c r="U614" s="39">
        <f>IF(I614="N",T614*Supuestos!$B$4,T614*Supuestos!$C$4)*100</f>
        <v/>
      </c>
      <c r="V614" s="20">
        <f>IF(U614&gt;0,100/U614,0)</f>
        <v/>
      </c>
      <c r="W614" s="2">
        <f>T614*M614</f>
        <v/>
      </c>
      <c r="X614" s="2">
        <f>+U614*M614</f>
        <v/>
      </c>
      <c r="Y614" s="44" t="n">
        <v>0</v>
      </c>
      <c r="Z614" s="45" t="n">
        <v>0.0345</v>
      </c>
      <c r="AA614" s="44" t="n">
        <v>0</v>
      </c>
    </row>
    <row r="615">
      <c r="A615" s="6" t="inlineStr">
        <is>
          <t>SUZUKI</t>
        </is>
      </c>
      <c r="B615" s="6" t="inlineStr">
        <is>
          <t>Jimny 1.5 GLX Bicolor Extra Full,6Abag,climaut. 4x4 3p. Aut.</t>
        </is>
      </c>
      <c r="C615" s="6" t="inlineStr">
        <is>
          <t>SUV y CROSSOVER</t>
        </is>
      </c>
      <c r="D615" s="6" t="inlineStr">
        <is>
          <t>AUTOMOVIL</t>
        </is>
      </c>
      <c r="E615" s="11">
        <f>IF(D615="COMERCIAL","UTILITARIO",IF(C615="SUV Y CROSSOVER","SUV","AUTOMOVIL"))</f>
        <v/>
      </c>
      <c r="F615" s="6" t="inlineStr">
        <is>
          <t>JAP</t>
        </is>
      </c>
      <c r="G615" s="11" t="n">
        <v>1500</v>
      </c>
      <c r="H615" s="6" t="inlineStr">
        <is>
          <t>NAFTA</t>
        </is>
      </c>
      <c r="I615" s="6">
        <f>IF(H615="NAFTA","N",IF(H615="DIESEL","D",IF(H615="ELÉCTRICO","E","")))</f>
        <v/>
      </c>
      <c r="J615" s="17" t="inlineStr">
        <is>
          <t>N</t>
        </is>
      </c>
      <c r="K615" s="6" t="n">
        <v>270</v>
      </c>
      <c r="L615" s="9" t="n">
        <v>1</v>
      </c>
      <c r="M615" s="2" t="n"/>
      <c r="N615" s="2" t="n"/>
      <c r="O615" s="2" t="n"/>
      <c r="P615" s="2" t="n"/>
      <c r="Q615" s="2" t="n"/>
      <c r="R615" s="2" t="n"/>
      <c r="S615" s="2" t="n"/>
      <c r="T615" s="2" t="n"/>
      <c r="U615" s="39">
        <f>IF(I615="N",T615*Supuestos!$B$4,T615*Supuestos!$C$4)*100</f>
        <v/>
      </c>
      <c r="V615" s="20">
        <f>IF(U615&gt;0,100/U615,0)</f>
        <v/>
      </c>
      <c r="W615" s="2">
        <f>T615*M615</f>
        <v/>
      </c>
      <c r="X615" s="2">
        <f>+U615*M615</f>
        <v/>
      </c>
      <c r="Y615" s="44" t="n">
        <v>0</v>
      </c>
      <c r="Z615" s="45" t="n">
        <v>0.2875</v>
      </c>
      <c r="AA615" s="44" t="n">
        <v>0</v>
      </c>
    </row>
    <row r="616">
      <c r="A616" s="6" t="inlineStr">
        <is>
          <t>TESLA</t>
        </is>
      </c>
      <c r="B616" s="6" t="inlineStr">
        <is>
          <t>Y Performance AWD, Autopilot 5p. Aut.</t>
        </is>
      </c>
      <c r="C616" s="6" t="inlineStr">
        <is>
          <t>SUV y CROSSOVER</t>
        </is>
      </c>
      <c r="D616" s="6" t="inlineStr">
        <is>
          <t>AUTOMOVIL</t>
        </is>
      </c>
      <c r="E616" s="11">
        <f>IF(D616="COMERCIAL","UTILITARIO",IF(C616="SUV Y CROSSOVER","SUV","AUTOMOVIL"))</f>
        <v/>
      </c>
      <c r="F616" s="6" t="inlineStr">
        <is>
          <t>USA</t>
        </is>
      </c>
      <c r="G616" s="11" t="n"/>
      <c r="H616" s="6" t="inlineStr">
        <is>
          <t>ELÉCTRICO</t>
        </is>
      </c>
      <c r="I616" s="6">
        <f>IF(H616="NAFTA","N",IF(H616="DIESEL","D",IF(H616="ELÉCTRICO","E","")))</f>
        <v/>
      </c>
      <c r="J616" s="17" t="inlineStr">
        <is>
          <t>BEV</t>
        </is>
      </c>
      <c r="K616" s="6" t="n">
        <v>0</v>
      </c>
      <c r="L616" s="9" t="n">
        <v>1</v>
      </c>
      <c r="M616" s="2" t="n"/>
      <c r="N616" s="2" t="n"/>
      <c r="O616" s="2" t="n"/>
      <c r="P616" s="2" t="n"/>
      <c r="Q616" s="2" t="n"/>
      <c r="R616" s="2" t="n"/>
      <c r="S616" s="2" t="n"/>
      <c r="T616" s="2" t="n"/>
      <c r="U616" s="39">
        <f>IF(I616="N",T616*Supuestos!$B$4,T616*Supuestos!$C$4)*100</f>
        <v/>
      </c>
      <c r="V616" s="20">
        <f>IF(U616&gt;0,100/U616,0)</f>
        <v/>
      </c>
      <c r="W616" s="2">
        <f>T616*M616</f>
        <v/>
      </c>
      <c r="X616" s="2">
        <f>+U616*M616</f>
        <v/>
      </c>
      <c r="Y616" s="44" t="n">
        <v>0</v>
      </c>
      <c r="Z616" s="45" t="n">
        <v>0</v>
      </c>
      <c r="AA616" s="44" t="n">
        <v>0</v>
      </c>
    </row>
    <row r="617">
      <c r="A617" s="6" t="inlineStr">
        <is>
          <t>TOYOTA</t>
        </is>
      </c>
      <c r="B617" s="6" t="inlineStr">
        <is>
          <t>4Runner 4.0 V6 Limited Extra Full 7 pax. 4x4 Aut. 5p.</t>
        </is>
      </c>
      <c r="C617" s="6" t="inlineStr">
        <is>
          <t>SUV y CROSSOVER</t>
        </is>
      </c>
      <c r="D617" s="6" t="inlineStr">
        <is>
          <t>AUTOMOVIL</t>
        </is>
      </c>
      <c r="E617" s="11">
        <f>IF(D617="COMERCIAL","UTILITARIO",IF(C617="SUV Y CROSSOVER","SUV","AUTOMOVIL"))</f>
        <v/>
      </c>
      <c r="F617" s="6" t="inlineStr">
        <is>
          <t>JAP</t>
        </is>
      </c>
      <c r="G617" s="11" t="n">
        <v>4000</v>
      </c>
      <c r="H617" s="6" t="inlineStr">
        <is>
          <t>NAFTA</t>
        </is>
      </c>
      <c r="I617" s="6">
        <f>IF(H617="NAFTA","N",IF(H617="DIESEL","D",IF(H617="ELÉCTRICO","E","")))</f>
        <v/>
      </c>
      <c r="J617" s="17" t="inlineStr">
        <is>
          <t>N</t>
        </is>
      </c>
      <c r="K617" s="6" t="n">
        <v>271</v>
      </c>
      <c r="L617" s="9" t="n">
        <v>1</v>
      </c>
      <c r="M617" s="2" t="n"/>
      <c r="N617" s="2" t="n"/>
      <c r="O617" s="2" t="n"/>
      <c r="P617" s="2" t="n"/>
      <c r="Q617" s="2" t="n"/>
      <c r="R617" s="2" t="n"/>
      <c r="S617" s="2" t="n"/>
      <c r="T617" s="2" t="n"/>
      <c r="U617" s="39">
        <f>IF(I617="N",T617*Supuestos!$B$4,T617*Supuestos!$C$4)*100</f>
        <v/>
      </c>
      <c r="V617" s="20">
        <f>IF(U617&gt;0,100/U617,0)</f>
        <v/>
      </c>
      <c r="W617" s="2">
        <f>T617*M617</f>
        <v/>
      </c>
      <c r="X617" s="2">
        <f>+U617*M617</f>
        <v/>
      </c>
      <c r="Y617" s="44" t="n">
        <v>0</v>
      </c>
      <c r="Z617" s="45" t="n">
        <v>0.46</v>
      </c>
      <c r="AA617" s="44" t="n">
        <v>0</v>
      </c>
    </row>
    <row r="618">
      <c r="A618" s="6" t="inlineStr">
        <is>
          <t>TOYOTA</t>
        </is>
      </c>
      <c r="B618" s="6" t="inlineStr">
        <is>
          <t>Fortuner 4.0 SRX V6 Diamond Ex.Full 4x4 7 pax. Aut. (ARG)</t>
        </is>
      </c>
      <c r="C618" s="6" t="inlineStr">
        <is>
          <t>SUV y CROSSOVER</t>
        </is>
      </c>
      <c r="D618" s="6" t="inlineStr">
        <is>
          <t>AUTOMOVIL</t>
        </is>
      </c>
      <c r="E618" s="11">
        <f>IF(D618="COMERCIAL","UTILITARIO",IF(C618="SUV Y CROSSOVER","SUV","AUTOMOVIL"))</f>
        <v/>
      </c>
      <c r="F618" s="6" t="inlineStr">
        <is>
          <t>ARG</t>
        </is>
      </c>
      <c r="G618" s="11" t="n">
        <v>4000</v>
      </c>
      <c r="H618" s="6" t="inlineStr">
        <is>
          <t>NAFTA</t>
        </is>
      </c>
      <c r="I618" s="6">
        <f>IF(H618="NAFTA","N",IF(H618="DIESEL","D",IF(H618="ELÉCTRICO","E","")))</f>
        <v/>
      </c>
      <c r="J618" s="17" t="inlineStr">
        <is>
          <t>N</t>
        </is>
      </c>
      <c r="K618" s="6" t="n">
        <v>238</v>
      </c>
      <c r="L618" s="9" t="n">
        <v>1</v>
      </c>
      <c r="M618" s="2" t="n"/>
      <c r="N618" s="2" t="n"/>
      <c r="O618" s="2" t="n"/>
      <c r="P618" s="2" t="n"/>
      <c r="Q618" s="2" t="n"/>
      <c r="R618" s="2" t="n"/>
      <c r="S618" s="2" t="n"/>
      <c r="T618" s="2" t="n"/>
      <c r="U618" s="39">
        <f>IF(I618="N",T618*Supuestos!$B$4,T618*Supuestos!$C$4)*100</f>
        <v/>
      </c>
      <c r="V618" s="20">
        <f>IF(U618&gt;0,100/U618,0)</f>
        <v/>
      </c>
      <c r="W618" s="2">
        <f>T618*M618</f>
        <v/>
      </c>
      <c r="X618" s="2">
        <f>+U618*M618</f>
        <v/>
      </c>
      <c r="Y618" s="44" t="n">
        <v>0</v>
      </c>
      <c r="Z618" s="45" t="n">
        <v>0.46</v>
      </c>
      <c r="AA618" s="44" t="n">
        <v>0</v>
      </c>
    </row>
    <row r="619">
      <c r="A619" s="6" t="inlineStr">
        <is>
          <t>TOYOTA</t>
        </is>
      </c>
      <c r="B619" s="6" t="inlineStr">
        <is>
          <t>New Land Cruiser Prado 4.0 4x4 Extra Full Aut. (VX)</t>
        </is>
      </c>
      <c r="C619" s="6" t="inlineStr">
        <is>
          <t>SUV y CROSSOVER</t>
        </is>
      </c>
      <c r="D619" s="6" t="inlineStr">
        <is>
          <t>AUTOMOVIL</t>
        </is>
      </c>
      <c r="E619" s="11">
        <f>IF(D619="COMERCIAL","UTILITARIO",IF(C619="SUV Y CROSSOVER","SUV","AUTOMOVIL"))</f>
        <v/>
      </c>
      <c r="F619" s="6" t="inlineStr">
        <is>
          <t>JAP</t>
        </is>
      </c>
      <c r="G619" s="11" t="n">
        <v>4000</v>
      </c>
      <c r="H619" s="6" t="inlineStr">
        <is>
          <t>NAFTA</t>
        </is>
      </c>
      <c r="I619" s="6">
        <f>IF(H619="NAFTA","N",IF(H619="DIESEL","D",IF(H619="ELÉCTRICO","E","")))</f>
        <v/>
      </c>
      <c r="J619" s="17" t="inlineStr">
        <is>
          <t>N</t>
        </is>
      </c>
      <c r="K619" s="6" t="n">
        <v>275</v>
      </c>
      <c r="L619" s="9" t="n">
        <v>1</v>
      </c>
      <c r="M619" s="2" t="n"/>
      <c r="N619" s="2" t="n"/>
      <c r="O619" s="2" t="n"/>
      <c r="P619" s="2" t="n"/>
      <c r="Q619" s="2" t="n"/>
      <c r="R619" s="2" t="n"/>
      <c r="S619" s="2" t="n"/>
      <c r="T619" s="2" t="n"/>
      <c r="U619" s="39">
        <f>IF(I619="N",T619*Supuestos!$B$4,T619*Supuestos!$C$4)*100</f>
        <v/>
      </c>
      <c r="V619" s="20">
        <f>IF(U619&gt;0,100/U619,0)</f>
        <v/>
      </c>
      <c r="W619" s="2">
        <f>T619*M619</f>
        <v/>
      </c>
      <c r="X619" s="2">
        <f>+U619*M619</f>
        <v/>
      </c>
      <c r="Y619" s="44" t="n">
        <v>0</v>
      </c>
      <c r="Z619" s="45" t="n">
        <v>0.46</v>
      </c>
      <c r="AA619" s="44" t="n">
        <v>0</v>
      </c>
    </row>
    <row r="620">
      <c r="A620" s="6" t="inlineStr">
        <is>
          <t>TOYOTA</t>
        </is>
      </c>
      <c r="B620" s="6" t="inlineStr">
        <is>
          <t>Rush 1.5 S Plus Extra Full,llan 17,Cam.Reversa 7 pax. Aut.(I</t>
        </is>
      </c>
      <c r="C620" s="6" t="inlineStr">
        <is>
          <t>SUV y CROSSOVER</t>
        </is>
      </c>
      <c r="D620" s="6" t="inlineStr">
        <is>
          <t>AUTOMOVIL</t>
        </is>
      </c>
      <c r="E620" s="11">
        <f>IF(D620="COMERCIAL","UTILITARIO",IF(C620="SUV Y CROSSOVER","SUV","AUTOMOVIL"))</f>
        <v/>
      </c>
      <c r="F620" s="6" t="inlineStr">
        <is>
          <t>INDO</t>
        </is>
      </c>
      <c r="G620" s="11" t="n">
        <v>1500</v>
      </c>
      <c r="H620" s="6" t="inlineStr">
        <is>
          <t>NAFTA</t>
        </is>
      </c>
      <c r="I620" s="6">
        <f>IF(H620="NAFTA","N",IF(H620="DIESEL","D",IF(H620="ELÉCTRICO","E","")))</f>
        <v/>
      </c>
      <c r="J620" s="17" t="inlineStr">
        <is>
          <t>N</t>
        </is>
      </c>
      <c r="K620" s="6" t="n">
        <v>105</v>
      </c>
      <c r="L620" s="9" t="n">
        <v>1</v>
      </c>
      <c r="M620" s="2" t="n"/>
      <c r="N620" s="2" t="n"/>
      <c r="O620" s="2" t="n"/>
      <c r="P620" s="2" t="n"/>
      <c r="Q620" s="2" t="n"/>
      <c r="R620" s="2" t="n"/>
      <c r="S620" s="2" t="n"/>
      <c r="T620" s="2" t="n"/>
      <c r="U620" s="39">
        <f>IF(I620="N",T620*Supuestos!$B$4,T620*Supuestos!$C$4)*100</f>
        <v/>
      </c>
      <c r="V620" s="20">
        <f>IF(U620&gt;0,100/U620,0)</f>
        <v/>
      </c>
      <c r="W620" s="2">
        <f>T620*M620</f>
        <v/>
      </c>
      <c r="X620" s="2">
        <f>+U620*M620</f>
        <v/>
      </c>
      <c r="Y620" s="44" t="n">
        <v>0</v>
      </c>
      <c r="Z620" s="45" t="n">
        <v>0.2875</v>
      </c>
      <c r="AA620" s="44" t="n">
        <v>0</v>
      </c>
    </row>
    <row r="621">
      <c r="A621" s="6" t="inlineStr">
        <is>
          <t>HONDA</t>
        </is>
      </c>
      <c r="B621" s="6" t="inlineStr">
        <is>
          <t>New WR-V 1.5 LX Ex.Full,2Abag,CES,CTR,HSA,Ay.Est.5p.Aut.(BRA</t>
        </is>
      </c>
      <c r="C621" s="6" t="inlineStr">
        <is>
          <t>SUV y CROSSOVER</t>
        </is>
      </c>
      <c r="D621" s="6" t="inlineStr">
        <is>
          <t>AUTOMOVIL</t>
        </is>
      </c>
      <c r="E621" s="11">
        <f>IF(D621="COMERCIAL","UTILITARIO",IF(C621="SUV Y CROSSOVER","SUV","AUTOMOVIL"))</f>
        <v/>
      </c>
      <c r="F621" s="6" t="inlineStr">
        <is>
          <t>BRA</t>
        </is>
      </c>
      <c r="G621" s="11" t="n">
        <v>1500</v>
      </c>
      <c r="H621" s="6" t="inlineStr">
        <is>
          <t>NAFTA</t>
        </is>
      </c>
      <c r="I621" s="6">
        <f>IF(H621="NAFTA","N",IF(H621="DIESEL","D",IF(H621="ELÉCTRICO","E","")))</f>
        <v/>
      </c>
      <c r="J621" s="17" t="inlineStr">
        <is>
          <t>N</t>
        </is>
      </c>
      <c r="K621" s="6" t="n">
        <v>118</v>
      </c>
      <c r="L621" s="9" t="n">
        <v>1</v>
      </c>
      <c r="M621" s="2" t="n">
        <v>1</v>
      </c>
      <c r="N621" s="2" t="n">
        <v>25900</v>
      </c>
      <c r="O621" s="2" t="inlineStr">
        <is>
          <t>Chile</t>
        </is>
      </c>
      <c r="P621" s="2" t="inlineStr">
        <is>
          <t>HN8881E61222S00-7</t>
        </is>
      </c>
      <c r="Q621" s="2" t="inlineStr">
        <is>
          <t>Euro 6 b</t>
        </is>
      </c>
      <c r="R621" s="2" t="n">
        <v>1590</v>
      </c>
      <c r="S621" s="2" t="n"/>
      <c r="T621" s="2" t="n">
        <v>157</v>
      </c>
      <c r="U621" s="39">
        <f>IF(I621="N",T621*Supuestos!$B$4,T621*Supuestos!$C$4)*100</f>
        <v/>
      </c>
      <c r="V621" s="20">
        <f>IF(U621&gt;0,100/U621,0)</f>
        <v/>
      </c>
      <c r="W621" s="2">
        <f>T621*M621</f>
        <v/>
      </c>
      <c r="X621" s="2">
        <f>+U621*M621</f>
        <v/>
      </c>
      <c r="Y621" s="44" t="n">
        <v>4740.569791500875</v>
      </c>
      <c r="Z621" s="45" t="n">
        <v>0.2875</v>
      </c>
      <c r="AA621" s="44" t="n">
        <v>16488.93840522044</v>
      </c>
    </row>
    <row r="622">
      <c r="A622" s="6" t="inlineStr">
        <is>
          <t>FIAT</t>
        </is>
      </c>
      <c r="B622" s="6" t="inlineStr">
        <is>
          <t>Nueva Strada Dob. Cab. 1.4 Freedom Full, 4Abag, ABS, Led</t>
        </is>
      </c>
      <c r="C622" s="6" t="inlineStr">
        <is>
          <t>P.UP/ DC LIVIANOS</t>
        </is>
      </c>
      <c r="D622" s="6" t="inlineStr">
        <is>
          <t>COMERCIAL</t>
        </is>
      </c>
      <c r="E622" s="11">
        <f>IF(D622="COMERCIAL","UTILITARIO",IF(C622="SUV Y CROSSOVER","SUV","AUTOMOVIL"))</f>
        <v/>
      </c>
      <c r="F622" s="6" t="inlineStr">
        <is>
          <t>BRA</t>
        </is>
      </c>
      <c r="G622" s="11" t="n">
        <v>1400</v>
      </c>
      <c r="H622" s="6" t="inlineStr">
        <is>
          <t>NAFTA</t>
        </is>
      </c>
      <c r="I622" s="6">
        <f>IF(H622="NAFTA","N",IF(H622="DIESEL","D",IF(H622="ELÉCTRICO","E","")))</f>
        <v/>
      </c>
      <c r="J622" s="17" t="inlineStr">
        <is>
          <t>N</t>
        </is>
      </c>
      <c r="K622" s="6" t="n">
        <v>85</v>
      </c>
      <c r="L622" s="9" t="n">
        <v>1336</v>
      </c>
      <c r="M622" s="2" t="n">
        <v>1336</v>
      </c>
      <c r="N622" s="2" t="n">
        <v>19290</v>
      </c>
      <c r="O622" s="2" t="inlineStr">
        <is>
          <t>Argentina</t>
        </is>
      </c>
      <c r="P622" s="2" t="n">
        <v>2220574</v>
      </c>
      <c r="Q622" s="2" t="inlineStr">
        <is>
          <t>Euro 5</t>
        </is>
      </c>
      <c r="R622" s="2" t="n">
        <v>1801</v>
      </c>
      <c r="S622" s="2" t="n"/>
      <c r="T622" s="2" t="n">
        <v>167.5</v>
      </c>
      <c r="U622" s="39">
        <f>IF(I622="N",T622*Supuestos!$B$4,T622*Supuestos!$C$4)*100</f>
        <v/>
      </c>
      <c r="V622" s="20">
        <f>IF(U622&gt;0,100/U622,0)</f>
        <v/>
      </c>
      <c r="W622" s="2">
        <f>T622*M622</f>
        <v/>
      </c>
      <c r="X622" s="2">
        <f>+U622*M622</f>
        <v/>
      </c>
      <c r="Y622" s="44" t="n">
        <v>894.989174141664</v>
      </c>
      <c r="Z622" s="45" t="n">
        <v>0.06</v>
      </c>
      <c r="AA622" s="44" t="n">
        <v>14916.4862356944</v>
      </c>
    </row>
    <row r="623">
      <c r="A623" s="6" t="inlineStr">
        <is>
          <t>FIAT</t>
        </is>
      </c>
      <c r="B623" s="6" t="inlineStr">
        <is>
          <t>Nueva Strada Dob. Cab. 1.3 Volcano Extra Full,4Abag,Ay.Est.</t>
        </is>
      </c>
      <c r="C623" s="6" t="inlineStr">
        <is>
          <t>P.UP/ DC LIVIANOS</t>
        </is>
      </c>
      <c r="D623" s="6" t="inlineStr">
        <is>
          <t>COMERCIAL</t>
        </is>
      </c>
      <c r="E623" s="11">
        <f>IF(D623="COMERCIAL","UTILITARIO",IF(C623="SUV Y CROSSOVER","SUV","AUTOMOVIL"))</f>
        <v/>
      </c>
      <c r="F623" s="6" t="inlineStr">
        <is>
          <t>BRA</t>
        </is>
      </c>
      <c r="G623" s="11" t="n">
        <v>1300</v>
      </c>
      <c r="H623" s="6" t="inlineStr">
        <is>
          <t>NAFTA</t>
        </is>
      </c>
      <c r="I623" s="6">
        <f>IF(H623="NAFTA","N",IF(H623="DIESEL","D",IF(H623="ELÉCTRICO","E","")))</f>
        <v/>
      </c>
      <c r="J623" s="17" t="inlineStr">
        <is>
          <t>N</t>
        </is>
      </c>
      <c r="K623" s="6" t="n">
        <v>99</v>
      </c>
      <c r="L623" s="9" t="n">
        <v>1201</v>
      </c>
      <c r="M623" s="2" t="n">
        <v>1201</v>
      </c>
      <c r="N623" s="2" t="n">
        <v>21990</v>
      </c>
      <c r="O623" s="2" t="inlineStr">
        <is>
          <t>Ursea</t>
        </is>
      </c>
      <c r="P623" s="2" t="inlineStr">
        <is>
          <t>RV-E00264</t>
        </is>
      </c>
      <c r="Q623" s="2" t="inlineStr">
        <is>
          <t>Euro 5</t>
        </is>
      </c>
      <c r="R623" s="2" t="n">
        <v>1588</v>
      </c>
      <c r="S623" s="2" t="n"/>
      <c r="T623" s="2" t="n">
        <v>156</v>
      </c>
      <c r="U623" s="39">
        <f>IF(I623="N",T623*Supuestos!$B$4,T623*Supuestos!$C$4)*100</f>
        <v/>
      </c>
      <c r="V623" s="20">
        <f>IF(U623&gt;0,100/U623,0)</f>
        <v/>
      </c>
      <c r="W623" s="2">
        <f>T623*M623</f>
        <v/>
      </c>
      <c r="X623" s="2">
        <f>+U623*M623</f>
        <v/>
      </c>
      <c r="Y623" s="44" t="n">
        <v>1020.259820600062</v>
      </c>
      <c r="Z623" s="45" t="n">
        <v>0.06</v>
      </c>
      <c r="AA623" s="44" t="n">
        <v>17004.33034333436</v>
      </c>
    </row>
    <row r="624">
      <c r="A624" s="6" t="inlineStr">
        <is>
          <t>CHEVROLET</t>
        </is>
      </c>
      <c r="B624" s="6" t="inlineStr">
        <is>
          <t>New Montana 1.2T Premier DC Extra Full, cue, climaut Aut.</t>
        </is>
      </c>
      <c r="C624" s="6" t="inlineStr">
        <is>
          <t>P.UP/ DC LIVIANOS</t>
        </is>
      </c>
      <c r="D624" s="6" t="inlineStr">
        <is>
          <t>COMERCIAL</t>
        </is>
      </c>
      <c r="E624" s="11">
        <f>IF(D624="COMERCIAL","UTILITARIO",IF(C624="SUV Y CROSSOVER","SUV","AUTOMOVIL"))</f>
        <v/>
      </c>
      <c r="F624" s="6" t="inlineStr">
        <is>
          <t>BRA</t>
        </is>
      </c>
      <c r="G624" s="11" t="n">
        <v>1200</v>
      </c>
      <c r="H624" s="6" t="inlineStr">
        <is>
          <t>NAFTA</t>
        </is>
      </c>
      <c r="I624" s="6">
        <f>IF(H624="NAFTA","N",IF(H624="DIESEL","D",IF(H624="ELÉCTRICO","E","")))</f>
        <v/>
      </c>
      <c r="J624" s="17" t="inlineStr">
        <is>
          <t>N</t>
        </is>
      </c>
      <c r="K624" s="6" t="n">
        <v>130</v>
      </c>
      <c r="L624" s="9" t="n">
        <v>1001</v>
      </c>
      <c r="M624" s="2" t="n">
        <v>1001</v>
      </c>
      <c r="N624" s="2" t="n">
        <v>27590</v>
      </c>
      <c r="O624" s="2" t="inlineStr">
        <is>
          <t>Chile</t>
        </is>
      </c>
      <c r="P624" s="2" t="inlineStr">
        <is>
          <t>CH8967E60223S00-6</t>
        </is>
      </c>
      <c r="Q624" s="2" t="inlineStr">
        <is>
          <t>Euro 6 b</t>
        </is>
      </c>
      <c r="R624" s="2" t="n">
        <v>1910</v>
      </c>
      <c r="S624" s="2" t="n"/>
      <c r="T624" s="2" t="n">
        <v>172</v>
      </c>
      <c r="U624" s="39">
        <f>IF(I624="N",T624*Supuestos!$B$4,T624*Supuestos!$C$4)*100</f>
        <v/>
      </c>
      <c r="V624" s="20">
        <f>IF(U624&gt;0,100/U624,0)</f>
        <v/>
      </c>
      <c r="W624" s="2">
        <f>T624*M624</f>
        <v/>
      </c>
      <c r="X624" s="2">
        <f>+U624*M624</f>
        <v/>
      </c>
      <c r="Y624" s="44" t="n">
        <v>1280.080420661924</v>
      </c>
      <c r="Z624" s="45" t="n">
        <v>0.06</v>
      </c>
      <c r="AA624" s="44" t="n">
        <v>21334.67367769873</v>
      </c>
    </row>
    <row r="625">
      <c r="A625" s="6" t="inlineStr">
        <is>
          <t>FIAT</t>
        </is>
      </c>
      <c r="B625" s="6" t="inlineStr">
        <is>
          <t>Nueva Strada Dob. Cab. 1.3 Freedom Full, 4Abag, ABS</t>
        </is>
      </c>
      <c r="C625" s="6" t="inlineStr">
        <is>
          <t>P.UP/ DC LIVIANOS</t>
        </is>
      </c>
      <c r="D625" s="6" t="inlineStr">
        <is>
          <t>COMERCIAL</t>
        </is>
      </c>
      <c r="E625" s="11">
        <f>IF(D625="COMERCIAL","UTILITARIO",IF(C625="SUV Y CROSSOVER","SUV","AUTOMOVIL"))</f>
        <v/>
      </c>
      <c r="F625" s="6" t="n"/>
      <c r="G625" s="11" t="n">
        <v>1300</v>
      </c>
      <c r="H625" s="6" t="inlineStr">
        <is>
          <t>NAFTA</t>
        </is>
      </c>
      <c r="I625" s="6">
        <f>IF(H625="NAFTA","N",IF(H625="DIESEL","D",IF(H625="ELÉCTRICO","E","")))</f>
        <v/>
      </c>
      <c r="J625" s="17" t="inlineStr">
        <is>
          <t>N</t>
        </is>
      </c>
      <c r="K625" s="6" t="n">
        <v>99</v>
      </c>
      <c r="L625" s="9" t="n">
        <v>984</v>
      </c>
      <c r="M625" s="2" t="n">
        <v>984</v>
      </c>
      <c r="N625" s="2" t="n">
        <v>19290</v>
      </c>
      <c r="O625" s="2" t="inlineStr">
        <is>
          <t>Ursea</t>
        </is>
      </c>
      <c r="P625" s="2" t="inlineStr">
        <is>
          <t>RV-E00264</t>
        </is>
      </c>
      <c r="Q625" s="2" t="inlineStr">
        <is>
          <t>Euro 5</t>
        </is>
      </c>
      <c r="R625" s="2" t="n">
        <v>1588</v>
      </c>
      <c r="S625" s="2" t="n"/>
      <c r="T625" s="2" t="n">
        <v>156</v>
      </c>
      <c r="U625" s="39">
        <f>IF(I625="N",T625*Supuestos!$B$4,T625*Supuestos!$C$4)*100</f>
        <v/>
      </c>
      <c r="V625" s="20">
        <f>IF(U625&gt;0,100/U625,0)</f>
        <v/>
      </c>
      <c r="W625" s="2">
        <f>T625*M625</f>
        <v/>
      </c>
      <c r="X625" s="2">
        <f>+U625*M625</f>
        <v/>
      </c>
      <c r="Y625" s="44" t="n">
        <v>894.989174141664</v>
      </c>
      <c r="Z625" s="45" t="n">
        <v>0.06</v>
      </c>
      <c r="AA625" s="44" t="n">
        <v>14916.4862356944</v>
      </c>
    </row>
    <row r="626">
      <c r="A626" s="6" t="inlineStr">
        <is>
          <t>VOLKSWAGEN</t>
        </is>
      </c>
      <c r="B626" s="6" t="inlineStr">
        <is>
          <t>Saveiro VII 1.6 DC Full,2Abag,ABS,CES,ASR,dock st,Ay.Est.</t>
        </is>
      </c>
      <c r="C626" s="6" t="inlineStr">
        <is>
          <t>P.UP/ DC LIVIANOS</t>
        </is>
      </c>
      <c r="D626" s="6" t="inlineStr">
        <is>
          <t>COMERCIAL</t>
        </is>
      </c>
      <c r="E626" s="11">
        <f>IF(D626="COMERCIAL","UTILITARIO",IF(C626="SUV Y CROSSOVER","SUV","AUTOMOVIL"))</f>
        <v/>
      </c>
      <c r="F626" s="6" t="inlineStr">
        <is>
          <t>BRA</t>
        </is>
      </c>
      <c r="G626" s="11" t="n">
        <v>1600</v>
      </c>
      <c r="H626" s="6" t="inlineStr">
        <is>
          <t>NAFTA</t>
        </is>
      </c>
      <c r="I626" s="6">
        <f>IF(H626="NAFTA","N",IF(H626="DIESEL","D",IF(H626="ELÉCTRICO","E","")))</f>
        <v/>
      </c>
      <c r="J626" s="17" t="inlineStr">
        <is>
          <t>N</t>
        </is>
      </c>
      <c r="K626" s="6" t="n">
        <v>110</v>
      </c>
      <c r="L626" s="9" t="n">
        <v>886</v>
      </c>
      <c r="M626" s="2" t="n">
        <v>886</v>
      </c>
      <c r="N626" s="2" t="n">
        <v>18290</v>
      </c>
      <c r="O626" s="2" t="inlineStr">
        <is>
          <t>Ursea</t>
        </is>
      </c>
      <c r="P626" s="2" t="inlineStr">
        <is>
          <t>RV-E00114</t>
        </is>
      </c>
      <c r="Q626" s="2" t="inlineStr">
        <is>
          <t>Euro 6</t>
        </is>
      </c>
      <c r="R626" s="2" t="n">
        <v>1740</v>
      </c>
      <c r="S626" s="2" t="n"/>
      <c r="T626" s="2" t="n">
        <v>175</v>
      </c>
      <c r="U626" s="39">
        <f>IF(I626="N",T626*Supuestos!$B$4,T626*Supuestos!$C$4)*100</f>
        <v/>
      </c>
      <c r="V626" s="20">
        <f>IF(U626&gt;0,100/U626,0)</f>
        <v/>
      </c>
      <c r="W626" s="2">
        <f>T626*M626</f>
        <v/>
      </c>
      <c r="X626" s="2">
        <f>+U626*M626</f>
        <v/>
      </c>
      <c r="Y626" s="44" t="n">
        <v>848.5926384163314</v>
      </c>
      <c r="Z626" s="45" t="n">
        <v>0.06</v>
      </c>
      <c r="AA626" s="44" t="n">
        <v>14143.21064027219</v>
      </c>
    </row>
    <row r="627">
      <c r="A627" s="6" t="inlineStr">
        <is>
          <t>CHEVROLET</t>
        </is>
      </c>
      <c r="B627" s="6" t="inlineStr">
        <is>
          <t>New Montana 1.2T Premier DC Extra Full, cue, climaut</t>
        </is>
      </c>
      <c r="C627" s="6" t="inlineStr">
        <is>
          <t>P.UP/ DC LIVIANOS</t>
        </is>
      </c>
      <c r="D627" s="6" t="inlineStr">
        <is>
          <t>COMERCIAL</t>
        </is>
      </c>
      <c r="E627" s="11">
        <f>IF(D627="COMERCIAL","UTILITARIO",IF(C627="SUV Y CROSSOVER","SUV","AUTOMOVIL"))</f>
        <v/>
      </c>
      <c r="F627" s="6" t="inlineStr">
        <is>
          <t>BRA</t>
        </is>
      </c>
      <c r="G627" s="11" t="n">
        <v>1200</v>
      </c>
      <c r="H627" s="6" t="inlineStr">
        <is>
          <t>NAFTA</t>
        </is>
      </c>
      <c r="I627" s="6">
        <f>IF(H627="NAFTA","N",IF(H627="DIESEL","D",IF(H627="ELÉCTRICO","E","")))</f>
        <v/>
      </c>
      <c r="J627" s="17" t="inlineStr">
        <is>
          <t>N</t>
        </is>
      </c>
      <c r="K627" s="6" t="n">
        <v>130</v>
      </c>
      <c r="L627" s="9" t="n">
        <v>802</v>
      </c>
      <c r="M627" s="2" t="n">
        <v>802</v>
      </c>
      <c r="N627" s="2" t="n">
        <v>25590</v>
      </c>
      <c r="O627" s="2" t="inlineStr">
        <is>
          <t>Chile</t>
        </is>
      </c>
      <c r="P627" s="2" t="inlineStr">
        <is>
          <t>CH8966E60223S00-0</t>
        </is>
      </c>
      <c r="Q627" s="2" t="inlineStr">
        <is>
          <t>Euro 6 b</t>
        </is>
      </c>
      <c r="R627" s="2" t="n">
        <v>1910</v>
      </c>
      <c r="S627" s="2" t="n"/>
      <c r="T627" s="2" t="n">
        <v>162</v>
      </c>
      <c r="U627" s="39">
        <f>IF(I627="N",T627*Supuestos!$B$4,T627*Supuestos!$C$4)*100</f>
        <v/>
      </c>
      <c r="V627" s="20">
        <f>IF(U627&gt;0,100/U627,0)</f>
        <v/>
      </c>
      <c r="W627" s="2">
        <f>T627*M627</f>
        <v/>
      </c>
      <c r="X627" s="2">
        <f>+U627*M627</f>
        <v/>
      </c>
      <c r="Y627" s="44" t="n">
        <v>1187.287349211259</v>
      </c>
      <c r="Z627" s="45" t="n">
        <v>0.06</v>
      </c>
      <c r="AA627" s="44" t="n">
        <v>19788.12248685431</v>
      </c>
    </row>
    <row r="628">
      <c r="A628" s="6" t="inlineStr">
        <is>
          <t>FIAT</t>
        </is>
      </c>
      <c r="B628" s="6" t="inlineStr">
        <is>
          <t>Nueva Strada Dob.Cab. 1.3 Volcano Ex.Full,4Abag,Ay.Est. Aut.</t>
        </is>
      </c>
      <c r="C628" s="6" t="inlineStr">
        <is>
          <t>P.UP/ DC LIVIANOS</t>
        </is>
      </c>
      <c r="D628" s="6" t="inlineStr">
        <is>
          <t>COMERCIAL</t>
        </is>
      </c>
      <c r="E628" s="11">
        <f>IF(D628="COMERCIAL","UTILITARIO",IF(C628="SUV Y CROSSOVER","SUV","AUTOMOVIL"))</f>
        <v/>
      </c>
      <c r="F628" s="6" t="n"/>
      <c r="G628" s="11" t="n">
        <v>1300</v>
      </c>
      <c r="H628" s="6" t="inlineStr">
        <is>
          <t>NAFTA</t>
        </is>
      </c>
      <c r="I628" s="6">
        <f>IF(H628="NAFTA","N",IF(H628="DIESEL","D",IF(H628="ELÉCTRICO","E","")))</f>
        <v/>
      </c>
      <c r="J628" s="17" t="inlineStr">
        <is>
          <t>N</t>
        </is>
      </c>
      <c r="K628" s="6" t="n">
        <v>99</v>
      </c>
      <c r="L628" s="9" t="n">
        <v>592</v>
      </c>
      <c r="M628" s="2" t="n">
        <v>592</v>
      </c>
      <c r="N628" s="2" t="n">
        <v>22490</v>
      </c>
      <c r="O628" s="2" t="inlineStr">
        <is>
          <t>Ursea</t>
        </is>
      </c>
      <c r="P628" s="2" t="inlineStr">
        <is>
          <t>RV-E00265</t>
        </is>
      </c>
      <c r="Q628" s="2" t="inlineStr">
        <is>
          <t>Euro 5</t>
        </is>
      </c>
      <c r="R628" s="2" t="n">
        <v>1632</v>
      </c>
      <c r="S628" s="2" t="n"/>
      <c r="T628" s="2" t="n">
        <v>145</v>
      </c>
      <c r="U628" s="39">
        <f>IF(I628="N",T628*Supuestos!$B$4,T628*Supuestos!$C$4)*100</f>
        <v/>
      </c>
      <c r="V628" s="20">
        <f>IF(U628&gt;0,100/U628,0)</f>
        <v/>
      </c>
      <c r="W628" s="2">
        <f>T628*M628</f>
        <v/>
      </c>
      <c r="X628" s="2">
        <f>+U628*M628</f>
        <v/>
      </c>
      <c r="Y628" s="44" t="n">
        <v>1043.458088462728</v>
      </c>
      <c r="Z628" s="45" t="n">
        <v>0.06</v>
      </c>
      <c r="AA628" s="44" t="n">
        <v>17390.96814104547</v>
      </c>
    </row>
    <row r="629">
      <c r="A629" s="6" t="inlineStr">
        <is>
          <t>CHEVROLET</t>
        </is>
      </c>
      <c r="B629" s="6" t="inlineStr">
        <is>
          <t>New Montana 1.2T LT DC Extra Full, llan17, Ay. Est.</t>
        </is>
      </c>
      <c r="C629" s="6" t="inlineStr">
        <is>
          <t>P.UP/ DC LIVIANOS</t>
        </is>
      </c>
      <c r="D629" s="6" t="inlineStr">
        <is>
          <t>COMERCIAL</t>
        </is>
      </c>
      <c r="E629" s="11">
        <f>IF(D629="COMERCIAL","UTILITARIO",IF(C629="SUV Y CROSSOVER","SUV","AUTOMOVIL"))</f>
        <v/>
      </c>
      <c r="F629" s="6" t="inlineStr">
        <is>
          <t>BRA</t>
        </is>
      </c>
      <c r="G629" s="11" t="n">
        <v>1200</v>
      </c>
      <c r="H629" s="6" t="inlineStr">
        <is>
          <t>NAFTA</t>
        </is>
      </c>
      <c r="I629" s="6">
        <f>IF(H629="NAFTA","N",IF(H629="DIESEL","D",IF(H629="ELÉCTRICO","E","")))</f>
        <v/>
      </c>
      <c r="J629" s="17" t="inlineStr">
        <is>
          <t>N</t>
        </is>
      </c>
      <c r="K629" s="6" t="n">
        <v>130</v>
      </c>
      <c r="L629" s="9" t="n">
        <v>576</v>
      </c>
      <c r="M629" s="2" t="n">
        <v>576</v>
      </c>
      <c r="N629" s="2" t="n">
        <v>22590</v>
      </c>
      <c r="O629" s="2" t="inlineStr">
        <is>
          <t>Chile</t>
        </is>
      </c>
      <c r="P629" s="2" t="inlineStr">
        <is>
          <t>CH8966E60223S00-0</t>
        </is>
      </c>
      <c r="Q629" s="2" t="inlineStr">
        <is>
          <t>Euro 6 b</t>
        </is>
      </c>
      <c r="R629" s="2" t="n">
        <v>1910</v>
      </c>
      <c r="S629" s="2" t="n"/>
      <c r="T629" s="2" t="n">
        <v>162</v>
      </c>
      <c r="U629" s="39">
        <f>IF(I629="N",T629*Supuestos!$B$4,T629*Supuestos!$C$4)*100</f>
        <v/>
      </c>
      <c r="V629" s="20">
        <f>IF(U629&gt;0,100/U629,0)</f>
        <v/>
      </c>
      <c r="W629" s="2">
        <f>T629*M629</f>
        <v/>
      </c>
      <c r="X629" s="2">
        <f>+U629*M629</f>
        <v/>
      </c>
      <c r="Y629" s="44" t="n">
        <v>1048.097742035261</v>
      </c>
      <c r="Z629" s="45" t="n">
        <v>0.06</v>
      </c>
      <c r="AA629" s="44" t="n">
        <v>17468.29570058769</v>
      </c>
    </row>
    <row r="630">
      <c r="A630" s="6" t="inlineStr">
        <is>
          <t>VOLKSWAGEN</t>
        </is>
      </c>
      <c r="B630" s="6" t="inlineStr">
        <is>
          <t>Saveiro VII 1.6 Dob.Cab Cross Ex.Full,cam.rev,cue,dock stat.</t>
        </is>
      </c>
      <c r="C630" s="6" t="inlineStr">
        <is>
          <t>P.UP/ DC LIVIANOS</t>
        </is>
      </c>
      <c r="D630" s="6" t="inlineStr">
        <is>
          <t>COMERCIAL</t>
        </is>
      </c>
      <c r="E630" s="11">
        <f>IF(D630="COMERCIAL","UTILITARIO",IF(C630="SUV Y CROSSOVER","SUV","AUTOMOVIL"))</f>
        <v/>
      </c>
      <c r="F630" s="6" t="inlineStr">
        <is>
          <t>BRA</t>
        </is>
      </c>
      <c r="G630" s="11" t="n">
        <v>1600</v>
      </c>
      <c r="H630" s="6" t="inlineStr">
        <is>
          <t>NAFTA</t>
        </is>
      </c>
      <c r="I630" s="6">
        <f>IF(H630="NAFTA","N",IF(H630="DIESEL","D",IF(H630="ELÉCTRICO","E","")))</f>
        <v/>
      </c>
      <c r="J630" s="17" t="inlineStr">
        <is>
          <t>N</t>
        </is>
      </c>
      <c r="K630" s="6" t="n">
        <v>110</v>
      </c>
      <c r="L630" s="9" t="n">
        <v>536</v>
      </c>
      <c r="M630" s="2" t="n">
        <v>536</v>
      </c>
      <c r="N630" s="2" t="n">
        <v>21890</v>
      </c>
      <c r="O630" s="2" t="inlineStr">
        <is>
          <t>Ursea</t>
        </is>
      </c>
      <c r="P630" s="2" t="inlineStr">
        <is>
          <t>RV-E00114</t>
        </is>
      </c>
      <c r="Q630" s="2" t="inlineStr">
        <is>
          <t>Euro 6</t>
        </is>
      </c>
      <c r="R630" s="2" t="n">
        <v>1740</v>
      </c>
      <c r="S630" s="2" t="n"/>
      <c r="T630" s="2" t="n">
        <v>175</v>
      </c>
      <c r="U630" s="39">
        <f>IF(I630="N",T630*Supuestos!$B$4,T630*Supuestos!$C$4)*100</f>
        <v/>
      </c>
      <c r="V630" s="20">
        <f>IF(U630&gt;0,100/U630,0)</f>
        <v/>
      </c>
      <c r="W630" s="2">
        <f>T630*M630</f>
        <v/>
      </c>
      <c r="X630" s="2">
        <f>+U630*M630</f>
        <v/>
      </c>
      <c r="Y630" s="44" t="n">
        <v>1015.620167027528</v>
      </c>
      <c r="Z630" s="45" t="n">
        <v>0.06</v>
      </c>
      <c r="AA630" s="44" t="n">
        <v>16927.00278379214</v>
      </c>
    </row>
    <row r="631">
      <c r="A631" s="6" t="inlineStr">
        <is>
          <t>CHEVROLET</t>
        </is>
      </c>
      <c r="B631" s="6" t="inlineStr">
        <is>
          <t>New Montana 1.2T LS DC Extra Full</t>
        </is>
      </c>
      <c r="C631" s="6" t="inlineStr">
        <is>
          <t>P.UP/ DC LIVIANOS</t>
        </is>
      </c>
      <c r="D631" s="6" t="inlineStr">
        <is>
          <t>COMERCIAL</t>
        </is>
      </c>
      <c r="E631" s="11">
        <f>IF(D631="COMERCIAL","UTILITARIO",IF(C631="SUV Y CROSSOVER","SUV","AUTOMOVIL"))</f>
        <v/>
      </c>
      <c r="F631" s="6" t="inlineStr">
        <is>
          <t>BRA</t>
        </is>
      </c>
      <c r="G631" s="11" t="n">
        <v>1200</v>
      </c>
      <c r="H631" s="6" t="inlineStr">
        <is>
          <t>NAFTA</t>
        </is>
      </c>
      <c r="I631" s="6">
        <f>IF(H631="NAFTA","N",IF(H631="DIESEL","D",IF(H631="ELÉCTRICO","E","")))</f>
        <v/>
      </c>
      <c r="J631" s="17" t="inlineStr">
        <is>
          <t>N</t>
        </is>
      </c>
      <c r="K631" s="6" t="n">
        <v>130</v>
      </c>
      <c r="L631" s="9" t="n">
        <v>514</v>
      </c>
      <c r="M631" s="2" t="n">
        <v>514</v>
      </c>
      <c r="N631" s="2" t="n">
        <v>21290</v>
      </c>
      <c r="O631" s="2" t="inlineStr">
        <is>
          <t>Chile</t>
        </is>
      </c>
      <c r="P631" s="2" t="inlineStr">
        <is>
          <t>CH8966E60223S00-0</t>
        </is>
      </c>
      <c r="Q631" s="2" t="inlineStr">
        <is>
          <t>Euro 6 b</t>
        </is>
      </c>
      <c r="R631" s="2" t="n">
        <v>1910</v>
      </c>
      <c r="S631" s="2" t="n"/>
      <c r="T631" s="2" t="n">
        <v>162</v>
      </c>
      <c r="U631" s="39">
        <f>IF(I631="N",T631*Supuestos!$B$4,T631*Supuestos!$C$4)*100</f>
        <v/>
      </c>
      <c r="V631" s="20">
        <f>IF(U631&gt;0,100/U631,0)</f>
        <v/>
      </c>
      <c r="W631" s="2">
        <f>T631*M631</f>
        <v/>
      </c>
      <c r="X631" s="2">
        <f>+U631*M631</f>
        <v/>
      </c>
      <c r="Y631" s="44" t="n">
        <v>987.782245592329</v>
      </c>
      <c r="Z631" s="45" t="n">
        <v>0.06</v>
      </c>
      <c r="AA631" s="44" t="n">
        <v>16463.03742653882</v>
      </c>
    </row>
    <row r="632">
      <c r="A632" s="6" t="inlineStr">
        <is>
          <t>RENAULT</t>
        </is>
      </c>
      <c r="B632" s="6" t="inlineStr">
        <is>
          <t>New Oroch Zen 1.6 Dob. Cab. Extra Full, Ay. Est. (BRA)</t>
        </is>
      </c>
      <c r="C632" s="6" t="inlineStr">
        <is>
          <t>P.UP/ DC LIVIANOS</t>
        </is>
      </c>
      <c r="D632" s="6" t="inlineStr">
        <is>
          <t>COMERCIAL</t>
        </is>
      </c>
      <c r="E632" s="11">
        <f>IF(D632="COMERCIAL","UTILITARIO",IF(C632="SUV Y CROSSOVER","SUV","AUTOMOVIL"))</f>
        <v/>
      </c>
      <c r="F632" s="6" t="inlineStr">
        <is>
          <t>BRA</t>
        </is>
      </c>
      <c r="G632" s="11" t="n">
        <v>1600</v>
      </c>
      <c r="H632" s="6" t="inlineStr">
        <is>
          <t>NAFTA</t>
        </is>
      </c>
      <c r="I632" s="6">
        <f>IF(H632="NAFTA","N",IF(H632="DIESEL","D",IF(H632="ELÉCTRICO","E","")))</f>
        <v/>
      </c>
      <c r="J632" s="17" t="inlineStr">
        <is>
          <t>N</t>
        </is>
      </c>
      <c r="K632" s="6" t="n">
        <v>118</v>
      </c>
      <c r="L632" s="9" t="n">
        <v>443</v>
      </c>
      <c r="M632" s="2" t="n">
        <v>443</v>
      </c>
      <c r="N632" s="2" t="n">
        <v>22490</v>
      </c>
      <c r="O632" s="2" t="inlineStr">
        <is>
          <t>Ursea</t>
        </is>
      </c>
      <c r="P632" s="2" t="inlineStr">
        <is>
          <t>RV-E00118</t>
        </is>
      </c>
      <c r="Q632" s="2" t="inlineStr">
        <is>
          <t>Euro 5</t>
        </is>
      </c>
      <c r="R632" s="2" t="n">
        <v>2019</v>
      </c>
      <c r="S632" s="2" t="n"/>
      <c r="T632" s="2" t="n">
        <v>170</v>
      </c>
      <c r="U632" s="39">
        <f>IF(I632="N",T632*Supuestos!$B$4,T632*Supuestos!$C$4)*100</f>
        <v/>
      </c>
      <c r="V632" s="20">
        <f>IF(U632&gt;0,100/U632,0)</f>
        <v/>
      </c>
      <c r="W632" s="2">
        <f>T632*M632</f>
        <v/>
      </c>
      <c r="X632" s="2">
        <f>+U632*M632</f>
        <v/>
      </c>
      <c r="Y632" s="44" t="n">
        <v>1043.458088462728</v>
      </c>
      <c r="Z632" s="45" t="n">
        <v>0.06</v>
      </c>
      <c r="AA632" s="44" t="n">
        <v>17390.96814104547</v>
      </c>
    </row>
    <row r="633">
      <c r="A633" s="6" t="inlineStr">
        <is>
          <t>RENAULT</t>
        </is>
      </c>
      <c r="B633" s="6" t="inlineStr">
        <is>
          <t>New Oroch Intens 1.3T Dob.Cab. Extra Full,Ay.Est. Aut. (BRA)</t>
        </is>
      </c>
      <c r="C633" s="6" t="inlineStr">
        <is>
          <t>P.UP/ DC LIVIANOS</t>
        </is>
      </c>
      <c r="D633" s="6" t="inlineStr">
        <is>
          <t>COMERCIAL</t>
        </is>
      </c>
      <c r="E633" s="11">
        <f>IF(D633="COMERCIAL","UTILITARIO",IF(C633="SUV Y CROSSOVER","SUV","AUTOMOVIL"))</f>
        <v/>
      </c>
      <c r="F633" s="6" t="inlineStr">
        <is>
          <t>BRA</t>
        </is>
      </c>
      <c r="G633" s="11" t="n">
        <v>1300</v>
      </c>
      <c r="H633" s="6" t="inlineStr">
        <is>
          <t>NAFTA</t>
        </is>
      </c>
      <c r="I633" s="6">
        <f>IF(H633="NAFTA","N",IF(H633="DIESEL","D",IF(H633="ELÉCTRICO","E","")))</f>
        <v/>
      </c>
      <c r="J633" s="17" t="inlineStr">
        <is>
          <t>N</t>
        </is>
      </c>
      <c r="K633" s="6" t="n">
        <v>156</v>
      </c>
      <c r="L633" s="9" t="n">
        <v>391</v>
      </c>
      <c r="M633" s="2" t="n">
        <v>391</v>
      </c>
      <c r="N633" s="2" t="n">
        <v>25490</v>
      </c>
      <c r="O633" s="2" t="inlineStr">
        <is>
          <t>Ursea</t>
        </is>
      </c>
      <c r="P633" s="2" t="inlineStr">
        <is>
          <t>RV-E00090</t>
        </is>
      </c>
      <c r="Q633" s="2" t="inlineStr">
        <is>
          <t>Euro 6 b</t>
        </is>
      </c>
      <c r="R633" s="2" t="n">
        <v>2037</v>
      </c>
      <c r="S633" s="2" t="n"/>
      <c r="T633" s="2" t="n">
        <v>169</v>
      </c>
      <c r="U633" s="39">
        <f>IF(I633="N",T633*Supuestos!$B$4,T633*Supuestos!$C$4)*100</f>
        <v/>
      </c>
      <c r="V633" s="20">
        <f>IF(U633&gt;0,100/U633,0)</f>
        <v/>
      </c>
      <c r="W633" s="2">
        <f>T633*M633</f>
        <v/>
      </c>
      <c r="X633" s="2">
        <f>+U633*M633</f>
        <v/>
      </c>
      <c r="Y633" s="44" t="n">
        <v>1182.647695638725</v>
      </c>
      <c r="Z633" s="45" t="n">
        <v>0.06</v>
      </c>
      <c r="AA633" s="44" t="n">
        <v>19710.79492731209</v>
      </c>
    </row>
    <row r="634">
      <c r="A634" s="6" t="inlineStr">
        <is>
          <t>FIAT</t>
        </is>
      </c>
      <c r="B634" s="6" t="inlineStr">
        <is>
          <t>New Fiorino Endurance 1.4 Furgon Full,2Abag,ABS,CES,CTR</t>
        </is>
      </c>
      <c r="C634" s="6" t="inlineStr">
        <is>
          <t>UTILITARIOS LIVIANOS</t>
        </is>
      </c>
      <c r="D634" s="6" t="inlineStr">
        <is>
          <t>COMERCIAL</t>
        </is>
      </c>
      <c r="E634" s="11">
        <f>IF(D634="COMERCIAL","UTILITARIO",IF(C634="SUV Y CROSSOVER","SUV","AUTOMOVIL"))</f>
        <v/>
      </c>
      <c r="F634" s="6" t="inlineStr">
        <is>
          <t>BRA</t>
        </is>
      </c>
      <c r="G634" s="11" t="n">
        <v>1400</v>
      </c>
      <c r="H634" s="6" t="inlineStr">
        <is>
          <t>NAFTA</t>
        </is>
      </c>
      <c r="I634" s="6">
        <f>IF(H634="NAFTA","N",IF(H634="DIESEL","D",IF(H634="ELÉCTRICO","E","")))</f>
        <v/>
      </c>
      <c r="J634" s="17" t="inlineStr">
        <is>
          <t>N</t>
        </is>
      </c>
      <c r="K634" s="6" t="n">
        <v>87</v>
      </c>
      <c r="L634" s="9" t="n">
        <v>355</v>
      </c>
      <c r="M634" s="2" t="n">
        <v>355</v>
      </c>
      <c r="N634" s="2" t="n">
        <v>16990</v>
      </c>
      <c r="O634" s="2" t="inlineStr">
        <is>
          <t>Ursea</t>
        </is>
      </c>
      <c r="P634" s="2" t="inlineStr">
        <is>
          <t>RV-E00272</t>
        </is>
      </c>
      <c r="Q634" s="2" t="inlineStr">
        <is>
          <t>Euro 6 b</t>
        </is>
      </c>
      <c r="R634" s="2" t="n">
        <v>1788</v>
      </c>
      <c r="S634" s="2" t="n"/>
      <c r="T634" s="2" t="n">
        <v>170</v>
      </c>
      <c r="U634" s="39">
        <f>IF(I634="N",T634*Supuestos!$B$4,T634*Supuestos!$C$4)*100</f>
        <v/>
      </c>
      <c r="V634" s="20">
        <f>IF(U634&gt;0,100/U634,0)</f>
        <v/>
      </c>
      <c r="W634" s="2">
        <f>T634*M634</f>
        <v/>
      </c>
      <c r="X634" s="2">
        <f>+U634*M634</f>
        <v/>
      </c>
      <c r="Y634" s="44" t="n">
        <v>788.2771419733992</v>
      </c>
      <c r="Z634" s="45" t="n">
        <v>0.06</v>
      </c>
      <c r="AA634" s="44" t="n">
        <v>13137.95236622332</v>
      </c>
    </row>
    <row r="635">
      <c r="A635" s="6" t="inlineStr">
        <is>
          <t>NISSAN</t>
        </is>
      </c>
      <c r="B635" s="6" t="inlineStr">
        <is>
          <t>New Frontier 2.5 S 160HP TDsl DC Full,6Abag,CES,CTR</t>
        </is>
      </c>
      <c r="C635" s="6" t="inlineStr">
        <is>
          <t>P.UP / DC MEDIANOS Y GRANDES</t>
        </is>
      </c>
      <c r="D635" s="6" t="inlineStr">
        <is>
          <t>COMERCIAL</t>
        </is>
      </c>
      <c r="E635" s="11">
        <f>IF(D635="COMERCIAL","UTILITARIO",IF(C635="SUV Y CROSSOVER","SUV","AUTOMOVIL"))</f>
        <v/>
      </c>
      <c r="F635" s="6" t="inlineStr">
        <is>
          <t>MEX</t>
        </is>
      </c>
      <c r="G635" s="11" t="n">
        <v>2500</v>
      </c>
      <c r="H635" s="6" t="inlineStr">
        <is>
          <t>DIESEL</t>
        </is>
      </c>
      <c r="I635" s="6">
        <f>IF(H635="NAFTA","N",IF(H635="DIESEL","D",IF(H635="ELÉCTRICO","E","")))</f>
        <v/>
      </c>
      <c r="J635" s="17" t="inlineStr">
        <is>
          <t>D</t>
        </is>
      </c>
      <c r="K635" s="6" t="n">
        <v>160</v>
      </c>
      <c r="L635" s="9" t="n">
        <v>330</v>
      </c>
      <c r="M635" s="2" t="n">
        <v>330</v>
      </c>
      <c r="N635" s="2" t="n">
        <v>42088</v>
      </c>
      <c r="O635" s="2" t="inlineStr">
        <is>
          <t>Ursea</t>
        </is>
      </c>
      <c r="P635" s="2" t="inlineStr">
        <is>
          <t>RV-E00152</t>
        </is>
      </c>
      <c r="Q635" s="2" t="inlineStr">
        <is>
          <t>Euro 4</t>
        </is>
      </c>
      <c r="R635" s="2" t="n">
        <v>3020</v>
      </c>
      <c r="S635" s="2" t="n"/>
      <c r="T635" s="2" t="n">
        <v>199</v>
      </c>
      <c r="U635" s="39">
        <f>IF(I635="N",T635*Supuestos!$B$4,T635*Supuestos!$C$4)*100</f>
        <v/>
      </c>
      <c r="V635" s="20">
        <f>IF(U635&gt;0,100/U635,0)</f>
        <v/>
      </c>
      <c r="W635" s="2">
        <f>T635*M635</f>
        <v/>
      </c>
      <c r="X635" s="2">
        <f>+U635*M635</f>
        <v/>
      </c>
      <c r="Y635" s="44" t="n">
        <v>8887.105528983655</v>
      </c>
      <c r="Z635" s="45" t="n">
        <v>0.347</v>
      </c>
      <c r="AA635" s="44" t="n">
        <v>25611.25512675405</v>
      </c>
    </row>
    <row r="636">
      <c r="A636" s="6" t="inlineStr">
        <is>
          <t>FIAT</t>
        </is>
      </c>
      <c r="B636" s="6" t="inlineStr">
        <is>
          <t>Nueva Toro 1.3T Volcano DC Ex. Full, 7Abag, cuero, Aut.</t>
        </is>
      </c>
      <c r="C636" s="6" t="inlineStr">
        <is>
          <t>P.UP / DC MEDIANOS Y GRANDES</t>
        </is>
      </c>
      <c r="D636" s="6" t="inlineStr">
        <is>
          <t>COMERCIAL</t>
        </is>
      </c>
      <c r="E636" s="11">
        <f>IF(D636="COMERCIAL","UTILITARIO",IF(C636="SUV Y CROSSOVER","SUV","AUTOMOVIL"))</f>
        <v/>
      </c>
      <c r="F636" s="6" t="inlineStr">
        <is>
          <t>BRA</t>
        </is>
      </c>
      <c r="G636" s="11" t="n">
        <v>1300</v>
      </c>
      <c r="H636" s="6" t="inlineStr">
        <is>
          <t>NAFTA</t>
        </is>
      </c>
      <c r="I636" s="6">
        <f>IF(H636="NAFTA","N",IF(H636="DIESEL","D",IF(H636="ELÉCTRICO","E","")))</f>
        <v/>
      </c>
      <c r="J636" s="17" t="inlineStr">
        <is>
          <t>N</t>
        </is>
      </c>
      <c r="K636" s="6" t="n">
        <v>180</v>
      </c>
      <c r="L636" s="9" t="n">
        <v>319</v>
      </c>
      <c r="M636" s="2" t="n">
        <v>319</v>
      </c>
      <c r="N636" s="2" t="n">
        <v>34990</v>
      </c>
      <c r="O636" s="2" t="inlineStr">
        <is>
          <t xml:space="preserve">Ursea </t>
        </is>
      </c>
      <c r="P636" s="2" t="inlineStr">
        <is>
          <t>RV-E00276</t>
        </is>
      </c>
      <c r="Q636" s="2" t="inlineStr">
        <is>
          <t>Euro 5</t>
        </is>
      </c>
      <c r="R636" s="2" t="n">
        <v>2420</v>
      </c>
      <c r="S636" s="2" t="n"/>
      <c r="T636" s="2" t="n">
        <v>188</v>
      </c>
      <c r="U636" s="39">
        <f>IF(I636="N",T636*Supuestos!$B$4,T636*Supuestos!$C$4)*100</f>
        <v/>
      </c>
      <c r="V636" s="20">
        <f>IF(U636&gt;0,100/U636,0)</f>
        <v/>
      </c>
      <c r="W636" s="2">
        <f>T636*M636</f>
        <v/>
      </c>
      <c r="X636" s="2">
        <f>+U636*M636</f>
        <v/>
      </c>
      <c r="Y636" s="44" t="n">
        <v>1623.414785029384</v>
      </c>
      <c r="Z636" s="45" t="n">
        <v>0.06</v>
      </c>
      <c r="AA636" s="44" t="n">
        <v>27056.91308382307</v>
      </c>
    </row>
    <row r="637">
      <c r="A637" s="6" t="inlineStr">
        <is>
          <t>VOLKSWAGEN</t>
        </is>
      </c>
      <c r="B637" s="6" t="inlineStr">
        <is>
          <t>Saveiro VII 1.6 Pick Up Full,2Abag,ABS,mult.,CES,CTR</t>
        </is>
      </c>
      <c r="C637" s="6" t="inlineStr">
        <is>
          <t>P.UP/ DC LIVIANOS</t>
        </is>
      </c>
      <c r="D637" s="6" t="inlineStr">
        <is>
          <t>COMERCIAL</t>
        </is>
      </c>
      <c r="E637" s="11">
        <f>IF(D637="COMERCIAL","UTILITARIO",IF(C637="SUV Y CROSSOVER","SUV","AUTOMOVIL"))</f>
        <v/>
      </c>
      <c r="F637" s="6" t="inlineStr">
        <is>
          <t>BRA</t>
        </is>
      </c>
      <c r="G637" s="11" t="n">
        <v>1600</v>
      </c>
      <c r="H637" s="6" t="inlineStr">
        <is>
          <t>NAFTA</t>
        </is>
      </c>
      <c r="I637" s="6">
        <f>IF(H637="NAFTA","N",IF(H637="DIESEL","D",IF(H637="ELÉCTRICO","E","")))</f>
        <v/>
      </c>
      <c r="J637" s="17" t="inlineStr">
        <is>
          <t>N</t>
        </is>
      </c>
      <c r="K637" s="6" t="n">
        <v>110</v>
      </c>
      <c r="L637" s="9" t="n">
        <v>310</v>
      </c>
      <c r="M637" s="2" t="n">
        <v>310</v>
      </c>
      <c r="N637" s="2" t="n">
        <v>16690</v>
      </c>
      <c r="O637" s="2" t="inlineStr">
        <is>
          <t>Ursea</t>
        </is>
      </c>
      <c r="P637" s="2" t="inlineStr">
        <is>
          <t>RV-E00114</t>
        </is>
      </c>
      <c r="Q637" s="2" t="inlineStr">
        <is>
          <t>Euro 6</t>
        </is>
      </c>
      <c r="R637" s="2" t="n">
        <v>1740</v>
      </c>
      <c r="S637" s="2" t="n"/>
      <c r="T637" s="2" t="n">
        <v>175</v>
      </c>
      <c r="U637" s="39">
        <f>IF(I637="N",T637*Supuestos!$B$4,T637*Supuestos!$C$4)*100</f>
        <v/>
      </c>
      <c r="V637" s="20">
        <f>IF(U637&gt;0,100/U637,0)</f>
        <v/>
      </c>
      <c r="W637" s="2">
        <f>T637*M637</f>
        <v/>
      </c>
      <c r="X637" s="2">
        <f>+U637*M637</f>
        <v/>
      </c>
      <c r="Y637" s="44" t="n">
        <v>774.3581812557994</v>
      </c>
      <c r="Z637" s="45" t="n">
        <v>0.06</v>
      </c>
      <c r="AA637" s="44" t="n">
        <v>12905.96968759666</v>
      </c>
    </row>
    <row r="638">
      <c r="A638" s="6" t="inlineStr">
        <is>
          <t>CHEVROLET</t>
        </is>
      </c>
      <c r="B638" s="6" t="inlineStr">
        <is>
          <t>Nueva S10 2.8 LT TDsl DC Full,6Abag,ABS,CES,CTR,Ay.Est 4x4</t>
        </is>
      </c>
      <c r="C638" s="6" t="inlineStr">
        <is>
          <t>P.UP / DC MEDIANOS Y GRANDES</t>
        </is>
      </c>
      <c r="D638" s="6" t="inlineStr">
        <is>
          <t>COMERCIAL</t>
        </is>
      </c>
      <c r="E638" s="11">
        <f>IF(D638="COMERCIAL","UTILITARIO",IF(C638="SUV Y CROSSOVER","SUV","AUTOMOVIL"))</f>
        <v/>
      </c>
      <c r="F638" s="6" t="inlineStr">
        <is>
          <t>BRA</t>
        </is>
      </c>
      <c r="G638" s="11" t="n">
        <v>2800</v>
      </c>
      <c r="H638" s="6" t="inlineStr">
        <is>
          <t>DIESEL</t>
        </is>
      </c>
      <c r="I638" s="6">
        <f>IF(H638="NAFTA","N",IF(H638="DIESEL","D",IF(H638="ELÉCTRICO","E","")))</f>
        <v/>
      </c>
      <c r="J638" s="17" t="inlineStr">
        <is>
          <t>D</t>
        </is>
      </c>
      <c r="K638" s="6" t="n">
        <v>200</v>
      </c>
      <c r="L638" s="9" t="n">
        <v>296</v>
      </c>
      <c r="M638" s="2" t="n">
        <v>296</v>
      </c>
      <c r="N638" s="2" t="n">
        <v>50690</v>
      </c>
      <c r="O638" s="2" t="inlineStr">
        <is>
          <t>Argentina</t>
        </is>
      </c>
      <c r="P638" s="2" t="inlineStr">
        <is>
          <t>BR23100041</t>
        </is>
      </c>
      <c r="Q638" s="2" t="inlineStr">
        <is>
          <t>Euro 5</t>
        </is>
      </c>
      <c r="R638" s="2" t="n">
        <v>3100</v>
      </c>
      <c r="S638" s="2" t="n"/>
      <c r="T638" s="2" t="n">
        <v>215</v>
      </c>
      <c r="U638" s="39">
        <f>IF(I638="N",T638*Supuestos!$B$4,T638*Supuestos!$C$4)*100</f>
        <v/>
      </c>
      <c r="V638" s="20">
        <f>IF(U638&gt;0,100/U638,0)</f>
        <v/>
      </c>
      <c r="W638" s="2">
        <f>T638*M638</f>
        <v/>
      </c>
      <c r="X638" s="2">
        <f>+U638*M638</f>
        <v/>
      </c>
      <c r="Y638" s="44" t="n">
        <v>10703.46367763214</v>
      </c>
      <c r="Z638" s="45" t="n">
        <v>0.347</v>
      </c>
      <c r="AA638" s="44" t="n">
        <v>30845.71665023671</v>
      </c>
    </row>
    <row r="639">
      <c r="A639" s="6" t="inlineStr">
        <is>
          <t>RENAULT</t>
        </is>
      </c>
      <c r="B639" s="6" t="inlineStr">
        <is>
          <t>New Oroch Cargo 1.6 D.Cab. Full,2Abag,ABS+EBD,CES,CTR (BRA)</t>
        </is>
      </c>
      <c r="C639" s="6" t="inlineStr">
        <is>
          <t>P.UP/ DC LIVIANOS</t>
        </is>
      </c>
      <c r="D639" s="6" t="inlineStr">
        <is>
          <t>COMERCIAL</t>
        </is>
      </c>
      <c r="E639" s="11">
        <f>IF(D639="COMERCIAL","UTILITARIO",IF(C639="SUV Y CROSSOVER","SUV","AUTOMOVIL"))</f>
        <v/>
      </c>
      <c r="F639" s="6" t="inlineStr">
        <is>
          <t>BRA</t>
        </is>
      </c>
      <c r="G639" s="11" t="n">
        <v>1600</v>
      </c>
      <c r="H639" s="6" t="inlineStr">
        <is>
          <t>NAFTA</t>
        </is>
      </c>
      <c r="I639" s="6">
        <f>IF(H639="NAFTA","N",IF(H639="DIESEL","D",IF(H639="ELÉCTRICO","E","")))</f>
        <v/>
      </c>
      <c r="J639" s="17" t="inlineStr">
        <is>
          <t>N</t>
        </is>
      </c>
      <c r="K639" s="6" t="n">
        <v>118</v>
      </c>
      <c r="L639" s="9" t="n">
        <v>291</v>
      </c>
      <c r="M639" s="2" t="n">
        <v>291</v>
      </c>
      <c r="N639" s="2" t="n">
        <v>20990</v>
      </c>
      <c r="O639" s="2" t="inlineStr">
        <is>
          <t>Ursea</t>
        </is>
      </c>
      <c r="P639" s="2" t="inlineStr">
        <is>
          <t>RV-E00118</t>
        </is>
      </c>
      <c r="Q639" s="2" t="inlineStr">
        <is>
          <t>Euro 5</t>
        </is>
      </c>
      <c r="R639" s="2" t="n">
        <v>2019</v>
      </c>
      <c r="S639" s="2" t="n"/>
      <c r="T639" s="2" t="n">
        <v>170</v>
      </c>
      <c r="U639" s="39">
        <f>IF(I639="N",T639*Supuestos!$B$4,T639*Supuestos!$C$4)*100</f>
        <v/>
      </c>
      <c r="V639" s="20">
        <f>IF(U639&gt;0,100/U639,0)</f>
        <v/>
      </c>
      <c r="W639" s="2">
        <f>T639*M639</f>
        <v/>
      </c>
      <c r="X639" s="2">
        <f>+U639*M639</f>
        <v/>
      </c>
      <c r="Y639" s="44" t="n">
        <v>973.8632848747292</v>
      </c>
      <c r="Z639" s="45" t="n">
        <v>0.06</v>
      </c>
      <c r="AA639" s="44" t="n">
        <v>16231.05474791215</v>
      </c>
    </row>
    <row r="640">
      <c r="A640" s="6" t="inlineStr">
        <is>
          <t>RENAULT</t>
        </is>
      </c>
      <c r="B640" s="6" t="inlineStr">
        <is>
          <t>New Oroch Intens Outsider 1.3T DC E.Full,cue,Ay.Est.Aut.(BRA</t>
        </is>
      </c>
      <c r="C640" s="6" t="inlineStr">
        <is>
          <t>P.UP/ DC LIVIANOS</t>
        </is>
      </c>
      <c r="D640" s="6" t="inlineStr">
        <is>
          <t>COMERCIAL</t>
        </is>
      </c>
      <c r="E640" s="11">
        <f>IF(D640="COMERCIAL","UTILITARIO",IF(C640="SUV Y CROSSOVER","SUV","AUTOMOVIL"))</f>
        <v/>
      </c>
      <c r="F640" s="6" t="inlineStr">
        <is>
          <t>BRA</t>
        </is>
      </c>
      <c r="G640" s="11" t="n">
        <v>1300</v>
      </c>
      <c r="H640" s="6" t="inlineStr">
        <is>
          <t>NAFTA</t>
        </is>
      </c>
      <c r="I640" s="6">
        <f>IF(H640="NAFTA","N",IF(H640="DIESEL","D",IF(H640="ELÉCTRICO","E","")))</f>
        <v/>
      </c>
      <c r="J640" s="17" t="inlineStr">
        <is>
          <t>N</t>
        </is>
      </c>
      <c r="K640" s="6" t="n">
        <v>156</v>
      </c>
      <c r="L640" s="9" t="n">
        <v>241</v>
      </c>
      <c r="M640" s="2" t="n">
        <v>241</v>
      </c>
      <c r="N640" s="2" t="n">
        <v>27490</v>
      </c>
      <c r="O640" s="2" t="inlineStr">
        <is>
          <t>Ursea</t>
        </is>
      </c>
      <c r="P640" s="2" t="inlineStr">
        <is>
          <t>RV-E00090</t>
        </is>
      </c>
      <c r="Q640" s="2" t="inlineStr">
        <is>
          <t>Euro 6 b</t>
        </is>
      </c>
      <c r="R640" s="2" t="n">
        <v>2037</v>
      </c>
      <c r="S640" s="2" t="n"/>
      <c r="T640" s="2" t="n">
        <v>169</v>
      </c>
      <c r="U640" s="39">
        <f>IF(I640="N",T640*Supuestos!$B$4,T640*Supuestos!$C$4)*100</f>
        <v/>
      </c>
      <c r="V640" s="20">
        <f>IF(U640&gt;0,100/U640,0)</f>
        <v/>
      </c>
      <c r="W640" s="2">
        <f>T640*M640</f>
        <v/>
      </c>
      <c r="X640" s="2">
        <f>+U640*M640</f>
        <v/>
      </c>
      <c r="Y640" s="44" t="n">
        <v>1275.44076708939</v>
      </c>
      <c r="Z640" s="45" t="n">
        <v>0.06</v>
      </c>
      <c r="AA640" s="44" t="n">
        <v>21257.34611815651</v>
      </c>
    </row>
    <row r="641">
      <c r="A641" s="6" t="inlineStr">
        <is>
          <t>VICTORY</t>
        </is>
      </c>
      <c r="B641" s="6" t="inlineStr">
        <is>
          <t>SCH1025S Doble Cabina 1.2 a/a, 2Abag, ABS</t>
        </is>
      </c>
      <c r="C641" s="6" t="inlineStr">
        <is>
          <t>P.UP/ DC COMPACTOS</t>
        </is>
      </c>
      <c r="D641" s="6" t="inlineStr">
        <is>
          <t>COMERCIAL</t>
        </is>
      </c>
      <c r="E641" s="11">
        <f>IF(D641="COMERCIAL","UTILITARIO",IF(C641="SUV Y CROSSOVER","SUV","AUTOMOVIL"))</f>
        <v/>
      </c>
      <c r="F641" s="6" t="inlineStr">
        <is>
          <t>CHI</t>
        </is>
      </c>
      <c r="G641" s="11" t="n">
        <v>1200</v>
      </c>
      <c r="H641" s="6" t="inlineStr">
        <is>
          <t>NAFTA</t>
        </is>
      </c>
      <c r="I641" s="6">
        <f>IF(H641="NAFTA","N",IF(H641="DIESEL","D",IF(H641="ELÉCTRICO","E","")))</f>
        <v/>
      </c>
      <c r="J641" s="17" t="inlineStr">
        <is>
          <t>N</t>
        </is>
      </c>
      <c r="K641" s="6" t="n">
        <v>86</v>
      </c>
      <c r="L641" s="9" t="n">
        <v>235</v>
      </c>
      <c r="M641" s="2" t="n">
        <v>235</v>
      </c>
      <c r="N641" s="2" t="n">
        <v>13490</v>
      </c>
      <c r="O641" s="2" t="inlineStr">
        <is>
          <t>Ursea</t>
        </is>
      </c>
      <c r="P641" s="2" t="inlineStr">
        <is>
          <t>RV-E00157</t>
        </is>
      </c>
      <c r="Q641" s="2" t="inlineStr">
        <is>
          <t>Euro 6</t>
        </is>
      </c>
      <c r="R641" s="2" t="n">
        <v>2400</v>
      </c>
      <c r="S641" s="2" t="n"/>
      <c r="T641" s="2" t="n">
        <v>177</v>
      </c>
      <c r="U641" s="39">
        <f>IF(I641="N",T641*Supuestos!$B$4,T641*Supuestos!$C$4)*100</f>
        <v/>
      </c>
      <c r="V641" s="20">
        <f>IF(U641&gt;0,100/U641,0)</f>
        <v/>
      </c>
      <c r="W641" s="2">
        <f>T641*M641</f>
        <v/>
      </c>
      <c r="X641" s="2">
        <f>+U641*M641</f>
        <v/>
      </c>
      <c r="Y641" s="44" t="n">
        <v>625.8892669347355</v>
      </c>
      <c r="Z641" s="45" t="n">
        <v>0.06</v>
      </c>
      <c r="AA641" s="44" t="n">
        <v>10431.48778224559</v>
      </c>
    </row>
    <row r="642">
      <c r="A642" s="6" t="inlineStr">
        <is>
          <t>CITROËN</t>
        </is>
      </c>
      <c r="B642" s="6" t="inlineStr">
        <is>
          <t>Berlingo 1.6 M69 Essence Furgon dir,a/a,2Abag,ABS,P.Lat(ARG</t>
        </is>
      </c>
      <c r="C642" s="6" t="inlineStr">
        <is>
          <t>UTILITARIOS LIVIANOS</t>
        </is>
      </c>
      <c r="D642" s="6" t="inlineStr">
        <is>
          <t>COMERCIAL</t>
        </is>
      </c>
      <c r="E642" s="11">
        <f>IF(D642="COMERCIAL","UTILITARIO",IF(C642="SUV Y CROSSOVER","SUV","AUTOMOVIL"))</f>
        <v/>
      </c>
      <c r="F642" s="6" t="inlineStr">
        <is>
          <t>ARG</t>
        </is>
      </c>
      <c r="G642" s="11" t="n">
        <v>1600</v>
      </c>
      <c r="H642" s="6" t="inlineStr">
        <is>
          <t>NAFTA</t>
        </is>
      </c>
      <c r="I642" s="6">
        <f>IF(H642="NAFTA","N",IF(H642="DIESEL","D",IF(H642="ELÉCTRICO","E","")))</f>
        <v/>
      </c>
      <c r="J642" s="17" t="inlineStr">
        <is>
          <t>N</t>
        </is>
      </c>
      <c r="K642" s="6" t="n">
        <v>115</v>
      </c>
      <c r="L642" s="9" t="n">
        <v>230</v>
      </c>
      <c r="M642" s="2" t="n">
        <v>230</v>
      </c>
      <c r="N642" s="2" t="n">
        <v>15990</v>
      </c>
      <c r="O642" s="2" t="inlineStr">
        <is>
          <t>Argentina</t>
        </is>
      </c>
      <c r="P642" s="2" t="inlineStr">
        <is>
          <t>0179/17</t>
        </is>
      </c>
      <c r="Q642" s="2" t="inlineStr">
        <is>
          <t>Euro 5</t>
        </is>
      </c>
      <c r="R642" s="2" t="n">
        <v>1660</v>
      </c>
      <c r="S642" s="2" t="n"/>
      <c r="T642" s="2" t="n">
        <v>205.58</v>
      </c>
      <c r="U642" s="39">
        <f>IF(I642="N",T642*Supuestos!$B$4,T642*Supuestos!$C$4)*100</f>
        <v/>
      </c>
      <c r="V642" s="20">
        <f>IF(U642&gt;0,100/U642,0)</f>
        <v/>
      </c>
      <c r="W642" s="2">
        <f>T642*M642</f>
        <v/>
      </c>
      <c r="X642" s="2">
        <f>+U642*M642</f>
        <v/>
      </c>
      <c r="Y642" s="44" t="n">
        <v>741.8806062480667</v>
      </c>
      <c r="Z642" s="45" t="n">
        <v>0.06</v>
      </c>
      <c r="AA642" s="44" t="n">
        <v>12364.67677080111</v>
      </c>
    </row>
    <row r="643">
      <c r="A643" s="6" t="inlineStr">
        <is>
          <t>BYD</t>
        </is>
      </c>
      <c r="B643" s="6" t="inlineStr">
        <is>
          <t>T3 GL Furgon 100 KW Extra Full, cuero, Ay. Est. 5p. Aut.</t>
        </is>
      </c>
      <c r="C643" s="6" t="inlineStr">
        <is>
          <t>UTILITARIOS LIVIANOS</t>
        </is>
      </c>
      <c r="D643" s="6" t="inlineStr">
        <is>
          <t>COMERCIAL</t>
        </is>
      </c>
      <c r="E643" s="11">
        <f>IF(D643="COMERCIAL","UTILITARIO",IF(C643="SUV Y CROSSOVER","SUV","AUTOMOVIL"))</f>
        <v/>
      </c>
      <c r="F643" s="6" t="inlineStr">
        <is>
          <t>CHI</t>
        </is>
      </c>
      <c r="G643" s="11" t="n"/>
      <c r="H643" s="6" t="inlineStr">
        <is>
          <t>ELÉCTRICO</t>
        </is>
      </c>
      <c r="I643" s="6">
        <f>IF(H643="NAFTA","N",IF(H643="DIESEL","D",IF(H643="ELÉCTRICO","E","")))</f>
        <v/>
      </c>
      <c r="J643" s="17" t="inlineStr">
        <is>
          <t>BEV</t>
        </is>
      </c>
      <c r="K643" s="6" t="n">
        <v>134</v>
      </c>
      <c r="L643" s="9" t="n">
        <v>218</v>
      </c>
      <c r="M643" s="21" t="n">
        <v>218</v>
      </c>
      <c r="N643" s="2" t="n">
        <v>42990</v>
      </c>
      <c r="O643" s="2" t="inlineStr">
        <is>
          <t>Chile</t>
        </is>
      </c>
      <c r="P643" s="2" t="inlineStr">
        <is>
          <t>BY7832EL0819S00-8</t>
        </is>
      </c>
      <c r="Q643" s="2" t="n"/>
      <c r="R643" s="2" t="n">
        <v>2420</v>
      </c>
      <c r="S643" s="2" t="n">
        <v>4.6</v>
      </c>
      <c r="T643" s="2" t="n"/>
      <c r="U643" s="39">
        <f>IF(I643="N",T643*Supuestos!$B$4,T643*Supuestos!$C$4)*100</f>
        <v/>
      </c>
      <c r="V643" s="20">
        <f>IF(U643&gt;0,100/U643,0)</f>
        <v/>
      </c>
      <c r="W643" s="2">
        <f>T643*M643</f>
        <v/>
      </c>
      <c r="X643" s="2">
        <f>+U643*M643</f>
        <v/>
      </c>
      <c r="Y643" s="44" t="n">
        <v>0</v>
      </c>
      <c r="Z643" s="45" t="n">
        <v>0</v>
      </c>
      <c r="AA643" s="44" t="n">
        <v>35237.70491803279</v>
      </c>
    </row>
    <row r="644">
      <c r="A644" s="6" t="inlineStr">
        <is>
          <t>CHEVROLET</t>
        </is>
      </c>
      <c r="B644" s="6" t="inlineStr">
        <is>
          <t>New Montana 1.2T RS DC Extra Full, cuero, climaut Aut.</t>
        </is>
      </c>
      <c r="C644" s="6" t="inlineStr">
        <is>
          <t>P.UP/ DC LIVIANOS</t>
        </is>
      </c>
      <c r="D644" s="6" t="inlineStr">
        <is>
          <t>COMERCIAL</t>
        </is>
      </c>
      <c r="E644" s="11">
        <f>IF(D644="COMERCIAL","UTILITARIO",IF(C644="SUV Y CROSSOVER","SUV","AUTOMOVIL"))</f>
        <v/>
      </c>
      <c r="F644" s="6" t="inlineStr">
        <is>
          <t>BRA</t>
        </is>
      </c>
      <c r="G644" s="11" t="n">
        <v>1200</v>
      </c>
      <c r="H644" s="6" t="inlineStr">
        <is>
          <t>NAFTA</t>
        </is>
      </c>
      <c r="I644" s="6">
        <f>IF(H644="NAFTA","N",IF(H644="DIESEL","D",IF(H644="ELÉCTRICO","E","")))</f>
        <v/>
      </c>
      <c r="J644" s="17" t="inlineStr">
        <is>
          <t>N</t>
        </is>
      </c>
      <c r="K644" s="6" t="n">
        <v>130</v>
      </c>
      <c r="L644" s="9" t="n">
        <v>191</v>
      </c>
      <c r="M644" s="2" t="n">
        <v>191</v>
      </c>
      <c r="N644" s="2" t="n">
        <v>27990</v>
      </c>
      <c r="O644" s="2" t="inlineStr">
        <is>
          <t>Chile</t>
        </is>
      </c>
      <c r="P644" s="2" t="inlineStr">
        <is>
          <t>CH8967E60223S00-6</t>
        </is>
      </c>
      <c r="Q644" s="2" t="inlineStr">
        <is>
          <t>Euro 6 b</t>
        </is>
      </c>
      <c r="R644" s="2" t="n">
        <v>1910</v>
      </c>
      <c r="S644" s="2" t="n"/>
      <c r="T644" s="2" t="n">
        <v>172</v>
      </c>
      <c r="U644" s="39">
        <f>IF(I644="N",T644*Supuestos!$B$4,T644*Supuestos!$C$4)*100</f>
        <v/>
      </c>
      <c r="V644" s="20">
        <f>IF(U644&gt;0,100/U644,0)</f>
        <v/>
      </c>
      <c r="W644" s="2">
        <f>T644*M644</f>
        <v/>
      </c>
      <c r="X644" s="2">
        <f>+U644*M644</f>
        <v/>
      </c>
      <c r="Y644" s="44" t="n">
        <v>1298.639034952057</v>
      </c>
      <c r="Z644" s="45" t="n">
        <v>0.06</v>
      </c>
      <c r="AA644" s="44" t="n">
        <v>21643.98391586761</v>
      </c>
    </row>
    <row r="645">
      <c r="A645" s="6" t="inlineStr">
        <is>
          <t>PEUGEOT</t>
        </is>
      </c>
      <c r="B645" s="6" t="inlineStr">
        <is>
          <t>Partner 1.6 Furgon Full, 2Abag, ABS Pta. Lat. M69 (ARG)</t>
        </is>
      </c>
      <c r="C645" s="6" t="inlineStr">
        <is>
          <t>UTILITARIOS LIVIANOS</t>
        </is>
      </c>
      <c r="D645" s="6" t="inlineStr">
        <is>
          <t>COMERCIAL</t>
        </is>
      </c>
      <c r="E645" s="11">
        <f>IF(D645="COMERCIAL","UTILITARIO",IF(C645="SUV Y CROSSOVER","SUV","AUTOMOVIL"))</f>
        <v/>
      </c>
      <c r="F645" s="6" t="inlineStr">
        <is>
          <t>ARG</t>
        </is>
      </c>
      <c r="G645" s="11" t="n">
        <v>1600</v>
      </c>
      <c r="H645" s="6" t="inlineStr">
        <is>
          <t>NAFTA</t>
        </is>
      </c>
      <c r="I645" s="6">
        <f>IF(H645="NAFTA","N",IF(H645="DIESEL","D",IF(H645="ELÉCTRICO","E","")))</f>
        <v/>
      </c>
      <c r="J645" s="17" t="inlineStr">
        <is>
          <t>N</t>
        </is>
      </c>
      <c r="K645" s="6" t="n">
        <v>115</v>
      </c>
      <c r="L645" s="9" t="n">
        <v>187</v>
      </c>
      <c r="M645" s="2" t="n">
        <v>187</v>
      </c>
      <c r="N645" s="2" t="n">
        <v>15990</v>
      </c>
      <c r="O645" s="2" t="inlineStr">
        <is>
          <t>Argentina</t>
        </is>
      </c>
      <c r="P645" s="2" t="inlineStr">
        <is>
          <t>0179/17</t>
        </is>
      </c>
      <c r="Q645" s="2" t="inlineStr">
        <is>
          <t>Euro 5</t>
        </is>
      </c>
      <c r="R645" s="2" t="n">
        <v>1660</v>
      </c>
      <c r="S645" s="2" t="n"/>
      <c r="T645" s="2" t="n">
        <v>205.58</v>
      </c>
      <c r="U645" s="39">
        <f>IF(I645="N",T645*Supuestos!$B$4,T645*Supuestos!$C$4)*100</f>
        <v/>
      </c>
      <c r="V645" s="20">
        <f>IF(U645&gt;0,100/U645,0)</f>
        <v/>
      </c>
      <c r="W645" s="2">
        <f>T645*M645</f>
        <v/>
      </c>
      <c r="X645" s="2">
        <f>+U645*M645</f>
        <v/>
      </c>
      <c r="Y645" s="44" t="n">
        <v>741.8806062480667</v>
      </c>
      <c r="Z645" s="45" t="n">
        <v>0.06</v>
      </c>
      <c r="AA645" s="44" t="n">
        <v>12364.67677080111</v>
      </c>
    </row>
    <row r="646">
      <c r="A646" s="6" t="inlineStr">
        <is>
          <t>FIAT</t>
        </is>
      </c>
      <c r="B646" s="6" t="inlineStr">
        <is>
          <t>Nueva Strada Pick Up 1.4 Endurance Plus Full, 2Abag, ABS</t>
        </is>
      </c>
      <c r="C646" s="6" t="inlineStr">
        <is>
          <t>P.UP/ DC LIVIANOS</t>
        </is>
      </c>
      <c r="D646" s="6" t="inlineStr">
        <is>
          <t>COMERCIAL</t>
        </is>
      </c>
      <c r="E646" s="11">
        <f>IF(D646="COMERCIAL","UTILITARIO",IF(C646="SUV Y CROSSOVER","SUV","AUTOMOVIL"))</f>
        <v/>
      </c>
      <c r="F646" s="6" t="inlineStr">
        <is>
          <t>BRA</t>
        </is>
      </c>
      <c r="G646" s="11" t="n">
        <v>1400</v>
      </c>
      <c r="H646" s="6" t="inlineStr">
        <is>
          <t>NAFTA</t>
        </is>
      </c>
      <c r="I646" s="6">
        <f>IF(H646="NAFTA","N",IF(H646="DIESEL","D",IF(H646="ELÉCTRICO","E","")))</f>
        <v/>
      </c>
      <c r="J646" s="17" t="inlineStr">
        <is>
          <t>N</t>
        </is>
      </c>
      <c r="K646" s="6" t="n">
        <v>85</v>
      </c>
      <c r="L646" s="9" t="n">
        <v>185</v>
      </c>
      <c r="M646" s="2" t="n">
        <v>185</v>
      </c>
      <c r="N646" s="2" t="n">
        <v>16690</v>
      </c>
      <c r="O646" s="2" t="inlineStr">
        <is>
          <t>Argentina</t>
        </is>
      </c>
      <c r="P646" s="2" t="n">
        <v>2220574</v>
      </c>
      <c r="Q646" s="2" t="inlineStr">
        <is>
          <t>Euro 5</t>
        </is>
      </c>
      <c r="R646" s="2" t="n">
        <v>1801</v>
      </c>
      <c r="S646" s="2" t="n"/>
      <c r="T646" s="2" t="n">
        <v>167.5</v>
      </c>
      <c r="U646" s="39">
        <f>IF(I646="N",T646*Supuestos!$B$4,T646*Supuestos!$C$4)*100</f>
        <v/>
      </c>
      <c r="V646" s="20">
        <f>IF(U646&gt;0,100/U646,0)</f>
        <v/>
      </c>
      <c r="W646" s="2">
        <f>T646*M646</f>
        <v/>
      </c>
      <c r="X646" s="2">
        <f>+U646*M646</f>
        <v/>
      </c>
      <c r="Y646" s="44" t="n">
        <v>774.3581812557994</v>
      </c>
      <c r="Z646" s="45" t="n">
        <v>0.06</v>
      </c>
      <c r="AA646" s="44" t="n">
        <v>12905.96968759666</v>
      </c>
    </row>
    <row r="647">
      <c r="A647" s="6" t="inlineStr">
        <is>
          <t>RENAULT</t>
        </is>
      </c>
      <c r="B647" s="6" t="inlineStr">
        <is>
          <t>New Oroch Intens Outsider 1.6 DC Extra Full,Ay.Est. (BRA)</t>
        </is>
      </c>
      <c r="C647" s="6" t="inlineStr">
        <is>
          <t>P.UP/ DC LIVIANOS</t>
        </is>
      </c>
      <c r="D647" s="6" t="inlineStr">
        <is>
          <t>COMERCIAL</t>
        </is>
      </c>
      <c r="E647" s="11">
        <f>IF(D647="COMERCIAL","UTILITARIO",IF(C647="SUV Y CROSSOVER","SUV","AUTOMOVIL"))</f>
        <v/>
      </c>
      <c r="F647" s="6" t="inlineStr">
        <is>
          <t>BRA</t>
        </is>
      </c>
      <c r="G647" s="11" t="n">
        <v>1600</v>
      </c>
      <c r="H647" s="6" t="inlineStr">
        <is>
          <t>NAFTA</t>
        </is>
      </c>
      <c r="I647" s="6">
        <f>IF(H647="NAFTA","N",IF(H647="DIESEL","D",IF(H647="ELÉCTRICO","E","")))</f>
        <v/>
      </c>
      <c r="J647" s="17" t="inlineStr">
        <is>
          <t>N</t>
        </is>
      </c>
      <c r="K647" s="6" t="n">
        <v>118</v>
      </c>
      <c r="L647" s="9" t="n">
        <v>181</v>
      </c>
      <c r="M647" s="2" t="n">
        <v>181</v>
      </c>
      <c r="N647" s="2" t="n">
        <v>23990</v>
      </c>
      <c r="O647" s="2" t="inlineStr">
        <is>
          <t>Ursea</t>
        </is>
      </c>
      <c r="P647" s="2" t="inlineStr">
        <is>
          <t>RV-E00118</t>
        </is>
      </c>
      <c r="Q647" s="2" t="inlineStr">
        <is>
          <t>Euro 5</t>
        </is>
      </c>
      <c r="R647" s="2" t="n">
        <v>2019</v>
      </c>
      <c r="S647" s="2" t="n"/>
      <c r="T647" s="2" t="n">
        <v>170</v>
      </c>
      <c r="U647" s="39">
        <f>IF(I647="N",T647*Supuestos!$B$4,T647*Supuestos!$C$4)*100</f>
        <v/>
      </c>
      <c r="V647" s="20">
        <f>IF(U647&gt;0,100/U647,0)</f>
        <v/>
      </c>
      <c r="W647" s="2">
        <f>T647*M647</f>
        <v/>
      </c>
      <c r="X647" s="2">
        <f>+U647*M647</f>
        <v/>
      </c>
      <c r="Y647" s="44" t="n">
        <v>1113.052892050727</v>
      </c>
      <c r="Z647" s="45" t="n">
        <v>0.06</v>
      </c>
      <c r="AA647" s="44" t="n">
        <v>18550.88153417878</v>
      </c>
    </row>
    <row r="648">
      <c r="A648" s="6" t="inlineStr">
        <is>
          <t>RENAULT</t>
        </is>
      </c>
      <c r="B648" s="6" t="inlineStr">
        <is>
          <t>Kangoo 3 1.6 Confort Furgon Full,2Abag,ABS,Ay.Estac,c.est.(A</t>
        </is>
      </c>
      <c r="C648" s="6" t="inlineStr">
        <is>
          <t>UTILITARIOS LIVIANOS</t>
        </is>
      </c>
      <c r="D648" s="6" t="inlineStr">
        <is>
          <t>COMERCIAL</t>
        </is>
      </c>
      <c r="E648" s="11">
        <f>IF(D648="COMERCIAL","UTILITARIO",IF(C648="SUV Y CROSSOVER","SUV","AUTOMOVIL"))</f>
        <v/>
      </c>
      <c r="F648" s="6" t="inlineStr">
        <is>
          <t>ARG</t>
        </is>
      </c>
      <c r="G648" s="11" t="n">
        <v>1600</v>
      </c>
      <c r="H648" s="6" t="inlineStr">
        <is>
          <t>NAFTA</t>
        </is>
      </c>
      <c r="I648" s="6">
        <f>IF(H648="NAFTA","N",IF(H648="DIESEL","D",IF(H648="ELÉCTRICO","E","")))</f>
        <v/>
      </c>
      <c r="J648" s="17" t="inlineStr">
        <is>
          <t>N</t>
        </is>
      </c>
      <c r="K648" s="6" t="n">
        <v>114</v>
      </c>
      <c r="L648" s="9" t="n">
        <v>176</v>
      </c>
      <c r="M648" s="2" t="n">
        <v>176</v>
      </c>
      <c r="N648" s="2" t="n">
        <v>20728</v>
      </c>
      <c r="O648" s="2" t="inlineStr">
        <is>
          <t>Argentina</t>
        </is>
      </c>
      <c r="P648" s="2" t="inlineStr">
        <is>
          <t>C1_200715_011 / C1_200716_008</t>
        </is>
      </c>
      <c r="Q648" s="2" t="inlineStr">
        <is>
          <t>Euro 5</t>
        </is>
      </c>
      <c r="R648" s="2" t="n">
        <v>1784</v>
      </c>
      <c r="S648" s="2" t="n"/>
      <c r="T648" s="2" t="n">
        <v>179.5</v>
      </c>
      <c r="U648" s="39">
        <f>IF(I648="N",T648*Supuestos!$B$4,T648*Supuestos!$C$4)*100</f>
        <v/>
      </c>
      <c r="V648" s="20">
        <f>IF(U648&gt;0,100/U648,0)</f>
        <v/>
      </c>
      <c r="W648" s="2">
        <f>T648*M648</f>
        <v/>
      </c>
      <c r="X648" s="2">
        <f>+U648*M648</f>
        <v/>
      </c>
      <c r="Y648" s="44" t="n">
        <v>961.7073925146921</v>
      </c>
      <c r="Z648" s="45" t="n">
        <v>0.06</v>
      </c>
      <c r="AA648" s="44" t="n">
        <v>16028.45654191154</v>
      </c>
    </row>
    <row r="649">
      <c r="A649" s="6" t="inlineStr">
        <is>
          <t>VOLKSWAGEN</t>
        </is>
      </c>
      <c r="B649" s="6" t="inlineStr">
        <is>
          <t>Saveiro VIII 1.6 Doble Cabina Full, 2Abag, ABS, CES, CTR</t>
        </is>
      </c>
      <c r="C649" s="6" t="inlineStr">
        <is>
          <t>P.UP/ DC LIVIANOS</t>
        </is>
      </c>
      <c r="D649" s="6" t="inlineStr">
        <is>
          <t>COMERCIAL</t>
        </is>
      </c>
      <c r="E649" s="11">
        <f>IF(D649="COMERCIAL","UTILITARIO",IF(C649="SUV Y CROSSOVER","SUV","AUTOMOVIL"))</f>
        <v/>
      </c>
      <c r="F649" s="6" t="n"/>
      <c r="G649" s="11" t="n">
        <v>1600</v>
      </c>
      <c r="H649" s="6" t="inlineStr">
        <is>
          <t>NAFTA</t>
        </is>
      </c>
      <c r="I649" s="6">
        <f>IF(H649="NAFTA","N",IF(H649="DIESEL","D",IF(H649="ELÉCTRICO","E","")))</f>
        <v/>
      </c>
      <c r="J649" s="17" t="inlineStr">
        <is>
          <t>N</t>
        </is>
      </c>
      <c r="K649" s="6" t="n">
        <v>110</v>
      </c>
      <c r="L649" s="9" t="n">
        <v>173</v>
      </c>
      <c r="M649" s="2" t="n">
        <v>173</v>
      </c>
      <c r="N649" s="2" t="n">
        <v>19290</v>
      </c>
      <c r="O649" s="2" t="inlineStr">
        <is>
          <t>Ursea</t>
        </is>
      </c>
      <c r="P649" s="2" t="inlineStr">
        <is>
          <t>RV-E00114</t>
        </is>
      </c>
      <c r="Q649" s="2" t="inlineStr">
        <is>
          <t>Euro 6</t>
        </is>
      </c>
      <c r="R649" s="2" t="n">
        <v>1740</v>
      </c>
      <c r="S649" s="2" t="n"/>
      <c r="T649" s="2" t="n">
        <v>175</v>
      </c>
      <c r="U649" s="39">
        <f>IF(I649="N",T649*Supuestos!$B$4,T649*Supuestos!$C$4)*100</f>
        <v/>
      </c>
      <c r="V649" s="20">
        <f>IF(U649&gt;0,100/U649,0)</f>
        <v/>
      </c>
      <c r="W649" s="2">
        <f>T649*M649</f>
        <v/>
      </c>
      <c r="X649" s="2">
        <f>+U649*M649</f>
        <v/>
      </c>
      <c r="Y649" s="44" t="n">
        <v>894.989174141664</v>
      </c>
      <c r="Z649" s="45" t="n">
        <v>0.06</v>
      </c>
      <c r="AA649" s="44" t="n">
        <v>14916.4862356944</v>
      </c>
    </row>
    <row r="650">
      <c r="A650" s="6" t="inlineStr">
        <is>
          <t>NISSAN</t>
        </is>
      </c>
      <c r="B650" s="6" t="inlineStr">
        <is>
          <t>New Frontier 2.5 Pro-4X 160HP DC Ex.Full,cue,Ay.Est.4x4 Aut.</t>
        </is>
      </c>
      <c r="C650" s="6" t="inlineStr">
        <is>
          <t>P.UP / DC MEDIANOS Y GRANDES</t>
        </is>
      </c>
      <c r="D650" s="6" t="inlineStr">
        <is>
          <t>COMERCIAL</t>
        </is>
      </c>
      <c r="E650" s="11">
        <f>IF(D650="COMERCIAL","UTILITARIO",IF(C650="SUV Y CROSSOVER","SUV","AUTOMOVIL"))</f>
        <v/>
      </c>
      <c r="F650" s="6" t="inlineStr">
        <is>
          <t>MEX</t>
        </is>
      </c>
      <c r="G650" s="11" t="n">
        <v>2500</v>
      </c>
      <c r="H650" s="6" t="inlineStr">
        <is>
          <t>NAFTA</t>
        </is>
      </c>
      <c r="I650" s="6">
        <f>IF(H650="NAFTA","N",IF(H650="DIESEL","D",IF(H650="ELÉCTRICO","E","")))</f>
        <v/>
      </c>
      <c r="J650" s="17" t="inlineStr">
        <is>
          <t>N</t>
        </is>
      </c>
      <c r="K650" s="6" t="n">
        <v>160</v>
      </c>
      <c r="L650" s="9" t="n">
        <v>172</v>
      </c>
      <c r="M650" s="2" t="n">
        <v>172</v>
      </c>
      <c r="N650" s="2" t="n">
        <v>46968</v>
      </c>
      <c r="O650" s="2" t="inlineStr">
        <is>
          <t xml:space="preserve">Ursea </t>
        </is>
      </c>
      <c r="P650" s="2" t="inlineStr">
        <is>
          <t>RV-E00132</t>
        </is>
      </c>
      <c r="Q650" s="2" t="inlineStr">
        <is>
          <t>Euro 5 a</t>
        </is>
      </c>
      <c r="R650" s="2" t="n">
        <v>2910</v>
      </c>
      <c r="S650" s="2" t="n"/>
      <c r="T650" s="2" t="n">
        <v>254</v>
      </c>
      <c r="U650" s="39">
        <f>IF(I650="N",T650*Supuestos!$B$4,T650*Supuestos!$C$4)*100</f>
        <v/>
      </c>
      <c r="V650" s="20">
        <f>IF(U650&gt;0,100/U650,0)</f>
        <v/>
      </c>
      <c r="W650" s="2">
        <f>T650*M650</f>
        <v/>
      </c>
      <c r="X650" s="2">
        <f>+U650*M650</f>
        <v/>
      </c>
      <c r="Y650" s="44" t="n">
        <v>2179.152489947417</v>
      </c>
      <c r="Z650" s="45" t="n">
        <v>0.06</v>
      </c>
      <c r="AA650" s="44" t="n">
        <v>36319.20816579028</v>
      </c>
    </row>
    <row r="651">
      <c r="A651" s="6" t="inlineStr">
        <is>
          <t>CHEVROLET</t>
        </is>
      </c>
      <c r="B651" s="6" t="inlineStr">
        <is>
          <t>Nueva S10 2.8 Z71 TDsl DC Extra Full, cuero 4x4 Aut.</t>
        </is>
      </c>
      <c r="C651" s="6" t="inlineStr">
        <is>
          <t>P.UP / DC MEDIANOS Y GRANDES</t>
        </is>
      </c>
      <c r="D651" s="6" t="inlineStr">
        <is>
          <t>COMERCIAL</t>
        </is>
      </c>
      <c r="E651" s="11">
        <f>IF(D651="COMERCIAL","UTILITARIO",IF(C651="SUV Y CROSSOVER","SUV","AUTOMOVIL"))</f>
        <v/>
      </c>
      <c r="F651" s="6" t="inlineStr">
        <is>
          <t>BRA</t>
        </is>
      </c>
      <c r="G651" s="11" t="n">
        <v>2800</v>
      </c>
      <c r="H651" s="6" t="inlineStr">
        <is>
          <t>DIESEL</t>
        </is>
      </c>
      <c r="I651" s="6">
        <f>IF(H651="NAFTA","N",IF(H651="DIESEL","D",IF(H651="ELÉCTRICO","E","")))</f>
        <v/>
      </c>
      <c r="J651" s="17" t="inlineStr">
        <is>
          <t>D</t>
        </is>
      </c>
      <c r="K651" s="6" t="n">
        <v>200</v>
      </c>
      <c r="L651" s="9" t="n">
        <v>168</v>
      </c>
      <c r="M651" s="2" t="n">
        <v>168</v>
      </c>
      <c r="N651" s="2" t="n">
        <v>55690</v>
      </c>
      <c r="O651" s="2" t="inlineStr">
        <is>
          <t>Argentina</t>
        </is>
      </c>
      <c r="P651" s="2" t="inlineStr">
        <is>
          <t>BR23100040</t>
        </is>
      </c>
      <c r="Q651" s="2" t="inlineStr">
        <is>
          <t>Euro 5</t>
        </is>
      </c>
      <c r="R651" s="2" t="n">
        <v>3100</v>
      </c>
      <c r="S651" s="2" t="n"/>
      <c r="T651" s="2" t="n">
        <v>230</v>
      </c>
      <c r="U651" s="39">
        <f>IF(I651="N",T651*Supuestos!$B$4,T651*Supuestos!$C$4)*100</f>
        <v/>
      </c>
      <c r="V651" s="20">
        <f>IF(U651&gt;0,100/U651,0)</f>
        <v/>
      </c>
      <c r="W651" s="2">
        <f>T651*M651</f>
        <v/>
      </c>
      <c r="X651" s="2">
        <f>+U651*M651</f>
        <v/>
      </c>
      <c r="Y651" s="44" t="n">
        <v>11759.24032762545</v>
      </c>
      <c r="Z651" s="45" t="n">
        <v>0.347</v>
      </c>
      <c r="AA651" s="44" t="n">
        <v>33888.30065598111</v>
      </c>
    </row>
    <row r="652">
      <c r="A652" s="6" t="inlineStr">
        <is>
          <t>RENAULT</t>
        </is>
      </c>
      <c r="B652" s="6" t="inlineStr">
        <is>
          <t>New Oroch Intens Outsider 1.3T DC E.Full,cue,Ay.Est.4x4 (BRA</t>
        </is>
      </c>
      <c r="C652" s="6" t="inlineStr">
        <is>
          <t>P.UP/ DC LIVIANOS</t>
        </is>
      </c>
      <c r="D652" s="6" t="inlineStr">
        <is>
          <t>COMERCIAL</t>
        </is>
      </c>
      <c r="E652" s="11">
        <f>IF(D652="COMERCIAL","UTILITARIO",IF(C652="SUV Y CROSSOVER","SUV","AUTOMOVIL"))</f>
        <v/>
      </c>
      <c r="F652" s="6" t="inlineStr">
        <is>
          <t>BRA</t>
        </is>
      </c>
      <c r="G652" s="11" t="n">
        <v>1300</v>
      </c>
      <c r="H652" s="6" t="inlineStr">
        <is>
          <t>NAFTA</t>
        </is>
      </c>
      <c r="I652" s="6">
        <f>IF(H652="NAFTA","N",IF(H652="DIESEL","D",IF(H652="ELÉCTRICO","E","")))</f>
        <v/>
      </c>
      <c r="J652" s="17" t="inlineStr">
        <is>
          <t>N</t>
        </is>
      </c>
      <c r="K652" s="6" t="n">
        <v>156</v>
      </c>
      <c r="L652" s="9" t="n">
        <v>158</v>
      </c>
      <c r="M652" s="2" t="n">
        <v>158</v>
      </c>
      <c r="N652" s="2" t="n">
        <v>28990</v>
      </c>
      <c r="O652" s="2" t="inlineStr">
        <is>
          <t>Ursea</t>
        </is>
      </c>
      <c r="P652" s="2" t="inlineStr">
        <is>
          <t>RV-E00117</t>
        </is>
      </c>
      <c r="Q652" s="2" t="inlineStr">
        <is>
          <t>Euro 6 b</t>
        </is>
      </c>
      <c r="R652" s="2" t="n">
        <v>2028</v>
      </c>
      <c r="S652" s="2" t="n"/>
      <c r="T652" s="2" t="n">
        <v>199</v>
      </c>
      <c r="U652" s="39">
        <f>IF(I652="N",T652*Supuestos!$B$4,T652*Supuestos!$C$4)*100</f>
        <v/>
      </c>
      <c r="V652" s="20">
        <f>IF(U652&gt;0,100/U652,0)</f>
        <v/>
      </c>
      <c r="W652" s="2">
        <f>T652*M652</f>
        <v/>
      </c>
      <c r="X652" s="2">
        <f>+U652*M652</f>
        <v/>
      </c>
      <c r="Y652" s="44" t="n">
        <v>1345.035570677389</v>
      </c>
      <c r="Z652" s="45" t="n">
        <v>0.06</v>
      </c>
      <c r="AA652" s="44" t="n">
        <v>22417.25951128982</v>
      </c>
    </row>
    <row r="653">
      <c r="A653" s="6" t="inlineStr">
        <is>
          <t>CHEVROLET</t>
        </is>
      </c>
      <c r="B653" s="6" t="inlineStr">
        <is>
          <t>Nueva S10 2.8 LT TDsl DC Full,6Abag,ABS,CES,CTR,A.Est4x4 Aut</t>
        </is>
      </c>
      <c r="C653" s="6" t="inlineStr">
        <is>
          <t>P.UP / DC MEDIANOS Y GRANDES</t>
        </is>
      </c>
      <c r="D653" s="6" t="inlineStr">
        <is>
          <t>COMERCIAL</t>
        </is>
      </c>
      <c r="E653" s="11">
        <f>IF(D653="COMERCIAL","UTILITARIO",IF(C653="SUV Y CROSSOVER","SUV","AUTOMOVIL"))</f>
        <v/>
      </c>
      <c r="F653" s="6" t="inlineStr">
        <is>
          <t>BRA</t>
        </is>
      </c>
      <c r="G653" s="11" t="n">
        <v>2800</v>
      </c>
      <c r="H653" s="6" t="inlineStr">
        <is>
          <t>DIESEL</t>
        </is>
      </c>
      <c r="I653" s="6">
        <f>IF(H653="NAFTA","N",IF(H653="DIESEL","D",IF(H653="ELÉCTRICO","E","")))</f>
        <v/>
      </c>
      <c r="J653" s="17" t="inlineStr">
        <is>
          <t>D</t>
        </is>
      </c>
      <c r="K653" s="6" t="n">
        <v>200</v>
      </c>
      <c r="L653" s="9" t="n">
        <v>138</v>
      </c>
      <c r="M653" s="2" t="n">
        <v>138</v>
      </c>
      <c r="N653" s="2" t="n">
        <v>52690</v>
      </c>
      <c r="O653" s="2" t="inlineStr">
        <is>
          <t>Argentina</t>
        </is>
      </c>
      <c r="P653" s="2" t="inlineStr">
        <is>
          <t>BR23100040</t>
        </is>
      </c>
      <c r="Q653" s="2" t="inlineStr">
        <is>
          <t>Euro 5</t>
        </is>
      </c>
      <c r="R653" s="2" t="n">
        <v>3100</v>
      </c>
      <c r="S653" s="2" t="n"/>
      <c r="T653" s="2" t="n">
        <v>230</v>
      </c>
      <c r="U653" s="39">
        <f>IF(I653="N",T653*Supuestos!$B$4,T653*Supuestos!$C$4)*100</f>
        <v/>
      </c>
      <c r="V653" s="20">
        <f>IF(U653&gt;0,100/U653,0)</f>
        <v/>
      </c>
      <c r="W653" s="2">
        <f>T653*M653</f>
        <v/>
      </c>
      <c r="X653" s="2">
        <f>+U653*M653</f>
        <v/>
      </c>
      <c r="Y653" s="44" t="n">
        <v>11125.77433762946</v>
      </c>
      <c r="Z653" s="45" t="n">
        <v>0.347</v>
      </c>
      <c r="AA653" s="44" t="n">
        <v>32062.75025253447</v>
      </c>
    </row>
    <row r="654">
      <c r="A654" s="6" t="inlineStr">
        <is>
          <t>KARRY</t>
        </is>
      </c>
      <c r="B654" s="6" t="inlineStr">
        <is>
          <t>Q22 1.2 Furgon a/a, dir, faros, 2Abag, ABS, 2Ptas. Lat.</t>
        </is>
      </c>
      <c r="C654" s="6" t="inlineStr">
        <is>
          <t>UTILITARIOS COMPACTOS</t>
        </is>
      </c>
      <c r="D654" s="6" t="inlineStr">
        <is>
          <t>COMERCIAL</t>
        </is>
      </c>
      <c r="E654" s="11">
        <f>IF(D654="COMERCIAL","UTILITARIO",IF(C654="SUV Y CROSSOVER","SUV","AUTOMOVIL"))</f>
        <v/>
      </c>
      <c r="F654" s="6" t="inlineStr">
        <is>
          <t>CHI</t>
        </is>
      </c>
      <c r="G654" s="11" t="n">
        <v>1200</v>
      </c>
      <c r="H654" s="6" t="inlineStr">
        <is>
          <t>NAFTA</t>
        </is>
      </c>
      <c r="I654" s="6">
        <f>IF(H654="NAFTA","N",IF(H654="DIESEL","D",IF(H654="ELÉCTRICO","E","")))</f>
        <v/>
      </c>
      <c r="J654" s="17" t="inlineStr">
        <is>
          <t>N</t>
        </is>
      </c>
      <c r="K654" s="6" t="n">
        <v>80</v>
      </c>
      <c r="L654" s="9" t="n">
        <v>136</v>
      </c>
      <c r="M654" s="22" t="n"/>
      <c r="N654" s="2" t="n"/>
      <c r="O654" s="2" t="n"/>
      <c r="P654" s="2" t="n"/>
      <c r="Q654" s="2" t="n"/>
      <c r="R654" s="2" t="n"/>
      <c r="S654" s="2" t="n"/>
      <c r="T654" s="2" t="n"/>
      <c r="U654" s="39">
        <f>IF(I654="N",T654*Supuestos!$B$4,T654*Supuestos!$C$4)*100</f>
        <v/>
      </c>
      <c r="V654" s="20">
        <f>IF(U654&gt;0,100/U654,0)</f>
        <v/>
      </c>
      <c r="W654" s="2">
        <f>T654*M654</f>
        <v/>
      </c>
      <c r="X654" s="2">
        <f>+U654*M654</f>
        <v/>
      </c>
      <c r="Y654" s="44" t="n">
        <v>0</v>
      </c>
      <c r="Z654" s="45" t="n">
        <v>0.06</v>
      </c>
      <c r="AA654" s="44" t="n">
        <v>0</v>
      </c>
    </row>
    <row r="655">
      <c r="A655" s="6" t="inlineStr">
        <is>
          <t>NISSAN</t>
        </is>
      </c>
      <c r="B655" s="6" t="inlineStr">
        <is>
          <t>New Frontier 2.5 SE DC 158HP Full,6Abag,CES,CTR,llan17</t>
        </is>
      </c>
      <c r="C655" s="6" t="inlineStr">
        <is>
          <t>P.UP / DC MEDIANOS Y GRANDES</t>
        </is>
      </c>
      <c r="D655" s="6" t="inlineStr">
        <is>
          <t>COMERCIAL</t>
        </is>
      </c>
      <c r="E655" s="11">
        <f>IF(D655="COMERCIAL","UTILITARIO",IF(C655="SUV Y CROSSOVER","SUV","AUTOMOVIL"))</f>
        <v/>
      </c>
      <c r="F655" s="6" t="inlineStr">
        <is>
          <t>MEX</t>
        </is>
      </c>
      <c r="G655" s="11" t="n">
        <v>2500</v>
      </c>
      <c r="H655" s="6" t="inlineStr">
        <is>
          <t>NAFTA</t>
        </is>
      </c>
      <c r="I655" s="6">
        <f>IF(H655="NAFTA","N",IF(H655="DIESEL","D",IF(H655="ELÉCTRICO","E","")))</f>
        <v/>
      </c>
      <c r="J655" s="17" t="inlineStr">
        <is>
          <t>N</t>
        </is>
      </c>
      <c r="K655" s="6" t="n">
        <v>158</v>
      </c>
      <c r="L655" s="9" t="n">
        <v>136</v>
      </c>
      <c r="M655" s="2" t="n">
        <v>136</v>
      </c>
      <c r="N655" s="2" t="n">
        <v>32328</v>
      </c>
      <c r="O655" s="2" t="inlineStr">
        <is>
          <t xml:space="preserve">Ursea </t>
        </is>
      </c>
      <c r="P655" s="2" t="inlineStr">
        <is>
          <t>RV-E00131</t>
        </is>
      </c>
      <c r="Q655" s="2" t="inlineStr">
        <is>
          <t>Euro 5 a</t>
        </is>
      </c>
      <c r="R655" s="2" t="n">
        <v>2550</v>
      </c>
      <c r="S655" s="2" t="n"/>
      <c r="T655" s="2" t="n">
        <v>271</v>
      </c>
      <c r="U655" s="39">
        <f>IF(I655="N",T655*Supuestos!$B$4,T655*Supuestos!$C$4)*100</f>
        <v/>
      </c>
      <c r="V655" s="20">
        <f>IF(U655&gt;0,100/U655,0)</f>
        <v/>
      </c>
      <c r="W655" s="2">
        <f>T655*M655</f>
        <v/>
      </c>
      <c r="X655" s="2">
        <f>+U655*M655</f>
        <v/>
      </c>
      <c r="Y655" s="44" t="n">
        <v>1499.907206928549</v>
      </c>
      <c r="Z655" s="45" t="n">
        <v>0.06</v>
      </c>
      <c r="AA655" s="44" t="n">
        <v>24998.45344880915</v>
      </c>
    </row>
    <row r="656">
      <c r="A656" s="6" t="inlineStr">
        <is>
          <t>VICTORY</t>
        </is>
      </c>
      <c r="B656" s="6" t="inlineStr">
        <is>
          <t>SCH1025D Box Refrigerado 1.2 2Abag, ABS c/equipo frio -5</t>
        </is>
      </c>
      <c r="C656" s="6" t="inlineStr">
        <is>
          <t>UTILITARIOS COMPACTOS</t>
        </is>
      </c>
      <c r="D656" s="6" t="inlineStr">
        <is>
          <t>COMERCIAL</t>
        </is>
      </c>
      <c r="E656" s="11">
        <f>IF(D656="COMERCIAL","UTILITARIO",IF(C656="SUV Y CROSSOVER","SUV","AUTOMOVIL"))</f>
        <v/>
      </c>
      <c r="F656" s="6" t="inlineStr">
        <is>
          <t>CHI</t>
        </is>
      </c>
      <c r="G656" s="11" t="n">
        <v>1200</v>
      </c>
      <c r="H656" s="6" t="inlineStr">
        <is>
          <t>NAFTA</t>
        </is>
      </c>
      <c r="I656" s="6">
        <f>IF(H656="NAFTA","N",IF(H656="DIESEL","D",IF(H656="ELÉCTRICO","E","")))</f>
        <v/>
      </c>
      <c r="J656" s="17" t="inlineStr">
        <is>
          <t>N</t>
        </is>
      </c>
      <c r="K656" s="6" t="n">
        <v>86</v>
      </c>
      <c r="L656" s="9" t="n">
        <v>133</v>
      </c>
      <c r="M656" s="2" t="n">
        <v>133</v>
      </c>
      <c r="N656" s="2" t="n">
        <v>18890</v>
      </c>
      <c r="O656" s="2" t="inlineStr">
        <is>
          <t>Ursea</t>
        </is>
      </c>
      <c r="P656" s="2" t="inlineStr">
        <is>
          <t>RV-E00157</t>
        </is>
      </c>
      <c r="Q656" s="2" t="inlineStr">
        <is>
          <t>Euro 6</t>
        </is>
      </c>
      <c r="R656" s="2" t="n">
        <v>2400</v>
      </c>
      <c r="S656" s="2" t="n"/>
      <c r="T656" s="2" t="n">
        <v>177</v>
      </c>
      <c r="U656" s="39">
        <f>IF(I656="N",T656*Supuestos!$B$4,T656*Supuestos!$C$4)*100</f>
        <v/>
      </c>
      <c r="V656" s="20">
        <f>IF(U656&gt;0,100/U656,0)</f>
        <v/>
      </c>
      <c r="W656" s="2">
        <f>T656*M656</f>
        <v/>
      </c>
      <c r="X656" s="2">
        <f>+U656*M656</f>
        <v/>
      </c>
      <c r="Y656" s="44" t="n">
        <v>876.430559851531</v>
      </c>
      <c r="Z656" s="45" t="n">
        <v>0.06</v>
      </c>
      <c r="AA656" s="44" t="n">
        <v>14607.17599752552</v>
      </c>
    </row>
    <row r="657">
      <c r="A657" s="6" t="inlineStr">
        <is>
          <t>PEUGEOT</t>
        </is>
      </c>
      <c r="B657" s="6" t="inlineStr">
        <is>
          <t>Partner 1.6 HDi Furgon Diesel M69 dir,a/a,2Abag,ABS,P.Lat.(A</t>
        </is>
      </c>
      <c r="C657" s="6" t="inlineStr">
        <is>
          <t>UTILITARIOS LIVIANOS</t>
        </is>
      </c>
      <c r="D657" s="6" t="inlineStr">
        <is>
          <t>COMERCIAL</t>
        </is>
      </c>
      <c r="E657" s="11">
        <f>IF(D657="COMERCIAL","UTILITARIO",IF(C657="SUV Y CROSSOVER","SUV","AUTOMOVIL"))</f>
        <v/>
      </c>
      <c r="F657" s="6" t="inlineStr">
        <is>
          <t>ARG</t>
        </is>
      </c>
      <c r="G657" s="11" t="n">
        <v>1600</v>
      </c>
      <c r="H657" s="6" t="inlineStr">
        <is>
          <t>DIESEL</t>
        </is>
      </c>
      <c r="I657" s="6">
        <f>IF(H657="NAFTA","N",IF(H657="DIESEL","D",IF(H657="ELÉCTRICO","E","")))</f>
        <v/>
      </c>
      <c r="J657" s="17" t="inlineStr">
        <is>
          <t>D</t>
        </is>
      </c>
      <c r="K657" s="6" t="n">
        <v>92</v>
      </c>
      <c r="L657" s="9" t="n">
        <v>124</v>
      </c>
      <c r="M657" s="2" t="n">
        <v>124</v>
      </c>
      <c r="N657" s="2" t="n">
        <v>22490</v>
      </c>
      <c r="O657" s="2" t="inlineStr">
        <is>
          <t>Ursea</t>
        </is>
      </c>
      <c r="P657" s="2" t="inlineStr">
        <is>
          <t>RV-E00005</t>
        </is>
      </c>
      <c r="Q657" s="2" t="inlineStr">
        <is>
          <t>Euro 6</t>
        </is>
      </c>
      <c r="R657" s="2" t="n">
        <v>1990</v>
      </c>
      <c r="S657" s="2" t="n"/>
      <c r="T657" s="2" t="n">
        <v>153</v>
      </c>
      <c r="U657" s="39">
        <f>IF(I657="N",T657*Supuestos!$B$4,T657*Supuestos!$C$4)*100</f>
        <v/>
      </c>
      <c r="V657" s="20">
        <f>IF(U657&gt;0,100/U657,0)</f>
        <v/>
      </c>
      <c r="W657" s="2">
        <f>T657*M657</f>
        <v/>
      </c>
      <c r="X657" s="2">
        <f>+U657*M657</f>
        <v/>
      </c>
      <c r="Y657" s="44" t="n">
        <v>4748.883371669893</v>
      </c>
      <c r="Z657" s="45" t="n">
        <v>0.347</v>
      </c>
      <c r="AA657" s="44" t="n">
        <v>13685.54285783831</v>
      </c>
    </row>
    <row r="658">
      <c r="A658" s="6" t="inlineStr">
        <is>
          <t>FORD</t>
        </is>
      </c>
      <c r="B658" s="6" t="inlineStr">
        <is>
          <t>Ranger XL 2.5 D.Cab. Full, 3Abag, ABS, CES, CTR (ARG)</t>
        </is>
      </c>
      <c r="C658" s="6" t="inlineStr">
        <is>
          <t>P.UP / DC MEDIANOS Y GRANDES</t>
        </is>
      </c>
      <c r="D658" s="6" t="inlineStr">
        <is>
          <t>COMERCIAL</t>
        </is>
      </c>
      <c r="E658" s="11">
        <f>IF(D658="COMERCIAL","UTILITARIO",IF(C658="SUV Y CROSSOVER","SUV","AUTOMOVIL"))</f>
        <v/>
      </c>
      <c r="F658" s="6" t="inlineStr">
        <is>
          <t>ARG</t>
        </is>
      </c>
      <c r="G658" s="11" t="n">
        <v>2500</v>
      </c>
      <c r="H658" s="6" t="inlineStr">
        <is>
          <t>NAFTA</t>
        </is>
      </c>
      <c r="I658" s="6">
        <f>IF(H658="NAFTA","N",IF(H658="DIESEL","D",IF(H658="ELÉCTRICO","E","")))</f>
        <v/>
      </c>
      <c r="J658" s="17" t="inlineStr">
        <is>
          <t>N</t>
        </is>
      </c>
      <c r="K658" s="6" t="n">
        <v>166</v>
      </c>
      <c r="L658" s="9" t="n">
        <v>123</v>
      </c>
      <c r="M658" s="2" t="n">
        <v>123</v>
      </c>
      <c r="N658" s="2" t="n">
        <v>29990</v>
      </c>
      <c r="O658" s="2" t="inlineStr">
        <is>
          <t>Chile</t>
        </is>
      </c>
      <c r="P658" s="2" t="inlineStr">
        <is>
          <t>FR8695E60722M02-0</t>
        </is>
      </c>
      <c r="Q658" s="2" t="inlineStr">
        <is>
          <t>Euro 6 b</t>
        </is>
      </c>
      <c r="R658" s="2" t="n">
        <v>3200</v>
      </c>
      <c r="S658" s="2" t="n"/>
      <c r="T658" s="2" t="n">
        <v>264</v>
      </c>
      <c r="U658" s="39">
        <f>IF(I658="N",T658*Supuestos!$B$4,T658*Supuestos!$C$4)*100</f>
        <v/>
      </c>
      <c r="V658" s="20">
        <f>IF(U658&gt;0,100/U658,0)</f>
        <v/>
      </c>
      <c r="W658" s="2">
        <f>T658*M658</f>
        <v/>
      </c>
      <c r="X658" s="2">
        <f>+U658*M658</f>
        <v/>
      </c>
      <c r="Y658" s="44" t="n">
        <v>1391.432106402722</v>
      </c>
      <c r="Z658" s="45" t="n">
        <v>0.06</v>
      </c>
      <c r="AA658" s="44" t="n">
        <v>23190.53510671203</v>
      </c>
    </row>
    <row r="659">
      <c r="A659" s="6" t="inlineStr">
        <is>
          <t>GWM</t>
        </is>
      </c>
      <c r="B659" s="6" t="inlineStr">
        <is>
          <t>New Wingle 5 DC 2.4 Luxury Full,2Abag,ABS,CES,CTR,cue,Ay.Est</t>
        </is>
      </c>
      <c r="C659" s="6" t="inlineStr">
        <is>
          <t>P.UP / DC MEDIANOS Y GRANDES</t>
        </is>
      </c>
      <c r="D659" s="6" t="inlineStr">
        <is>
          <t>COMERCIAL</t>
        </is>
      </c>
      <c r="E659" s="11">
        <f>IF(D659="COMERCIAL","UTILITARIO",IF(C659="SUV Y CROSSOVER","SUV","AUTOMOVIL"))</f>
        <v/>
      </c>
      <c r="F659" s="6" t="inlineStr">
        <is>
          <t>CHI</t>
        </is>
      </c>
      <c r="G659" s="11" t="n">
        <v>2400</v>
      </c>
      <c r="H659" s="6" t="inlineStr">
        <is>
          <t>NAFTA</t>
        </is>
      </c>
      <c r="I659" s="6">
        <f>IF(H659="NAFTA","N",IF(H659="DIESEL","D",IF(H659="ELÉCTRICO","E","")))</f>
        <v/>
      </c>
      <c r="J659" s="17" t="inlineStr">
        <is>
          <t>N</t>
        </is>
      </c>
      <c r="K659" s="6" t="n">
        <v>120</v>
      </c>
      <c r="L659" s="9" t="n">
        <v>118</v>
      </c>
      <c r="M659" s="2" t="n">
        <v>118</v>
      </c>
      <c r="N659" s="2" t="n">
        <v>22990</v>
      </c>
      <c r="O659" s="2" t="inlineStr">
        <is>
          <t>Ursea</t>
        </is>
      </c>
      <c r="P659" s="2" t="inlineStr">
        <is>
          <t>RV-E00069</t>
        </is>
      </c>
      <c r="Q659" s="2" t="inlineStr">
        <is>
          <t>Euro 5</t>
        </is>
      </c>
      <c r="R659" s="2" t="n">
        <v>2710</v>
      </c>
      <c r="S659" s="2" t="n"/>
      <c r="T659" s="2" t="n">
        <v>272</v>
      </c>
      <c r="U659" s="39">
        <f>IF(I659="N",T659*Supuestos!$B$4,T659*Supuestos!$C$4)*100</f>
        <v/>
      </c>
      <c r="V659" s="20">
        <f>IF(U659&gt;0,100/U659,0)</f>
        <v/>
      </c>
      <c r="W659" s="2">
        <f>T659*M659</f>
        <v/>
      </c>
      <c r="X659" s="2">
        <f>+U659*M659</f>
        <v/>
      </c>
      <c r="Y659" s="44" t="n">
        <v>1066.656356325394</v>
      </c>
      <c r="Z659" s="45" t="n">
        <v>0.06</v>
      </c>
      <c r="AA659" s="44" t="n">
        <v>17777.60593875657</v>
      </c>
    </row>
    <row r="660">
      <c r="A660" s="6" t="inlineStr">
        <is>
          <t>NISSAN</t>
        </is>
      </c>
      <c r="B660" s="6" t="inlineStr">
        <is>
          <t>New Frontier 2.5 S Dob. Cab. 158HP Full,6Abag,CES,CTR</t>
        </is>
      </c>
      <c r="C660" s="6" t="inlineStr">
        <is>
          <t>P.UP / DC MEDIANOS Y GRANDES</t>
        </is>
      </c>
      <c r="D660" s="6" t="inlineStr">
        <is>
          <t>COMERCIAL</t>
        </is>
      </c>
      <c r="E660" s="11">
        <f>IF(D660="COMERCIAL","UTILITARIO",IF(C660="SUV Y CROSSOVER","SUV","AUTOMOVIL"))</f>
        <v/>
      </c>
      <c r="F660" s="6" t="inlineStr">
        <is>
          <t>MEX</t>
        </is>
      </c>
      <c r="G660" s="11" t="n">
        <v>2500</v>
      </c>
      <c r="H660" s="6" t="inlineStr">
        <is>
          <t>NAFTA</t>
        </is>
      </c>
      <c r="I660" s="6">
        <f>IF(H660="NAFTA","N",IF(H660="DIESEL","D",IF(H660="ELÉCTRICO","E","")))</f>
        <v/>
      </c>
      <c r="J660" s="17" t="inlineStr">
        <is>
          <t>N</t>
        </is>
      </c>
      <c r="K660" s="6" t="n">
        <v>158</v>
      </c>
      <c r="L660" s="9" t="n">
        <v>108</v>
      </c>
      <c r="M660" s="2" t="n">
        <v>108</v>
      </c>
      <c r="N660" s="2" t="n">
        <v>29888</v>
      </c>
      <c r="O660" s="2" t="inlineStr">
        <is>
          <t xml:space="preserve">Ursea </t>
        </is>
      </c>
      <c r="P660" s="2" t="inlineStr">
        <is>
          <t>RV-E00131</t>
        </is>
      </c>
      <c r="Q660" s="2" t="inlineStr">
        <is>
          <t>Euro 5 a</t>
        </is>
      </c>
      <c r="R660" s="2" t="n">
        <v>2550</v>
      </c>
      <c r="S660" s="2" t="n"/>
      <c r="T660" s="2" t="n">
        <v>271</v>
      </c>
      <c r="U660" s="39">
        <f>IF(I660="N",T660*Supuestos!$B$4,T660*Supuestos!$C$4)*100</f>
        <v/>
      </c>
      <c r="V660" s="20">
        <f>IF(U660&gt;0,100/U660,0)</f>
        <v/>
      </c>
      <c r="W660" s="2">
        <f>T660*M660</f>
        <v/>
      </c>
      <c r="X660" s="2">
        <f>+U660*M660</f>
        <v/>
      </c>
      <c r="Y660" s="44" t="n">
        <v>1386.699659758738</v>
      </c>
      <c r="Z660" s="45" t="n">
        <v>0.06</v>
      </c>
      <c r="AA660" s="44" t="n">
        <v>23111.66099597896</v>
      </c>
    </row>
    <row r="661">
      <c r="A661" s="6" t="inlineStr">
        <is>
          <t>GWM</t>
        </is>
      </c>
      <c r="B661" s="6" t="inlineStr">
        <is>
          <t>Wingle 7 D.Cab. 2.0 TDi Dsl Luxury Ex.Full,cue, Ay.Est.</t>
        </is>
      </c>
      <c r="C661" s="6" t="inlineStr">
        <is>
          <t>P.UP / DC MEDIANOS Y GRANDES</t>
        </is>
      </c>
      <c r="D661" s="6" t="inlineStr">
        <is>
          <t>COMERCIAL</t>
        </is>
      </c>
      <c r="E661" s="11">
        <f>IF(D661="COMERCIAL","UTILITARIO",IF(C661="SUV Y CROSSOVER","SUV","AUTOMOVIL"))</f>
        <v/>
      </c>
      <c r="F661" s="6" t="inlineStr">
        <is>
          <t>CHI</t>
        </is>
      </c>
      <c r="G661" s="11" t="n">
        <v>2000</v>
      </c>
      <c r="H661" s="6" t="inlineStr">
        <is>
          <t>DIESEL</t>
        </is>
      </c>
      <c r="I661" s="6">
        <f>IF(H661="NAFTA","N",IF(H661="DIESEL","D",IF(H661="ELÉCTRICO","E","")))</f>
        <v/>
      </c>
      <c r="J661" s="17" t="inlineStr">
        <is>
          <t>D</t>
        </is>
      </c>
      <c r="K661" s="6" t="n">
        <v>140</v>
      </c>
      <c r="L661" s="9" t="n">
        <v>100</v>
      </c>
      <c r="M661" s="2" t="n">
        <v>100</v>
      </c>
      <c r="N661" s="2" t="n">
        <v>36990</v>
      </c>
      <c r="O661" s="2" t="inlineStr">
        <is>
          <t>Ursea</t>
        </is>
      </c>
      <c r="P661" s="2" t="inlineStr">
        <is>
          <t>RV-E00070</t>
        </is>
      </c>
      <c r="Q661" s="2" t="inlineStr">
        <is>
          <t>Euro 5 b</t>
        </is>
      </c>
      <c r="R661" s="2" t="n">
        <v>3000</v>
      </c>
      <c r="S661" s="2" t="n"/>
      <c r="T661" s="2" t="n">
        <v>221</v>
      </c>
      <c r="U661" s="39">
        <f>IF(I661="N",T661*Supuestos!$B$4,T661*Supuestos!$C$4)*100</f>
        <v/>
      </c>
      <c r="V661" s="20">
        <f>IF(U661&gt;0,100/U661,0)</f>
        <v/>
      </c>
      <c r="W661" s="2">
        <f>T661*M661</f>
        <v/>
      </c>
      <c r="X661" s="2">
        <f>+U661*M661</f>
        <v/>
      </c>
      <c r="Y661" s="44" t="n">
        <v>7810.635656650481</v>
      </c>
      <c r="Z661" s="45" t="n">
        <v>0.347</v>
      </c>
      <c r="AA661" s="44" t="n">
        <v>22509.03647449706</v>
      </c>
    </row>
    <row r="662">
      <c r="A662" s="6" t="inlineStr">
        <is>
          <t>KARRY</t>
        </is>
      </c>
      <c r="B662" s="6" t="inlineStr">
        <is>
          <t>Q22 1.3 Doble Cabina  a/a, dir, faros, 2Abag, ABS</t>
        </is>
      </c>
      <c r="C662" s="6" t="inlineStr">
        <is>
          <t>P.UP/ DC COMPACTOS</t>
        </is>
      </c>
      <c r="D662" s="6" t="inlineStr">
        <is>
          <t>COMERCIAL</t>
        </is>
      </c>
      <c r="E662" s="11">
        <f>IF(D662="COMERCIAL","UTILITARIO",IF(C662="SUV Y CROSSOVER","SUV","AUTOMOVIL"))</f>
        <v/>
      </c>
      <c r="F662" s="6" t="inlineStr">
        <is>
          <t>CHI</t>
        </is>
      </c>
      <c r="G662" s="11" t="n">
        <v>1300</v>
      </c>
      <c r="H662" s="6" t="inlineStr">
        <is>
          <t>NAFTA</t>
        </is>
      </c>
      <c r="I662" s="6">
        <f>IF(H662="NAFTA","N",IF(H662="DIESEL","D",IF(H662="ELÉCTRICO","E","")))</f>
        <v/>
      </c>
      <c r="J662" s="17" t="inlineStr">
        <is>
          <t>N</t>
        </is>
      </c>
      <c r="K662" s="6" t="n">
        <v>82</v>
      </c>
      <c r="L662" s="9" t="n">
        <v>100</v>
      </c>
      <c r="M662" s="2" t="n">
        <v>100</v>
      </c>
      <c r="N662" s="2" t="n">
        <v>12890</v>
      </c>
      <c r="O662" s="2" t="inlineStr">
        <is>
          <t>Chile</t>
        </is>
      </c>
      <c r="P662" s="2" t="inlineStr">
        <is>
          <t>KR8924E60123S02-2</t>
        </is>
      </c>
      <c r="Q662" s="2" t="inlineStr">
        <is>
          <t>Euro 6 b</t>
        </is>
      </c>
      <c r="R662" s="2" t="n">
        <v>2160</v>
      </c>
      <c r="S662" s="2" t="n"/>
      <c r="T662" s="2" t="n">
        <v>182</v>
      </c>
      <c r="U662" s="39">
        <f>IF(I662="N",T662*Supuestos!$B$4,T662*Supuestos!$C$4)*100</f>
        <v/>
      </c>
      <c r="V662" s="20">
        <f>IF(U662&gt;0,100/U662,0)</f>
        <v/>
      </c>
      <c r="W662" s="2">
        <f>T662*M662</f>
        <v/>
      </c>
      <c r="X662" s="2">
        <f>+U662*M662</f>
        <v/>
      </c>
      <c r="Y662" s="44" t="n">
        <v>598.051345499536</v>
      </c>
      <c r="Z662" s="45" t="n">
        <v>0.06</v>
      </c>
      <c r="AA662" s="44" t="n">
        <v>9967.522424992267</v>
      </c>
    </row>
    <row r="663">
      <c r="A663" s="6" t="inlineStr">
        <is>
          <t>CHEVROLET</t>
        </is>
      </c>
      <c r="B663" s="6" t="inlineStr">
        <is>
          <t>Nueva S10 2.8 LS TDsl DC Full,6Abag,ABS,CES,CTR</t>
        </is>
      </c>
      <c r="C663" s="6" t="inlineStr">
        <is>
          <t>P.UP / DC MEDIANOS Y GRANDES</t>
        </is>
      </c>
      <c r="D663" s="6" t="inlineStr">
        <is>
          <t>COMERCIAL</t>
        </is>
      </c>
      <c r="E663" s="11">
        <f>IF(D663="COMERCIAL","UTILITARIO",IF(C663="SUV Y CROSSOVER","SUV","AUTOMOVIL"))</f>
        <v/>
      </c>
      <c r="F663" s="6" t="inlineStr">
        <is>
          <t>BRA</t>
        </is>
      </c>
      <c r="G663" s="11" t="n">
        <v>2800</v>
      </c>
      <c r="H663" s="6" t="inlineStr">
        <is>
          <t>DIESEL</t>
        </is>
      </c>
      <c r="I663" s="6">
        <f>IF(H663="NAFTA","N",IF(H663="DIESEL","D",IF(H663="ELÉCTRICO","E","")))</f>
        <v/>
      </c>
      <c r="J663" s="17" t="inlineStr">
        <is>
          <t>D</t>
        </is>
      </c>
      <c r="K663" s="6" t="n">
        <v>200</v>
      </c>
      <c r="L663" s="9" t="n">
        <v>92</v>
      </c>
      <c r="M663" s="2" t="n">
        <v>92</v>
      </c>
      <c r="N663" s="2" t="n">
        <v>41448</v>
      </c>
      <c r="O663" s="2" t="inlineStr">
        <is>
          <t>Argentina</t>
        </is>
      </c>
      <c r="P663" s="2" t="inlineStr">
        <is>
          <t>BR23100041</t>
        </is>
      </c>
      <c r="Q663" s="2" t="inlineStr">
        <is>
          <t>Euro 5</t>
        </is>
      </c>
      <c r="R663" s="2" t="n">
        <v>3100</v>
      </c>
      <c r="S663" s="2" t="n"/>
      <c r="T663" s="2" t="n">
        <v>215</v>
      </c>
      <c r="U663" s="39">
        <f>IF(I663="N",T663*Supuestos!$B$4,T663*Supuestos!$C$4)*100</f>
        <v/>
      </c>
      <c r="V663" s="20">
        <f>IF(U663&gt;0,100/U663,0)</f>
        <v/>
      </c>
      <c r="W663" s="2">
        <f>T663*M663</f>
        <v/>
      </c>
      <c r="X663" s="2">
        <f>+U663*M663</f>
        <v/>
      </c>
      <c r="Y663" s="44" t="n">
        <v>8751.966117784514</v>
      </c>
      <c r="Z663" s="45" t="n">
        <v>0.347</v>
      </c>
      <c r="AA663" s="44" t="n">
        <v>25221.80437401877</v>
      </c>
    </row>
    <row r="664">
      <c r="A664" s="6" t="inlineStr">
        <is>
          <t>TOYOTA</t>
        </is>
      </c>
      <c r="B664" s="6" t="inlineStr">
        <is>
          <t>Hilux DC SRV 2.8T Dsl Ex.Full,clim,led,ala,Ay.Est (ARG)</t>
        </is>
      </c>
      <c r="C664" s="6" t="inlineStr">
        <is>
          <t>P.UP / DC MEDIANOS Y GRANDES</t>
        </is>
      </c>
      <c r="D664" s="6" t="inlineStr">
        <is>
          <t>COMERCIAL</t>
        </is>
      </c>
      <c r="E664" s="11">
        <f>IF(D664="COMERCIAL","UTILITARIO",IF(C664="SUV Y CROSSOVER","SUV","AUTOMOVIL"))</f>
        <v/>
      </c>
      <c r="F664" s="6" t="inlineStr">
        <is>
          <t>ARG</t>
        </is>
      </c>
      <c r="G664" s="11" t="n">
        <v>2800</v>
      </c>
      <c r="H664" s="6" t="inlineStr">
        <is>
          <t>DIESEL</t>
        </is>
      </c>
      <c r="I664" s="6">
        <f>IF(H664="NAFTA","N",IF(H664="DIESEL","D",IF(H664="ELÉCTRICO","E","")))</f>
        <v/>
      </c>
      <c r="J664" s="17" t="inlineStr">
        <is>
          <t>D</t>
        </is>
      </c>
      <c r="K664" s="6" t="n">
        <v>204</v>
      </c>
      <c r="L664" s="9" t="n">
        <v>92</v>
      </c>
      <c r="M664" s="2" t="n">
        <v>92</v>
      </c>
      <c r="N664" s="2" t="n">
        <v>61490</v>
      </c>
      <c r="O664" s="2" t="inlineStr">
        <is>
          <t>Ursea</t>
        </is>
      </c>
      <c r="P664" s="2" t="inlineStr">
        <is>
          <t>RV-E00143</t>
        </is>
      </c>
      <c r="Q664" s="2" t="inlineStr">
        <is>
          <t>Euro 5 b</t>
        </is>
      </c>
      <c r="R664" s="2" t="n">
        <v>3140</v>
      </c>
      <c r="S664" s="2" t="n"/>
      <c r="T664" s="2" t="n">
        <v>227</v>
      </c>
      <c r="U664" s="39">
        <f>IF(I664="N",T664*Supuestos!$B$4,T664*Supuestos!$C$4)*100</f>
        <v/>
      </c>
      <c r="V664" s="20">
        <f>IF(U664&gt;0,100/U664,0)</f>
        <v/>
      </c>
      <c r="W664" s="2">
        <f>T664*M664</f>
        <v/>
      </c>
      <c r="X664" s="2">
        <f>+U664*M664</f>
        <v/>
      </c>
      <c r="Y664" s="44" t="n">
        <v>12983.94124161768</v>
      </c>
      <c r="Z664" s="45" t="n">
        <v>0.347</v>
      </c>
      <c r="AA664" s="44" t="n">
        <v>37417.69810264462</v>
      </c>
    </row>
    <row r="665">
      <c r="A665" s="6" t="inlineStr">
        <is>
          <t>VOLKSWAGEN</t>
        </is>
      </c>
      <c r="B665" s="6" t="inlineStr">
        <is>
          <t>Saveiro VIII 1.6 Pick Up Full, 2Abag, ABS, CES, CTR</t>
        </is>
      </c>
      <c r="C665" s="6" t="inlineStr">
        <is>
          <t>P.UP/ DC LIVIANOS</t>
        </is>
      </c>
      <c r="D665" s="6" t="inlineStr">
        <is>
          <t>COMERCIAL</t>
        </is>
      </c>
      <c r="E665" s="11">
        <f>IF(D665="COMERCIAL","UTILITARIO",IF(C665="SUV Y CROSSOVER","SUV","AUTOMOVIL"))</f>
        <v/>
      </c>
      <c r="F665" s="6" t="n"/>
      <c r="G665" s="11" t="n">
        <v>1600</v>
      </c>
      <c r="H665" s="6" t="inlineStr">
        <is>
          <t>NAFTA</t>
        </is>
      </c>
      <c r="I665" s="6">
        <f>IF(H665="NAFTA","N",IF(H665="DIESEL","D",IF(H665="ELÉCTRICO","E","")))</f>
        <v/>
      </c>
      <c r="J665" s="17" t="inlineStr">
        <is>
          <t>N</t>
        </is>
      </c>
      <c r="K665" s="6" t="n">
        <v>110</v>
      </c>
      <c r="L665" s="9" t="n">
        <v>92</v>
      </c>
      <c r="M665" s="2" t="n">
        <v>92</v>
      </c>
      <c r="N665" s="2" t="n">
        <v>17590</v>
      </c>
      <c r="O665" s="2" t="inlineStr">
        <is>
          <t>Ursea</t>
        </is>
      </c>
      <c r="P665" s="2" t="inlineStr">
        <is>
          <t>RV-E00114</t>
        </is>
      </c>
      <c r="Q665" s="2" t="inlineStr">
        <is>
          <t>Euro 6</t>
        </is>
      </c>
      <c r="R665" s="2" t="n">
        <v>1740</v>
      </c>
      <c r="S665" s="2" t="n"/>
      <c r="T665" s="2" t="n">
        <v>175</v>
      </c>
      <c r="U665" s="39">
        <f>IF(I665="N",T665*Supuestos!$B$4,T665*Supuestos!$C$4)*100</f>
        <v/>
      </c>
      <c r="V665" s="20">
        <f>IF(U665&gt;0,100/U665,0)</f>
        <v/>
      </c>
      <c r="W665" s="2">
        <f>T665*M665</f>
        <v/>
      </c>
      <c r="X665" s="2">
        <f>+U665*M665</f>
        <v/>
      </c>
      <c r="Y665" s="44" t="n">
        <v>816.1150634085988</v>
      </c>
      <c r="Z665" s="45" t="n">
        <v>0.06</v>
      </c>
      <c r="AA665" s="44" t="n">
        <v>13601.91772347665</v>
      </c>
    </row>
    <row r="666">
      <c r="A666" s="6" t="inlineStr">
        <is>
          <t>DFSK</t>
        </is>
      </c>
      <c r="B666" s="6" t="inlineStr">
        <is>
          <t>K01S Box 1.1 2.7 mts. dir, a/a, 2Abag, ABS, Pta. Lat.</t>
        </is>
      </c>
      <c r="C666" s="6" t="inlineStr">
        <is>
          <t>UTILITARIOS COMPACTOS</t>
        </is>
      </c>
      <c r="D666" s="6" t="inlineStr">
        <is>
          <t>COMERCIAL</t>
        </is>
      </c>
      <c r="E666" s="11">
        <f>IF(D666="COMERCIAL","UTILITARIO",IF(C666="SUV Y CROSSOVER","SUV","AUTOMOVIL"))</f>
        <v/>
      </c>
      <c r="F666" s="6" t="inlineStr">
        <is>
          <t>CHI</t>
        </is>
      </c>
      <c r="G666" s="11" t="n">
        <v>1100</v>
      </c>
      <c r="H666" s="6" t="inlineStr">
        <is>
          <t>NAFTA</t>
        </is>
      </c>
      <c r="I666" s="6">
        <f>IF(H666="NAFTA","N",IF(H666="DIESEL","D",IF(H666="ELÉCTRICO","E","")))</f>
        <v/>
      </c>
      <c r="J666" s="17" t="inlineStr">
        <is>
          <t>N</t>
        </is>
      </c>
      <c r="K666" s="6" t="n">
        <v>0</v>
      </c>
      <c r="L666" s="9" t="n">
        <v>88</v>
      </c>
      <c r="M666" s="2" t="n">
        <v>88</v>
      </c>
      <c r="N666" s="2" t="n">
        <v>14850</v>
      </c>
      <c r="O666" s="2" t="inlineStr">
        <is>
          <t>Chile</t>
        </is>
      </c>
      <c r="P666" s="2" t="inlineStr">
        <is>
          <t>DS5472E51213S01-3</t>
        </is>
      </c>
      <c r="Q666" s="2" t="inlineStr">
        <is>
          <t>Euro 5</t>
        </is>
      </c>
      <c r="R666" s="2" t="n">
        <v>1920</v>
      </c>
      <c r="S666" s="2" t="n"/>
      <c r="T666" s="2" t="n">
        <v>174</v>
      </c>
      <c r="U666" s="39">
        <f>IF(I666="N",T666*Supuestos!$B$4,T666*Supuestos!$C$4)*100</f>
        <v/>
      </c>
      <c r="V666" s="20">
        <f>IF(U666&gt;0,100/U666,0)</f>
        <v/>
      </c>
      <c r="W666" s="2">
        <f>T666*M666</f>
        <v/>
      </c>
      <c r="X666" s="2">
        <f>+U666*M666</f>
        <v/>
      </c>
      <c r="Y666" s="44" t="n">
        <v>688.9885555211877</v>
      </c>
      <c r="Z666" s="45" t="n">
        <v>0.06</v>
      </c>
      <c r="AA666" s="44" t="n">
        <v>11483.14259201979</v>
      </c>
    </row>
    <row r="667">
      <c r="A667" s="6" t="inlineStr">
        <is>
          <t>CHEVROLET</t>
        </is>
      </c>
      <c r="B667" s="6" t="inlineStr">
        <is>
          <t>New Silverado 3.0 LTZ DC T.Diesel Ex.Full,ADAS 4x4 Aut.(MEX)</t>
        </is>
      </c>
      <c r="C667" s="6" t="inlineStr">
        <is>
          <t>P.UP / DC MEDIANOS Y GRANDES</t>
        </is>
      </c>
      <c r="D667" s="6" t="inlineStr">
        <is>
          <t>COMERCIAL</t>
        </is>
      </c>
      <c r="E667" s="11">
        <f>IF(D667="COMERCIAL","UTILITARIO",IF(C667="SUV Y CROSSOVER","SUV","AUTOMOVIL"))</f>
        <v/>
      </c>
      <c r="F667" s="6" t="inlineStr">
        <is>
          <t>MEX</t>
        </is>
      </c>
      <c r="G667" s="11" t="n">
        <v>3000</v>
      </c>
      <c r="H667" s="6" t="inlineStr">
        <is>
          <t>DIESEL</t>
        </is>
      </c>
      <c r="I667" s="6">
        <f>IF(H667="NAFTA","N",IF(H667="DIESEL","D",IF(H667="ELÉCTRICO","E","")))</f>
        <v/>
      </c>
      <c r="J667" s="17" t="inlineStr">
        <is>
          <t>D</t>
        </is>
      </c>
      <c r="K667" s="6" t="n">
        <v>277</v>
      </c>
      <c r="L667" s="9" t="n">
        <v>87</v>
      </c>
      <c r="M667" s="2" t="n">
        <v>87</v>
      </c>
      <c r="N667" s="2" t="n">
        <v>92990</v>
      </c>
      <c r="O667" s="2" t="inlineStr">
        <is>
          <t>Chile</t>
        </is>
      </c>
      <c r="P667" s="2" t="inlineStr">
        <is>
          <t>CH8751T3C0922M00-0</t>
        </is>
      </c>
      <c r="Q667" s="2" t="inlineStr">
        <is>
          <t>Tier 3 b70</t>
        </is>
      </c>
      <c r="R667" s="2" t="n">
        <v>3266</v>
      </c>
      <c r="S667" s="2" t="n"/>
      <c r="T667" s="2" t="n">
        <v>226</v>
      </c>
      <c r="U667" s="39">
        <f>IF(I667="N",T667*Supuestos!$B$4,T667*Supuestos!$C$4)*100</f>
        <v/>
      </c>
      <c r="V667" s="20">
        <f>IF(U667&gt;0,100/U667,0)</f>
        <v/>
      </c>
      <c r="W667" s="2">
        <f>T667*M667</f>
        <v/>
      </c>
      <c r="X667" s="2">
        <f>+U667*M667</f>
        <v/>
      </c>
      <c r="Y667" s="44" t="n">
        <v>19635.33413657551</v>
      </c>
      <c r="Z667" s="45" t="n">
        <v>0.347</v>
      </c>
      <c r="AA667" s="44" t="n">
        <v>56585.97733883432</v>
      </c>
    </row>
    <row r="668">
      <c r="A668" s="6" t="inlineStr">
        <is>
          <t>DFSK</t>
        </is>
      </c>
      <c r="B668" s="6" t="inlineStr">
        <is>
          <t>K01S Pick Up 1.1 2.7 mts. dir, 2Abag, ABS</t>
        </is>
      </c>
      <c r="C668" s="6" t="inlineStr">
        <is>
          <t>P.UP/ DC COMPACTOS</t>
        </is>
      </c>
      <c r="D668" s="6" t="inlineStr">
        <is>
          <t>COMERCIAL</t>
        </is>
      </c>
      <c r="E668" s="11">
        <f>IF(D668="COMERCIAL","UTILITARIO",IF(C668="SUV Y CROSSOVER","SUV","AUTOMOVIL"))</f>
        <v/>
      </c>
      <c r="F668" s="6" t="inlineStr">
        <is>
          <t>CHI</t>
        </is>
      </c>
      <c r="G668" s="11" t="n">
        <v>1100</v>
      </c>
      <c r="H668" s="6" t="inlineStr">
        <is>
          <t>NAFTA</t>
        </is>
      </c>
      <c r="I668" s="6">
        <f>IF(H668="NAFTA","N",IF(H668="DIESEL","D",IF(H668="ELÉCTRICO","E","")))</f>
        <v/>
      </c>
      <c r="J668" s="17" t="inlineStr">
        <is>
          <t>N</t>
        </is>
      </c>
      <c r="K668" s="6" t="n">
        <v>63</v>
      </c>
      <c r="L668" s="9" t="n">
        <v>87</v>
      </c>
      <c r="M668" s="2" t="n">
        <v>87</v>
      </c>
      <c r="N668" s="2" t="n">
        <v>11490</v>
      </c>
      <c r="O668" s="2" t="inlineStr">
        <is>
          <t>Chile</t>
        </is>
      </c>
      <c r="P668" s="2" t="inlineStr">
        <is>
          <t>DS5472E51213S01-3</t>
        </is>
      </c>
      <c r="Q668" s="2" t="inlineStr">
        <is>
          <t>Euro 5</t>
        </is>
      </c>
      <c r="R668" s="2" t="n">
        <v>1920</v>
      </c>
      <c r="S668" s="2" t="n"/>
      <c r="T668" s="2" t="n">
        <v>174</v>
      </c>
      <c r="U668" s="39">
        <f>IF(I668="N",T668*Supuestos!$B$4,T668*Supuestos!$C$4)*100</f>
        <v/>
      </c>
      <c r="V668" s="20">
        <f>IF(U668&gt;0,100/U668,0)</f>
        <v/>
      </c>
      <c r="W668" s="2">
        <f>T668*M668</f>
        <v/>
      </c>
      <c r="X668" s="2">
        <f>+U668*M668</f>
        <v/>
      </c>
      <c r="Y668" s="44" t="n">
        <v>533.0961954840704</v>
      </c>
      <c r="Z668" s="45" t="n">
        <v>0.06</v>
      </c>
      <c r="AA668" s="44" t="n">
        <v>8884.936591401174</v>
      </c>
    </row>
    <row r="669">
      <c r="A669" s="6" t="inlineStr">
        <is>
          <t>TOYOTA</t>
        </is>
      </c>
      <c r="B669" s="6" t="inlineStr">
        <is>
          <t>Hilux DC SRV 2.8T Dsl Ex.Full,clim,led,ala,Ay.Est 4x4 Aut.(A</t>
        </is>
      </c>
      <c r="C669" s="6" t="inlineStr">
        <is>
          <t>P.UP / DC MEDIANOS Y GRANDES</t>
        </is>
      </c>
      <c r="D669" s="6" t="inlineStr">
        <is>
          <t>COMERCIAL</t>
        </is>
      </c>
      <c r="E669" s="11">
        <f>IF(D669="COMERCIAL","UTILITARIO",IF(C669="SUV Y CROSSOVER","SUV","AUTOMOVIL"))</f>
        <v/>
      </c>
      <c r="F669" s="6" t="inlineStr">
        <is>
          <t>ARG</t>
        </is>
      </c>
      <c r="G669" s="11" t="n">
        <v>2800</v>
      </c>
      <c r="H669" s="6" t="inlineStr">
        <is>
          <t>DIESEL</t>
        </is>
      </c>
      <c r="I669" s="6">
        <f>IF(H669="NAFTA","N",IF(H669="DIESEL","D",IF(H669="ELÉCTRICO","E","")))</f>
        <v/>
      </c>
      <c r="J669" s="17" t="inlineStr">
        <is>
          <t>D</t>
        </is>
      </c>
      <c r="K669" s="6" t="n">
        <v>204</v>
      </c>
      <c r="L669" s="9" t="n">
        <v>87</v>
      </c>
      <c r="M669" s="2" t="n">
        <v>87</v>
      </c>
      <c r="N669" s="2" t="n">
        <v>71490</v>
      </c>
      <c r="O669" s="2" t="inlineStr">
        <is>
          <t>Ursea</t>
        </is>
      </c>
      <c r="P669" s="2" t="inlineStr">
        <is>
          <t>RV-E00143</t>
        </is>
      </c>
      <c r="Q669" s="2" t="inlineStr">
        <is>
          <t>Euro 5 b</t>
        </is>
      </c>
      <c r="R669" s="2" t="n">
        <v>3140</v>
      </c>
      <c r="S669" s="2" t="n"/>
      <c r="T669" s="2" t="n">
        <v>227</v>
      </c>
      <c r="U669" s="39">
        <f>IF(I669="N",T669*Supuestos!$B$4,T669*Supuestos!$C$4)*100</f>
        <v/>
      </c>
      <c r="V669" s="20">
        <f>IF(U669&gt;0,100/U669,0)</f>
        <v/>
      </c>
      <c r="W669" s="2">
        <f>T669*M669</f>
        <v/>
      </c>
      <c r="X669" s="2">
        <f>+U669*M669</f>
        <v/>
      </c>
      <c r="Y669" s="44" t="n">
        <v>15095.49454160429</v>
      </c>
      <c r="Z669" s="45" t="n">
        <v>0.347</v>
      </c>
      <c r="AA669" s="44" t="n">
        <v>43502.86611413341</v>
      </c>
    </row>
    <row r="670">
      <c r="A670" s="6" t="inlineStr">
        <is>
          <t>TOYOTA</t>
        </is>
      </c>
      <c r="B670" s="6" t="inlineStr">
        <is>
          <t>Hilux Dob. Cab. 2.7 SR Extra Full, llantas, Ay. Estac. (ARG)</t>
        </is>
      </c>
      <c r="C670" s="6" t="inlineStr">
        <is>
          <t>P.UP / DC MEDIANOS Y GRANDES</t>
        </is>
      </c>
      <c r="D670" s="6" t="inlineStr">
        <is>
          <t>COMERCIAL</t>
        </is>
      </c>
      <c r="E670" s="11">
        <f>IF(D670="COMERCIAL","UTILITARIO",IF(C670="SUV Y CROSSOVER","SUV","AUTOMOVIL"))</f>
        <v/>
      </c>
      <c r="F670" s="6" t="inlineStr">
        <is>
          <t>ARG</t>
        </is>
      </c>
      <c r="G670" s="11" t="n">
        <v>2700</v>
      </c>
      <c r="H670" s="6" t="inlineStr">
        <is>
          <t>NAFTA</t>
        </is>
      </c>
      <c r="I670" s="6">
        <f>IF(H670="NAFTA","N",IF(H670="DIESEL","D",IF(H670="ELÉCTRICO","E","")))</f>
        <v/>
      </c>
      <c r="J670" s="17" t="inlineStr">
        <is>
          <t>N</t>
        </is>
      </c>
      <c r="K670" s="6" t="n">
        <v>167</v>
      </c>
      <c r="L670" s="9" t="n">
        <v>85</v>
      </c>
      <c r="M670" s="2" t="n">
        <v>85</v>
      </c>
      <c r="N670" s="2" t="n">
        <v>37990</v>
      </c>
      <c r="O670" s="2" t="inlineStr">
        <is>
          <t>Ursea</t>
        </is>
      </c>
      <c r="P670" s="2" t="inlineStr">
        <is>
          <t>RV-E00163</t>
        </is>
      </c>
      <c r="Q670" s="2" t="inlineStr">
        <is>
          <t>Euro 5 b</t>
        </is>
      </c>
      <c r="R670" s="2" t="n">
        <v>2710</v>
      </c>
      <c r="S670" s="2" t="n"/>
      <c r="T670" s="2" t="n">
        <v>260</v>
      </c>
      <c r="U670" s="39">
        <f>IF(I670="N",T670*Supuestos!$B$4,T670*Supuestos!$C$4)*100</f>
        <v/>
      </c>
      <c r="V670" s="20">
        <f>IF(U670&gt;0,100/U670,0)</f>
        <v/>
      </c>
      <c r="W670" s="2">
        <f>T670*M670</f>
        <v/>
      </c>
      <c r="X670" s="2">
        <f>+U670*M670</f>
        <v/>
      </c>
      <c r="Y670" s="44" t="n">
        <v>1762.604392205382</v>
      </c>
      <c r="Z670" s="45" t="n">
        <v>0.06</v>
      </c>
      <c r="AA670" s="44" t="n">
        <v>29376.7398700897</v>
      </c>
    </row>
    <row r="671">
      <c r="A671" s="6" t="inlineStr">
        <is>
          <t>CHEVROLET</t>
        </is>
      </c>
      <c r="B671" s="6" t="inlineStr">
        <is>
          <t>Nueva S10 2.8 LS TDsl DC Full,6Abag,ABS,CES,CTR 4x4</t>
        </is>
      </c>
      <c r="C671" s="6" t="inlineStr">
        <is>
          <t>P.UP / DC MEDIANOS Y GRANDES</t>
        </is>
      </c>
      <c r="D671" s="6" t="inlineStr">
        <is>
          <t>COMERCIAL</t>
        </is>
      </c>
      <c r="E671" s="11">
        <f>IF(D671="COMERCIAL","UTILITARIO",IF(C671="SUV Y CROSSOVER","SUV","AUTOMOVIL"))</f>
        <v/>
      </c>
      <c r="F671" s="6" t="inlineStr">
        <is>
          <t>BRA</t>
        </is>
      </c>
      <c r="G671" s="11" t="n">
        <v>2800</v>
      </c>
      <c r="H671" s="6" t="inlineStr">
        <is>
          <t>DIESEL</t>
        </is>
      </c>
      <c r="I671" s="6">
        <f>IF(H671="NAFTA","N",IF(H671="DIESEL","D",IF(H671="ELÉCTRICO","E","")))</f>
        <v/>
      </c>
      <c r="J671" s="17" t="inlineStr">
        <is>
          <t>D</t>
        </is>
      </c>
      <c r="K671" s="6" t="n">
        <v>200</v>
      </c>
      <c r="L671" s="9" t="n">
        <v>83</v>
      </c>
      <c r="M671" s="2" t="n">
        <v>83</v>
      </c>
      <c r="N671" s="2" t="n">
        <v>45690</v>
      </c>
      <c r="O671" s="2" t="inlineStr">
        <is>
          <t>Argentina</t>
        </is>
      </c>
      <c r="P671" s="2" t="inlineStr">
        <is>
          <t>BR23100041</t>
        </is>
      </c>
      <c r="Q671" s="2" t="inlineStr">
        <is>
          <t>Euro 5</t>
        </is>
      </c>
      <c r="R671" s="2" t="n">
        <v>3100</v>
      </c>
      <c r="S671" s="2" t="n"/>
      <c r="T671" s="2" t="n">
        <v>215</v>
      </c>
      <c r="U671" s="39">
        <f>IF(I671="N",T671*Supuestos!$B$4,T671*Supuestos!$C$4)*100</f>
        <v/>
      </c>
      <c r="V671" s="20">
        <f>IF(U671&gt;0,100/U671,0)</f>
        <v/>
      </c>
      <c r="W671" s="2">
        <f>T671*M671</f>
        <v/>
      </c>
      <c r="X671" s="2">
        <f>+U671*M671</f>
        <v/>
      </c>
      <c r="Y671" s="44" t="n">
        <v>9647.687027638834</v>
      </c>
      <c r="Z671" s="45" t="n">
        <v>0.347</v>
      </c>
      <c r="AA671" s="44" t="n">
        <v>27803.13264449231</v>
      </c>
    </row>
    <row r="672">
      <c r="A672" s="6" t="inlineStr">
        <is>
          <t>RENAULT</t>
        </is>
      </c>
      <c r="B672" s="6" t="inlineStr">
        <is>
          <t>Nueva Master 2.3T Dsl L3H2 Minibus 15 pax. Ex. Full (BRA)</t>
        </is>
      </c>
      <c r="C672" s="6" t="inlineStr">
        <is>
          <t>UTILITARIOS MEDIANOS y GRANDES</t>
        </is>
      </c>
      <c r="D672" s="6" t="inlineStr">
        <is>
          <t>COMERCIAL</t>
        </is>
      </c>
      <c r="E672" s="11">
        <f>IF(D672="COMERCIAL","UTILITARIO",IF(C672="SUV Y CROSSOVER","SUV","AUTOMOVIL"))</f>
        <v/>
      </c>
      <c r="F672" s="6" t="inlineStr">
        <is>
          <t>BRA</t>
        </is>
      </c>
      <c r="G672" s="11" t="n">
        <v>2300</v>
      </c>
      <c r="H672" s="6" t="inlineStr">
        <is>
          <t>DIESEL</t>
        </is>
      </c>
      <c r="I672" s="6">
        <f>IF(H672="NAFTA","N",IF(H672="DIESEL","D",IF(H672="ELÉCTRICO","E","")))</f>
        <v/>
      </c>
      <c r="J672" s="17" t="inlineStr">
        <is>
          <t>D</t>
        </is>
      </c>
      <c r="K672" s="6" t="n">
        <v>136</v>
      </c>
      <c r="L672" s="9" t="n">
        <v>83</v>
      </c>
      <c r="M672" s="2" t="n">
        <v>83</v>
      </c>
      <c r="N672" s="2" t="n">
        <v>50008</v>
      </c>
      <c r="O672" s="2" t="inlineStr">
        <is>
          <t>Ursea</t>
        </is>
      </c>
      <c r="P672" s="2" t="inlineStr">
        <is>
          <t>RV-E00119</t>
        </is>
      </c>
      <c r="Q672" s="2" t="inlineStr">
        <is>
          <t>Euro 6</t>
        </is>
      </c>
      <c r="R672" s="2" t="n">
        <v>3750</v>
      </c>
      <c r="S672" s="2" t="n"/>
      <c r="T672" s="2" t="n">
        <v>202</v>
      </c>
      <c r="U672" s="39">
        <f>IF(I672="N",T672*Supuestos!$B$4,T672*Supuestos!$C$4)*100</f>
        <v/>
      </c>
      <c r="V672" s="20">
        <f>IF(U672&gt;0,100/U672,0)</f>
        <v/>
      </c>
      <c r="W672" s="2">
        <f>T672*M672</f>
        <v/>
      </c>
      <c r="X672" s="2">
        <f>+U672*M672</f>
        <v/>
      </c>
      <c r="Y672" s="44" t="n">
        <v>10559.45574257305</v>
      </c>
      <c r="Z672" s="45" t="n">
        <v>0.347</v>
      </c>
      <c r="AA672" s="44" t="n">
        <v>30430.70819185318</v>
      </c>
    </row>
    <row r="673">
      <c r="A673" s="6" t="inlineStr">
        <is>
          <t>TOYOTA</t>
        </is>
      </c>
      <c r="B673" s="6" t="inlineStr">
        <is>
          <t>Hilux Dob. Cab. DX 2.4T Diesel Extra Full (ARG)</t>
        </is>
      </c>
      <c r="C673" s="6" t="inlineStr">
        <is>
          <t>P.UP / DC MEDIANOS Y GRANDES</t>
        </is>
      </c>
      <c r="D673" s="6" t="inlineStr">
        <is>
          <t>COMERCIAL</t>
        </is>
      </c>
      <c r="E673" s="11">
        <f>IF(D673="COMERCIAL","UTILITARIO",IF(C673="SUV Y CROSSOVER","SUV","AUTOMOVIL"))</f>
        <v/>
      </c>
      <c r="F673" s="6" t="inlineStr">
        <is>
          <t>ARG</t>
        </is>
      </c>
      <c r="G673" s="11" t="n">
        <v>2400</v>
      </c>
      <c r="H673" s="6" t="inlineStr">
        <is>
          <t>DIESEL</t>
        </is>
      </c>
      <c r="I673" s="6">
        <f>IF(H673="NAFTA","N",IF(H673="DIESEL","D",IF(H673="ELÉCTRICO","E","")))</f>
        <v/>
      </c>
      <c r="J673" s="17" t="inlineStr">
        <is>
          <t>D</t>
        </is>
      </c>
      <c r="K673" s="6" t="n">
        <v>150</v>
      </c>
      <c r="L673" s="9" t="n">
        <v>80</v>
      </c>
      <c r="M673" s="2" t="n">
        <v>80</v>
      </c>
      <c r="N673" s="2" t="n">
        <v>52490</v>
      </c>
      <c r="O673" s="2" t="inlineStr">
        <is>
          <t>Ursea</t>
        </is>
      </c>
      <c r="P673" s="2" t="inlineStr">
        <is>
          <t>RV-E00164</t>
        </is>
      </c>
      <c r="Q673" s="2" t="inlineStr">
        <is>
          <t>Euro 5 b</t>
        </is>
      </c>
      <c r="R673" s="2" t="n">
        <v>2910</v>
      </c>
      <c r="S673" s="2" t="n"/>
      <c r="T673" s="2" t="n">
        <v>182</v>
      </c>
      <c r="U673" s="39">
        <f>IF(I673="N",T673*Supuestos!$B$4,T673*Supuestos!$C$4)*100</f>
        <v/>
      </c>
      <c r="V673" s="20">
        <f>IF(U673&gt;0,100/U673,0)</f>
        <v/>
      </c>
      <c r="W673" s="2">
        <f>T673*M673</f>
        <v/>
      </c>
      <c r="X673" s="2">
        <f>+U673*M673</f>
        <v/>
      </c>
      <c r="Y673" s="44" t="n">
        <v>11083.54327162973</v>
      </c>
      <c r="Z673" s="45" t="n">
        <v>0.347</v>
      </c>
      <c r="AA673" s="44" t="n">
        <v>31941.0468923047</v>
      </c>
    </row>
    <row r="674">
      <c r="A674" s="6" t="inlineStr">
        <is>
          <t>HONDA</t>
        </is>
      </c>
      <c r="B674" s="6" t="inlineStr">
        <is>
          <t>New Ridgeline 3.5i RTL V6 Dob. Cab. Extra Full 4x4 Aut.</t>
        </is>
      </c>
      <c r="C674" s="6" t="inlineStr">
        <is>
          <t>P.UP / DC MEDIANOS Y GRANDES</t>
        </is>
      </c>
      <c r="D674" s="6" t="inlineStr">
        <is>
          <t>COMERCIAL</t>
        </is>
      </c>
      <c r="E674" s="11">
        <f>IF(D674="COMERCIAL","UTILITARIO",IF(C674="SUV Y CROSSOVER","SUV","AUTOMOVIL"))</f>
        <v/>
      </c>
      <c r="F674" s="6" t="inlineStr">
        <is>
          <t>USA</t>
        </is>
      </c>
      <c r="G674" s="11" t="n">
        <v>3500</v>
      </c>
      <c r="H674" s="6" t="inlineStr">
        <is>
          <t>NAFTA</t>
        </is>
      </c>
      <c r="I674" s="6">
        <f>IF(H674="NAFTA","N",IF(H674="DIESEL","D",IF(H674="ELÉCTRICO","E","")))</f>
        <v/>
      </c>
      <c r="J674" s="17" t="inlineStr">
        <is>
          <t>N</t>
        </is>
      </c>
      <c r="K674" s="6" t="n">
        <v>280</v>
      </c>
      <c r="L674" s="9" t="n">
        <v>79</v>
      </c>
      <c r="M674" s="2" t="n">
        <v>79</v>
      </c>
      <c r="N674" s="2" t="n">
        <v>75518</v>
      </c>
      <c r="O674" s="2" t="inlineStr">
        <is>
          <t>Chile</t>
        </is>
      </c>
      <c r="P674" s="2" t="inlineStr">
        <is>
          <t>HN8931T3B0123M00-1</t>
        </is>
      </c>
      <c r="Q674" s="2" t="inlineStr">
        <is>
          <t>Tier 3 b125</t>
        </is>
      </c>
      <c r="R674" s="2" t="n">
        <v>2730</v>
      </c>
      <c r="S674" s="2" t="n"/>
      <c r="T674" s="2" t="n">
        <v>288</v>
      </c>
      <c r="U674" s="39">
        <f>IF(I674="N",T674*Supuestos!$B$4,T674*Supuestos!$C$4)*100</f>
        <v/>
      </c>
      <c r="V674" s="20">
        <f>IF(U674&gt;0,100/U674,0)</f>
        <v/>
      </c>
      <c r="W674" s="2">
        <f>T674*M674</f>
        <v/>
      </c>
      <c r="X674" s="2">
        <f>+U674*M674</f>
        <v/>
      </c>
      <c r="Y674" s="44" t="n">
        <v>3503.77358490566</v>
      </c>
      <c r="Z674" s="45" t="n">
        <v>0.06</v>
      </c>
      <c r="AA674" s="44" t="n">
        <v>58396.22641509434</v>
      </c>
    </row>
    <row r="675">
      <c r="A675" s="6" t="inlineStr">
        <is>
          <t>RENAULT</t>
        </is>
      </c>
      <c r="B675" s="6" t="inlineStr">
        <is>
          <t>Nueva Master Pro 2.3T Furgon Diesel E.Full (L2H2)(BRA)</t>
        </is>
      </c>
      <c r="C675" s="6" t="inlineStr">
        <is>
          <t>UTILITARIOS MEDIANOS y GRANDES</t>
        </is>
      </c>
      <c r="D675" s="6" t="inlineStr">
        <is>
          <t>COMERCIAL</t>
        </is>
      </c>
      <c r="E675" s="11">
        <f>IF(D675="COMERCIAL","UTILITARIO",IF(C675="SUV Y CROSSOVER","SUV","AUTOMOVIL"))</f>
        <v/>
      </c>
      <c r="F675" s="6" t="inlineStr">
        <is>
          <t>BRA</t>
        </is>
      </c>
      <c r="G675" s="11" t="n">
        <v>2300</v>
      </c>
      <c r="H675" s="6" t="inlineStr">
        <is>
          <t>DIESEL</t>
        </is>
      </c>
      <c r="I675" s="6">
        <f>IF(H675="NAFTA","N",IF(H675="DIESEL","D",IF(H675="ELÉCTRICO","E","")))</f>
        <v/>
      </c>
      <c r="J675" s="17" t="inlineStr">
        <is>
          <t>D</t>
        </is>
      </c>
      <c r="K675" s="6" t="n">
        <v>136</v>
      </c>
      <c r="L675" s="9" t="n">
        <v>79</v>
      </c>
      <c r="M675" s="2" t="n">
        <v>79</v>
      </c>
      <c r="N675" s="2" t="n">
        <v>41468</v>
      </c>
      <c r="O675" s="2" t="inlineStr">
        <is>
          <t>Ursea</t>
        </is>
      </c>
      <c r="P675" s="2" t="inlineStr">
        <is>
          <t>RV-E00129</t>
        </is>
      </c>
      <c r="Q675" s="2" t="inlineStr">
        <is>
          <t>Euro 6</t>
        </is>
      </c>
      <c r="R675" s="2" t="n">
        <v>3500</v>
      </c>
      <c r="S675" s="2" t="n"/>
      <c r="T675" s="2" t="n">
        <v>220</v>
      </c>
      <c r="U675" s="39">
        <f>IF(I675="N",T675*Supuestos!$B$4,T675*Supuestos!$C$4)*100</f>
        <v/>
      </c>
      <c r="V675" s="20">
        <f>IF(U675&gt;0,100/U675,0)</f>
        <v/>
      </c>
      <c r="W675" s="2">
        <f>T675*M675</f>
        <v/>
      </c>
      <c r="X675" s="2">
        <f>+U675*M675</f>
        <v/>
      </c>
      <c r="Y675" s="44" t="n">
        <v>8756.189224384487</v>
      </c>
      <c r="Z675" s="45" t="n">
        <v>0.347</v>
      </c>
      <c r="AA675" s="44" t="n">
        <v>25233.97471004174</v>
      </c>
    </row>
    <row r="676">
      <c r="A676" s="6" t="inlineStr">
        <is>
          <t>VICTORY</t>
        </is>
      </c>
      <c r="B676" s="6" t="inlineStr">
        <is>
          <t>SCH1025D Box Refrigerado 1.5 2Abag, ABS c/equipo frio -18</t>
        </is>
      </c>
      <c r="C676" s="6" t="inlineStr">
        <is>
          <t>UTILITARIOS COMPACTOS</t>
        </is>
      </c>
      <c r="D676" s="6" t="inlineStr">
        <is>
          <t>COMERCIAL</t>
        </is>
      </c>
      <c r="E676" s="11">
        <f>IF(D676="COMERCIAL","UTILITARIO",IF(C676="SUV Y CROSSOVER","SUV","AUTOMOVIL"))</f>
        <v/>
      </c>
      <c r="F676" s="6" t="n"/>
      <c r="G676" s="11" t="n">
        <v>1500</v>
      </c>
      <c r="H676" s="6" t="inlineStr">
        <is>
          <t>NAFTA</t>
        </is>
      </c>
      <c r="I676" s="6">
        <f>IF(H676="NAFTA","N",IF(H676="DIESEL","D",IF(H676="ELÉCTRICO","E","")))</f>
        <v/>
      </c>
      <c r="J676" s="17" t="inlineStr">
        <is>
          <t>N</t>
        </is>
      </c>
      <c r="K676" s="6" t="n"/>
      <c r="L676" s="9" t="n">
        <v>77</v>
      </c>
      <c r="M676" s="2" t="n">
        <v>77</v>
      </c>
      <c r="N676" s="2" t="n">
        <v>19990</v>
      </c>
      <c r="O676" s="2" t="inlineStr">
        <is>
          <t>Ursea</t>
        </is>
      </c>
      <c r="P676" s="2" t="inlineStr">
        <is>
          <t>RV-E00157</t>
        </is>
      </c>
      <c r="Q676" s="2" t="inlineStr">
        <is>
          <t>Euro 6</t>
        </is>
      </c>
      <c r="R676" s="2" t="n">
        <v>2400</v>
      </c>
      <c r="S676" s="2" t="n"/>
      <c r="T676" s="2" t="n">
        <v>177</v>
      </c>
      <c r="U676" s="39">
        <f>IF(I676="N",T676*Supuestos!$B$4,T676*Supuestos!$C$4)*100</f>
        <v/>
      </c>
      <c r="V676" s="20">
        <f>IF(U676&gt;0,100/U676,0)</f>
        <v/>
      </c>
      <c r="W676" s="2">
        <f>T676*M676</f>
        <v/>
      </c>
      <c r="X676" s="2">
        <f>+U676*M676</f>
        <v/>
      </c>
      <c r="Y676" s="44" t="n">
        <v>927.4667491493967</v>
      </c>
      <c r="Z676" s="45" t="n">
        <v>0.06</v>
      </c>
      <c r="AA676" s="44" t="n">
        <v>15457.77915248995</v>
      </c>
    </row>
    <row r="677">
      <c r="A677" s="6" t="inlineStr">
        <is>
          <t>DFSK</t>
        </is>
      </c>
      <c r="B677" s="6" t="inlineStr">
        <is>
          <t>K02S Doble Cabina 1.1 2.0 mts. dir, a/a, 2Abag, ABS, faros</t>
        </is>
      </c>
      <c r="C677" s="6" t="inlineStr">
        <is>
          <t>P.UP/ DC COMPACTOS</t>
        </is>
      </c>
      <c r="D677" s="6" t="inlineStr">
        <is>
          <t>COMERCIAL</t>
        </is>
      </c>
      <c r="E677" s="11">
        <f>IF(D677="COMERCIAL","UTILITARIO",IF(C677="SUV Y CROSSOVER","SUV","AUTOMOVIL"))</f>
        <v/>
      </c>
      <c r="F677" s="6" t="inlineStr">
        <is>
          <t>CHI</t>
        </is>
      </c>
      <c r="G677" s="11" t="n">
        <v>1100</v>
      </c>
      <c r="H677" s="6" t="inlineStr">
        <is>
          <t>NAFTA</t>
        </is>
      </c>
      <c r="I677" s="6">
        <f>IF(H677="NAFTA","N",IF(H677="DIESEL","D",IF(H677="ELÉCTRICO","E","")))</f>
        <v/>
      </c>
      <c r="J677" s="17" t="inlineStr">
        <is>
          <t>N</t>
        </is>
      </c>
      <c r="K677" s="6" t="n">
        <v>63</v>
      </c>
      <c r="L677" s="9" t="n">
        <v>75</v>
      </c>
      <c r="M677" s="2" t="n">
        <v>75</v>
      </c>
      <c r="N677" s="2" t="n">
        <v>13990</v>
      </c>
      <c r="O677" s="2" t="inlineStr">
        <is>
          <t>Ursea</t>
        </is>
      </c>
      <c r="P677" s="2" t="inlineStr">
        <is>
          <t>RV-E00148</t>
        </is>
      </c>
      <c r="Q677" s="2" t="inlineStr">
        <is>
          <t>Euro 6 b</t>
        </is>
      </c>
      <c r="R677" s="2" t="n">
        <v>1800</v>
      </c>
      <c r="S677" s="2" t="n"/>
      <c r="T677" s="2" t="n">
        <v>163</v>
      </c>
      <c r="U677" s="39">
        <f>IF(I677="N",T677*Supuestos!$B$4,T677*Supuestos!$C$4)*100</f>
        <v/>
      </c>
      <c r="V677" s="20">
        <f>IF(U677&gt;0,100/U677,0)</f>
        <v/>
      </c>
      <c r="W677" s="2">
        <f>T677*M677</f>
        <v/>
      </c>
      <c r="X677" s="2">
        <f>+U677*M677</f>
        <v/>
      </c>
      <c r="Y677" s="44" t="n">
        <v>649.0875347974016</v>
      </c>
      <c r="Z677" s="45" t="n">
        <v>0.06</v>
      </c>
      <c r="AA677" s="44" t="n">
        <v>10818.1255799567</v>
      </c>
    </row>
    <row r="678">
      <c r="A678" s="6" t="inlineStr">
        <is>
          <t>RENAULT</t>
        </is>
      </c>
      <c r="B678" s="6" t="inlineStr">
        <is>
          <t>Nueva Master 2.3T Furgon Diesel E.Full (L1H1)(BRA)</t>
        </is>
      </c>
      <c r="C678" s="6" t="inlineStr">
        <is>
          <t>UTILITARIOS MEDIANOS y GRANDES</t>
        </is>
      </c>
      <c r="D678" s="6" t="inlineStr">
        <is>
          <t>COMERCIAL</t>
        </is>
      </c>
      <c r="E678" s="11">
        <f>IF(D678="COMERCIAL","UTILITARIO",IF(C678="SUV Y CROSSOVER","SUV","AUTOMOVIL"))</f>
        <v/>
      </c>
      <c r="F678" s="6" t="inlineStr">
        <is>
          <t>BRA</t>
        </is>
      </c>
      <c r="G678" s="11" t="n">
        <v>2300</v>
      </c>
      <c r="H678" s="6" t="inlineStr">
        <is>
          <t>DIESEL</t>
        </is>
      </c>
      <c r="I678" s="6">
        <f>IF(H678="NAFTA","N",IF(H678="DIESEL","D",IF(H678="ELÉCTRICO","E","")))</f>
        <v/>
      </c>
      <c r="J678" s="17" t="inlineStr">
        <is>
          <t>D</t>
        </is>
      </c>
      <c r="K678" s="6" t="n">
        <v>136</v>
      </c>
      <c r="L678" s="9" t="n">
        <v>75</v>
      </c>
      <c r="M678" s="2" t="n">
        <v>75</v>
      </c>
      <c r="N678" s="2" t="n">
        <v>36508</v>
      </c>
      <c r="O678" s="2" t="inlineStr">
        <is>
          <t>Ursea</t>
        </is>
      </c>
      <c r="P678" s="2" t="inlineStr">
        <is>
          <t>RV-E00130</t>
        </is>
      </c>
      <c r="Q678" s="2" t="inlineStr">
        <is>
          <t>Euro 6</t>
        </is>
      </c>
      <c r="R678" s="2" t="n">
        <v>3500</v>
      </c>
      <c r="S678" s="2" t="n"/>
      <c r="T678" s="2" t="n">
        <v>220</v>
      </c>
      <c r="U678" s="39">
        <f>IF(I678="N",T678*Supuestos!$B$4,T678*Supuestos!$C$4)*100</f>
        <v/>
      </c>
      <c r="V678" s="20">
        <f>IF(U678&gt;0,100/U678,0)</f>
        <v/>
      </c>
      <c r="W678" s="2">
        <f>T678*M678</f>
        <v/>
      </c>
      <c r="X678" s="2">
        <f>+U678*M678</f>
        <v/>
      </c>
      <c r="Y678" s="44" t="n">
        <v>7708.858787591126</v>
      </c>
      <c r="Z678" s="45" t="n">
        <v>0.347</v>
      </c>
      <c r="AA678" s="44" t="n">
        <v>22215.7313763433</v>
      </c>
    </row>
    <row r="679">
      <c r="A679" s="6" t="inlineStr">
        <is>
          <t>TOYOTA</t>
        </is>
      </c>
      <c r="B679" s="6" t="inlineStr">
        <is>
          <t>Hilux DC SRV Plus 2.8T Dsl Ex.Full,clim,cue,Ay.Est 4x4 Aut.(</t>
        </is>
      </c>
      <c r="C679" s="6" t="inlineStr">
        <is>
          <t>P.UP / DC MEDIANOS Y GRANDES</t>
        </is>
      </c>
      <c r="D679" s="6" t="inlineStr">
        <is>
          <t>COMERCIAL</t>
        </is>
      </c>
      <c r="E679" s="11">
        <f>IF(D679="COMERCIAL","UTILITARIO",IF(C679="SUV Y CROSSOVER","SUV","AUTOMOVIL"))</f>
        <v/>
      </c>
      <c r="F679" s="6" t="inlineStr">
        <is>
          <t>ARG</t>
        </is>
      </c>
      <c r="G679" s="11" t="n">
        <v>2800</v>
      </c>
      <c r="H679" s="6" t="inlineStr">
        <is>
          <t>DIESEL</t>
        </is>
      </c>
      <c r="I679" s="6">
        <f>IF(H679="NAFTA","N",IF(H679="DIESEL","D",IF(H679="ELÉCTRICO","E","")))</f>
        <v/>
      </c>
      <c r="J679" s="17" t="inlineStr">
        <is>
          <t>D</t>
        </is>
      </c>
      <c r="K679" s="6" t="n">
        <v>204</v>
      </c>
      <c r="L679" s="9" t="n">
        <v>73</v>
      </c>
      <c r="M679" s="2" t="n">
        <v>73</v>
      </c>
      <c r="N679" s="2" t="n">
        <v>76490</v>
      </c>
      <c r="O679" s="2" t="inlineStr">
        <is>
          <t>Ursea</t>
        </is>
      </c>
      <c r="P679" s="2" t="inlineStr">
        <is>
          <t>RV-E00143</t>
        </is>
      </c>
      <c r="Q679" s="2" t="inlineStr">
        <is>
          <t>Euro 5 b</t>
        </is>
      </c>
      <c r="R679" s="2" t="n">
        <v>3140</v>
      </c>
      <c r="S679" s="2" t="n"/>
      <c r="T679" s="2" t="n">
        <v>227</v>
      </c>
      <c r="U679" s="39">
        <f>IF(I679="N",T679*Supuestos!$B$4,T679*Supuestos!$C$4)*100</f>
        <v/>
      </c>
      <c r="V679" s="20">
        <f>IF(U679&gt;0,100/U679,0)</f>
        <v/>
      </c>
      <c r="W679" s="2">
        <f>T679*M679</f>
        <v/>
      </c>
      <c r="X679" s="2">
        <f>+U679*M679</f>
        <v/>
      </c>
      <c r="Y679" s="44" t="n">
        <v>16151.2711915976</v>
      </c>
      <c r="Z679" s="45" t="n">
        <v>0.347</v>
      </c>
      <c r="AA679" s="44" t="n">
        <v>46545.45011987781</v>
      </c>
    </row>
    <row r="680">
      <c r="A680" s="6" t="inlineStr">
        <is>
          <t>VOLKSWAGEN</t>
        </is>
      </c>
      <c r="B680" s="6" t="inlineStr">
        <is>
          <t xml:space="preserve">New Amarok 3.0 TDi D.Cab. Highline E.Full,cuero,led 4x4 Aut </t>
        </is>
      </c>
      <c r="C680" s="6" t="inlineStr">
        <is>
          <t>P.UP / DC MEDIANOS Y GRANDES</t>
        </is>
      </c>
      <c r="D680" s="6" t="inlineStr">
        <is>
          <t>COMERCIAL</t>
        </is>
      </c>
      <c r="E680" s="11">
        <f>IF(D680="COMERCIAL","UTILITARIO",IF(C680="SUV Y CROSSOVER","SUV","AUTOMOVIL"))</f>
        <v/>
      </c>
      <c r="F680" s="6" t="inlineStr">
        <is>
          <t>ARG</t>
        </is>
      </c>
      <c r="G680" s="11" t="n">
        <v>3000</v>
      </c>
      <c r="H680" s="6" t="inlineStr">
        <is>
          <t>DIESEL</t>
        </is>
      </c>
      <c r="I680" s="6">
        <f>IF(H680="NAFTA","N",IF(H680="DIESEL","D",IF(H680="ELÉCTRICO","E","")))</f>
        <v/>
      </c>
      <c r="J680" s="17" t="inlineStr">
        <is>
          <t>D</t>
        </is>
      </c>
      <c r="K680" s="6" t="n">
        <v>224</v>
      </c>
      <c r="L680" s="9" t="n">
        <v>73</v>
      </c>
      <c r="M680" s="2" t="n">
        <v>73</v>
      </c>
      <c r="N680" s="2" t="n">
        <v>77990</v>
      </c>
      <c r="O680" s="2" t="inlineStr">
        <is>
          <t>Ursea</t>
        </is>
      </c>
      <c r="P680" s="2" t="inlineStr">
        <is>
          <t>RV-E00263</t>
        </is>
      </c>
      <c r="Q680" s="2" t="inlineStr">
        <is>
          <t>Euro 6</t>
        </is>
      </c>
      <c r="R680" s="2" t="n">
        <v>3080</v>
      </c>
      <c r="S680" s="2" t="n"/>
      <c r="T680" s="2" t="n">
        <v>250</v>
      </c>
      <c r="U680" s="39">
        <f>IF(I680="N",T680*Supuestos!$B$4,T680*Supuestos!$C$4)*100</f>
        <v/>
      </c>
      <c r="V680" s="20">
        <f>IF(U680&gt;0,100/U680,0)</f>
        <v/>
      </c>
      <c r="W680" s="2">
        <f>T680*M680</f>
        <v/>
      </c>
      <c r="X680" s="2">
        <f>+U680*M680</f>
        <v/>
      </c>
      <c r="Y680" s="44" t="n">
        <v>16468.00418659559</v>
      </c>
      <c r="Z680" s="45" t="n">
        <v>0.347</v>
      </c>
      <c r="AA680" s="44" t="n">
        <v>47458.22532160113</v>
      </c>
    </row>
    <row r="681">
      <c r="A681" s="6" t="inlineStr">
        <is>
          <t>TOYOTA</t>
        </is>
      </c>
      <c r="B681" s="6" t="inlineStr">
        <is>
          <t>Hilux DC SRV Plus TSS 2.8 TDsl Extra Full, cue 4x4 Aut.(ARG)</t>
        </is>
      </c>
      <c r="C681" s="6" t="inlineStr">
        <is>
          <t>P.UP / DC MEDIANOS Y GRANDES</t>
        </is>
      </c>
      <c r="D681" s="6" t="inlineStr">
        <is>
          <t>COMERCIAL</t>
        </is>
      </c>
      <c r="E681" s="11">
        <f>IF(D681="COMERCIAL","UTILITARIO",IF(C681="SUV Y CROSSOVER","SUV","AUTOMOVIL"))</f>
        <v/>
      </c>
      <c r="F681" s="6" t="inlineStr">
        <is>
          <t>ARG</t>
        </is>
      </c>
      <c r="G681" s="11" t="n">
        <v>2800</v>
      </c>
      <c r="H681" s="6" t="inlineStr">
        <is>
          <t>DIESEL</t>
        </is>
      </c>
      <c r="I681" s="6">
        <f>IF(H681="NAFTA","N",IF(H681="DIESEL","D",IF(H681="ELÉCTRICO","E","")))</f>
        <v/>
      </c>
      <c r="J681" s="17" t="inlineStr">
        <is>
          <t>D</t>
        </is>
      </c>
      <c r="K681" s="6" t="n">
        <v>204</v>
      </c>
      <c r="L681" s="9" t="n">
        <v>71</v>
      </c>
      <c r="M681" s="2" t="n">
        <v>71</v>
      </c>
      <c r="N681" s="2" t="n">
        <v>79490</v>
      </c>
      <c r="O681" s="2" t="inlineStr">
        <is>
          <t>Ursea</t>
        </is>
      </c>
      <c r="P681" s="2" t="inlineStr">
        <is>
          <t>RV-E00143</t>
        </is>
      </c>
      <c r="Q681" s="2" t="inlineStr">
        <is>
          <t>Euro 5 b</t>
        </is>
      </c>
      <c r="R681" s="2" t="n">
        <v>3140</v>
      </c>
      <c r="S681" s="2" t="n"/>
      <c r="T681" s="2" t="n">
        <v>227</v>
      </c>
      <c r="U681" s="39">
        <f>IF(I681="N",T681*Supuestos!$B$4,T681*Supuestos!$C$4)*100</f>
        <v/>
      </c>
      <c r="V681" s="20">
        <f>IF(U681&gt;0,100/U681,0)</f>
        <v/>
      </c>
      <c r="W681" s="2">
        <f>T681*M681</f>
        <v/>
      </c>
      <c r="X681" s="2">
        <f>+U681*M681</f>
        <v/>
      </c>
      <c r="Y681" s="44" t="n">
        <v>16784.73718159359</v>
      </c>
      <c r="Z681" s="45" t="n">
        <v>0.347</v>
      </c>
      <c r="AA681" s="44" t="n">
        <v>48371.00052332445</v>
      </c>
    </row>
    <row r="682">
      <c r="A682" s="6" t="inlineStr">
        <is>
          <t>FORD</t>
        </is>
      </c>
      <c r="B682" s="6" t="inlineStr">
        <is>
          <t>Nueva Ranger Raptor 3.0 V6 Biturbo DC 4x4 Ex.Full Aut.(TAI)</t>
        </is>
      </c>
      <c r="C682" s="6" t="inlineStr">
        <is>
          <t>P.UP / DC MEDIANOS Y GRANDES</t>
        </is>
      </c>
      <c r="D682" s="6" t="inlineStr">
        <is>
          <t>COMERCIAL</t>
        </is>
      </c>
      <c r="E682" s="11">
        <f>IF(D682="COMERCIAL","UTILITARIO",IF(C682="SUV Y CROSSOVER","SUV","AUTOMOVIL"))</f>
        <v/>
      </c>
      <c r="F682" s="6" t="inlineStr">
        <is>
          <t>TAI</t>
        </is>
      </c>
      <c r="G682" s="11" t="n">
        <v>3000</v>
      </c>
      <c r="H682" s="6" t="inlineStr">
        <is>
          <t>NAFTA</t>
        </is>
      </c>
      <c r="I682" s="6">
        <f>IF(H682="NAFTA","N",IF(H682="DIESEL","D",IF(H682="ELÉCTRICO","E","")))</f>
        <v/>
      </c>
      <c r="J682" s="17" t="inlineStr">
        <is>
          <t>N</t>
        </is>
      </c>
      <c r="K682" s="6" t="n">
        <v>397</v>
      </c>
      <c r="L682" s="9" t="n">
        <v>68</v>
      </c>
      <c r="M682" s="2" t="n">
        <v>68</v>
      </c>
      <c r="N682" s="2" t="n">
        <v>99900</v>
      </c>
      <c r="O682" s="2" t="inlineStr">
        <is>
          <t xml:space="preserve">Ursea </t>
        </is>
      </c>
      <c r="P682" s="2" t="inlineStr">
        <is>
          <t>RV-E00020</t>
        </is>
      </c>
      <c r="Q682" s="2" t="inlineStr">
        <is>
          <t>Euro 5 b</t>
        </is>
      </c>
      <c r="R682" s="2" t="n">
        <v>3130</v>
      </c>
      <c r="S682" s="2" t="n"/>
      <c r="T682" s="2" t="n">
        <v>264</v>
      </c>
      <c r="U682" s="39">
        <f>IF(I682="N",T682*Supuestos!$B$4,T682*Supuestos!$C$4)*100</f>
        <v/>
      </c>
      <c r="V682" s="20">
        <f>IF(U682&gt;0,100/U682,0)</f>
        <v/>
      </c>
      <c r="W682" s="2">
        <f>T682*M682</f>
        <v/>
      </c>
      <c r="X682" s="2">
        <f>+U682*M682</f>
        <v/>
      </c>
      <c r="Y682" s="44" t="n">
        <v>4635.013918960717</v>
      </c>
      <c r="Z682" s="45" t="n">
        <v>0.06</v>
      </c>
      <c r="AA682" s="44" t="n">
        <v>77250.23198267863</v>
      </c>
    </row>
    <row r="683">
      <c r="A683" s="6" t="inlineStr">
        <is>
          <t>TOYOTA</t>
        </is>
      </c>
      <c r="B683" s="6" t="inlineStr">
        <is>
          <t>Hilux DC SR 2.4T Diesel Extra Full, llantas 4x4 Aut. (ARG)</t>
        </is>
      </c>
      <c r="C683" s="6" t="inlineStr">
        <is>
          <t>P.UP / DC MEDIANOS Y GRANDES</t>
        </is>
      </c>
      <c r="D683" s="6" t="inlineStr">
        <is>
          <t>COMERCIAL</t>
        </is>
      </c>
      <c r="E683" s="11">
        <f>IF(D683="COMERCIAL","UTILITARIO",IF(C683="SUV Y CROSSOVER","SUV","AUTOMOVIL"))</f>
        <v/>
      </c>
      <c r="F683" s="6" t="inlineStr">
        <is>
          <t>ARG</t>
        </is>
      </c>
      <c r="G683" s="11" t="n">
        <v>2400</v>
      </c>
      <c r="H683" s="6" t="inlineStr">
        <is>
          <t>DIESEL</t>
        </is>
      </c>
      <c r="I683" s="6">
        <f>IF(H683="NAFTA","N",IF(H683="DIESEL","D",IF(H683="ELÉCTRICO","E","")))</f>
        <v/>
      </c>
      <c r="J683" s="17" t="inlineStr">
        <is>
          <t>D</t>
        </is>
      </c>
      <c r="K683" s="6" t="n">
        <v>150</v>
      </c>
      <c r="L683" s="9" t="n">
        <v>64</v>
      </c>
      <c r="M683" s="2" t="n">
        <v>64</v>
      </c>
      <c r="N683" s="2" t="n">
        <v>65990</v>
      </c>
      <c r="O683" s="2" t="inlineStr">
        <is>
          <t>Ursea</t>
        </is>
      </c>
      <c r="P683" s="2" t="inlineStr">
        <is>
          <t>RV-E00177</t>
        </is>
      </c>
      <c r="Q683" s="2" t="inlineStr">
        <is>
          <t>Euro 5 b</t>
        </is>
      </c>
      <c r="R683" s="2" t="n">
        <v>2910</v>
      </c>
      <c r="S683" s="2" t="n"/>
      <c r="T683" s="2" t="n">
        <v>196</v>
      </c>
      <c r="U683" s="39">
        <f>IF(I683="N",T683*Supuestos!$B$4,T683*Supuestos!$C$4)*100</f>
        <v/>
      </c>
      <c r="V683" s="20">
        <f>IF(U683&gt;0,100/U683,0)</f>
        <v/>
      </c>
      <c r="W683" s="2">
        <f>T683*M683</f>
        <v/>
      </c>
      <c r="X683" s="2">
        <f>+U683*M683</f>
        <v/>
      </c>
      <c r="Y683" s="44" t="n">
        <v>13934.14022661166</v>
      </c>
      <c r="Z683" s="45" t="n">
        <v>0.347</v>
      </c>
      <c r="AA683" s="44" t="n">
        <v>40156.02370781457</v>
      </c>
    </row>
    <row r="684">
      <c r="A684" s="6" t="inlineStr">
        <is>
          <t>TOYOTA</t>
        </is>
      </c>
      <c r="B684" s="6" t="inlineStr">
        <is>
          <t>Hilux Dob. Cab. DX 2.4T Diesel Extra Full 4x4 (ARG)</t>
        </is>
      </c>
      <c r="C684" s="6" t="inlineStr">
        <is>
          <t>P.UP / DC MEDIANOS Y GRANDES</t>
        </is>
      </c>
      <c r="D684" s="6" t="inlineStr">
        <is>
          <t>COMERCIAL</t>
        </is>
      </c>
      <c r="E684" s="11">
        <f>IF(D684="COMERCIAL","UTILITARIO",IF(C684="SUV Y CROSSOVER","SUV","AUTOMOVIL"))</f>
        <v/>
      </c>
      <c r="F684" s="6" t="inlineStr">
        <is>
          <t>ARG</t>
        </is>
      </c>
      <c r="G684" s="11" t="n">
        <v>2400</v>
      </c>
      <c r="H684" s="6" t="inlineStr">
        <is>
          <t>DIESEL</t>
        </is>
      </c>
      <c r="I684" s="6">
        <f>IF(H684="NAFTA","N",IF(H684="DIESEL","D",IF(H684="ELÉCTRICO","E","")))</f>
        <v/>
      </c>
      <c r="J684" s="17" t="inlineStr">
        <is>
          <t>D</t>
        </is>
      </c>
      <c r="K684" s="6" t="n">
        <v>150</v>
      </c>
      <c r="L684" s="9" t="n">
        <v>62</v>
      </c>
      <c r="M684" s="2" t="n">
        <v>62</v>
      </c>
      <c r="N684" s="2" t="n">
        <v>58990</v>
      </c>
      <c r="O684" s="2" t="inlineStr">
        <is>
          <t>Ursea</t>
        </is>
      </c>
      <c r="P684" s="2" t="inlineStr">
        <is>
          <t>RV-E00164</t>
        </is>
      </c>
      <c r="Q684" s="2" t="inlineStr">
        <is>
          <t>Euro 5 b</t>
        </is>
      </c>
      <c r="R684" s="2" t="n">
        <v>2910</v>
      </c>
      <c r="S684" s="2" t="n"/>
      <c r="T684" s="2" t="n">
        <v>191</v>
      </c>
      <c r="U684" s="39">
        <f>IF(I684="N",T684*Supuestos!$B$4,T684*Supuestos!$C$4)*100</f>
        <v/>
      </c>
      <c r="V684" s="20">
        <f>IF(U684&gt;0,100/U684,0)</f>
        <v/>
      </c>
      <c r="W684" s="2">
        <f>T684*M684</f>
        <v/>
      </c>
      <c r="X684" s="2">
        <f>+U684*M684</f>
        <v/>
      </c>
      <c r="Y684" s="44" t="n">
        <v>12456.05291662103</v>
      </c>
      <c r="Z684" s="45" t="n">
        <v>0.347</v>
      </c>
      <c r="AA684" s="44" t="n">
        <v>35896.40609977242</v>
      </c>
    </row>
    <row r="685">
      <c r="A685" s="6" t="inlineStr">
        <is>
          <t>VOLKSWAGEN</t>
        </is>
      </c>
      <c r="B685" s="6" t="inlineStr">
        <is>
          <t>New Amarok 2.0 TDi 180HP D.Cab. Highline E.Full 4x4 Aut.(ARG</t>
        </is>
      </c>
      <c r="C685" s="6" t="inlineStr">
        <is>
          <t>P.UP / DC MEDIANOS Y GRANDES</t>
        </is>
      </c>
      <c r="D685" s="6" t="inlineStr">
        <is>
          <t>COMERCIAL</t>
        </is>
      </c>
      <c r="E685" s="11">
        <f>IF(D685="COMERCIAL","UTILITARIO",IF(C685="SUV Y CROSSOVER","SUV","AUTOMOVIL"))</f>
        <v/>
      </c>
      <c r="F685" s="6" t="inlineStr">
        <is>
          <t>ARG</t>
        </is>
      </c>
      <c r="G685" s="11" t="n">
        <v>2000</v>
      </c>
      <c r="H685" s="6" t="inlineStr">
        <is>
          <t>DIESEL</t>
        </is>
      </c>
      <c r="I685" s="6">
        <f>IF(H685="NAFTA","N",IF(H685="DIESEL","D",IF(H685="ELÉCTRICO","E","")))</f>
        <v/>
      </c>
      <c r="J685" s="17" t="inlineStr">
        <is>
          <t>D</t>
        </is>
      </c>
      <c r="K685" s="6" t="n">
        <v>180</v>
      </c>
      <c r="L685" s="9" t="n">
        <v>61</v>
      </c>
      <c r="M685" s="2" t="n">
        <v>61</v>
      </c>
      <c r="N685" s="2" t="n">
        <v>58990</v>
      </c>
      <c r="O685" s="2" t="inlineStr">
        <is>
          <t>Ursea</t>
        </is>
      </c>
      <c r="P685" s="2" t="inlineStr">
        <is>
          <t>RV-E00105</t>
        </is>
      </c>
      <c r="Q685" s="2" t="inlineStr">
        <is>
          <t>Euro 6</t>
        </is>
      </c>
      <c r="R685" s="2" t="n">
        <v>3040</v>
      </c>
      <c r="S685" s="2" t="n"/>
      <c r="T685" s="2" t="n">
        <v>234</v>
      </c>
      <c r="U685" s="39">
        <f>IF(I685="N",T685*Supuestos!$B$4,T685*Supuestos!$C$4)*100</f>
        <v/>
      </c>
      <c r="V685" s="20">
        <f>IF(U685&gt;0,100/U685,0)</f>
        <v/>
      </c>
      <c r="W685" s="2">
        <f>T685*M685</f>
        <v/>
      </c>
      <c r="X685" s="2">
        <f>+U685*M685</f>
        <v/>
      </c>
      <c r="Y685" s="44" t="n">
        <v>12456.05291662103</v>
      </c>
      <c r="Z685" s="45" t="n">
        <v>0.347</v>
      </c>
      <c r="AA685" s="44" t="n">
        <v>35896.40609977242</v>
      </c>
    </row>
    <row r="686">
      <c r="A686" s="6" t="inlineStr">
        <is>
          <t>RENAULT</t>
        </is>
      </c>
      <c r="B686" s="6" t="inlineStr">
        <is>
          <t>Kangoo 3 1.6 Profesional Furgon dir,a/a,bloq,2Abag,ABS,c.est</t>
        </is>
      </c>
      <c r="C686" s="6" t="inlineStr">
        <is>
          <t>UTILITARIOS LIVIANOS</t>
        </is>
      </c>
      <c r="D686" s="6" t="inlineStr">
        <is>
          <t>COMERCIAL</t>
        </is>
      </c>
      <c r="E686" s="11">
        <f>IF(D686="COMERCIAL","UTILITARIO",IF(C686="SUV Y CROSSOVER","SUV","AUTOMOVIL"))</f>
        <v/>
      </c>
      <c r="F686" s="6" t="inlineStr">
        <is>
          <t>ARG</t>
        </is>
      </c>
      <c r="G686" s="11" t="n">
        <v>1600</v>
      </c>
      <c r="H686" s="6" t="inlineStr">
        <is>
          <t>NAFTA</t>
        </is>
      </c>
      <c r="I686" s="6">
        <f>IF(H686="NAFTA","N",IF(H686="DIESEL","D",IF(H686="ELÉCTRICO","E","")))</f>
        <v/>
      </c>
      <c r="J686" s="17" t="inlineStr">
        <is>
          <t>N</t>
        </is>
      </c>
      <c r="K686" s="6" t="n">
        <v>114</v>
      </c>
      <c r="L686" s="9" t="n">
        <v>60</v>
      </c>
      <c r="M686" s="2" t="n">
        <v>60</v>
      </c>
      <c r="N686" s="2" t="n">
        <v>20240</v>
      </c>
      <c r="O686" s="2" t="inlineStr">
        <is>
          <t>Argentina</t>
        </is>
      </c>
      <c r="P686" s="2" t="inlineStr">
        <is>
          <t>C1_200715_011 / C1_200716_008</t>
        </is>
      </c>
      <c r="Q686" s="2" t="inlineStr">
        <is>
          <t>Euro 5</t>
        </is>
      </c>
      <c r="R686" s="2" t="n">
        <v>1784</v>
      </c>
      <c r="S686" s="2" t="n"/>
      <c r="T686" s="2" t="n">
        <v>179.5</v>
      </c>
      <c r="U686" s="39">
        <f>IF(I686="N",T686*Supuestos!$B$4,T686*Supuestos!$C$4)*100</f>
        <v/>
      </c>
      <c r="V686" s="20">
        <f>IF(U686&gt;0,100/U686,0)</f>
        <v/>
      </c>
      <c r="W686" s="2">
        <f>T686*M686</f>
        <v/>
      </c>
      <c r="X686" s="2">
        <f>+U686*M686</f>
        <v/>
      </c>
      <c r="Y686" s="44" t="n">
        <v>939.0658830807298</v>
      </c>
      <c r="Z686" s="45" t="n">
        <v>0.06</v>
      </c>
      <c r="AA686" s="44" t="n">
        <v>15651.0980513455</v>
      </c>
    </row>
    <row r="687">
      <c r="A687" s="6" t="inlineStr">
        <is>
          <t>TOYOTA</t>
        </is>
      </c>
      <c r="B687" s="6" t="inlineStr">
        <is>
          <t>Hilux DC Conquest 2.8 TDsl Ex.Full,cue,TSS,4x4 Aut. (ARG)</t>
        </is>
      </c>
      <c r="C687" s="6" t="inlineStr">
        <is>
          <t>P.UP / DC MEDIANOS Y GRANDES</t>
        </is>
      </c>
      <c r="D687" s="6" t="inlineStr">
        <is>
          <t>COMERCIAL</t>
        </is>
      </c>
      <c r="E687" s="11">
        <f>IF(D687="COMERCIAL","UTILITARIO",IF(C687="SUV Y CROSSOVER","SUV","AUTOMOVIL"))</f>
        <v/>
      </c>
      <c r="F687" s="6" t="inlineStr">
        <is>
          <t>ARG</t>
        </is>
      </c>
      <c r="G687" s="11" t="n">
        <v>2800</v>
      </c>
      <c r="H687" s="6" t="inlineStr">
        <is>
          <t>DIESEL</t>
        </is>
      </c>
      <c r="I687" s="6">
        <f>IF(H687="NAFTA","N",IF(H687="DIESEL","D",IF(H687="ELÉCTRICO","E","")))</f>
        <v/>
      </c>
      <c r="J687" s="17" t="inlineStr">
        <is>
          <t>D</t>
        </is>
      </c>
      <c r="K687" s="6" t="n">
        <v>204</v>
      </c>
      <c r="L687" s="9" t="n">
        <v>60</v>
      </c>
      <c r="M687" s="2" t="n">
        <v>60</v>
      </c>
      <c r="N687" s="2" t="n">
        <v>81490</v>
      </c>
      <c r="O687" s="2" t="inlineStr">
        <is>
          <t>Ursea</t>
        </is>
      </c>
      <c r="P687" s="2" t="inlineStr">
        <is>
          <t>RV-E00143</t>
        </is>
      </c>
      <c r="Q687" s="2" t="inlineStr">
        <is>
          <t>Euro 5 b</t>
        </is>
      </c>
      <c r="R687" s="2" t="n">
        <v>3140</v>
      </c>
      <c r="S687" s="2" t="n"/>
      <c r="T687" s="2" t="n">
        <v>227</v>
      </c>
      <c r="U687" s="39">
        <f>IF(I687="N",T687*Supuestos!$B$4,T687*Supuestos!$C$4)*100</f>
        <v/>
      </c>
      <c r="V687" s="20">
        <f>IF(U687&gt;0,100/U687,0)</f>
        <v/>
      </c>
      <c r="W687" s="2">
        <f>T687*M687</f>
        <v/>
      </c>
      <c r="X687" s="2">
        <f>+U687*M687</f>
        <v/>
      </c>
      <c r="Y687" s="44" t="n">
        <v>17207.04784159091</v>
      </c>
      <c r="Z687" s="45" t="n">
        <v>0.347</v>
      </c>
      <c r="AA687" s="44" t="n">
        <v>49588.03412562221</v>
      </c>
    </row>
    <row r="688">
      <c r="A688" s="6" t="inlineStr">
        <is>
          <t>JAC</t>
        </is>
      </c>
      <c r="B688" s="6" t="inlineStr">
        <is>
          <t>T6 2.0 Dob. Cab. Full,2Abag,ABS,cuero,Ay. Estac.,prot. caja</t>
        </is>
      </c>
      <c r="C688" s="6" t="inlineStr">
        <is>
          <t>P.UP / DC MEDIANOS Y GRANDES</t>
        </is>
      </c>
      <c r="D688" s="6" t="inlineStr">
        <is>
          <t>COMERCIAL</t>
        </is>
      </c>
      <c r="E688" s="11">
        <f>IF(D688="COMERCIAL","UTILITARIO",IF(C688="SUV Y CROSSOVER","SUV","AUTOMOVIL"))</f>
        <v/>
      </c>
      <c r="F688" s="6" t="inlineStr">
        <is>
          <t>CHI</t>
        </is>
      </c>
      <c r="G688" s="11" t="n">
        <v>2000</v>
      </c>
      <c r="H688" s="6" t="inlineStr">
        <is>
          <t>NAFTA</t>
        </is>
      </c>
      <c r="I688" s="6">
        <f>IF(H688="NAFTA","N",IF(H688="DIESEL","D",IF(H688="ELÉCTRICO","E","")))</f>
        <v/>
      </c>
      <c r="J688" s="17" t="inlineStr">
        <is>
          <t>N</t>
        </is>
      </c>
      <c r="K688" s="6" t="n">
        <v>149</v>
      </c>
      <c r="L688" s="9" t="n">
        <v>59</v>
      </c>
      <c r="M688" s="2" t="n">
        <v>59</v>
      </c>
      <c r="N688" s="2" t="n">
        <v>23990</v>
      </c>
      <c r="O688" s="2" t="inlineStr">
        <is>
          <t>Chile</t>
        </is>
      </c>
      <c r="P688" s="2" t="inlineStr">
        <is>
          <t>JC8861E61222S00-6</t>
        </is>
      </c>
      <c r="Q688" s="2" t="inlineStr">
        <is>
          <t>Euro 6 b</t>
        </is>
      </c>
      <c r="R688" s="2" t="n">
        <v>2580</v>
      </c>
      <c r="S688" s="2" t="n"/>
      <c r="T688" s="2" t="n">
        <v>249</v>
      </c>
      <c r="U688" s="39">
        <f>IF(I688="N",T688*Supuestos!$B$4,T688*Supuestos!$C$4)*100</f>
        <v/>
      </c>
      <c r="V688" s="20">
        <f>IF(U688&gt;0,100/U688,0)</f>
        <v/>
      </c>
      <c r="W688" s="2">
        <f>T688*M688</f>
        <v/>
      </c>
      <c r="X688" s="2">
        <f>+U688*M688</f>
        <v/>
      </c>
      <c r="Y688" s="44" t="n">
        <v>1113.052892050727</v>
      </c>
      <c r="Z688" s="45" t="n">
        <v>0.06</v>
      </c>
      <c r="AA688" s="44" t="n">
        <v>18550.88153417878</v>
      </c>
    </row>
    <row r="689">
      <c r="A689" s="6" t="inlineStr">
        <is>
          <t>NISSAN</t>
        </is>
      </c>
      <c r="B689" s="6" t="inlineStr">
        <is>
          <t>New Frontier 2.5 S 160HP Pick Up TDsl Full,2Abag,CES,CTR</t>
        </is>
      </c>
      <c r="C689" s="6" t="inlineStr">
        <is>
          <t>P.UP / DC MEDIANOS Y GRANDES</t>
        </is>
      </c>
      <c r="D689" s="6" t="inlineStr">
        <is>
          <t>COMERCIAL</t>
        </is>
      </c>
      <c r="E689" s="11">
        <f>IF(D689="COMERCIAL","UTILITARIO",IF(C689="SUV Y CROSSOVER","SUV","AUTOMOVIL"))</f>
        <v/>
      </c>
      <c r="F689" s="6" t="inlineStr">
        <is>
          <t>MEX</t>
        </is>
      </c>
      <c r="G689" s="11" t="n">
        <v>2500</v>
      </c>
      <c r="H689" s="6" t="inlineStr">
        <is>
          <t>DIESEL</t>
        </is>
      </c>
      <c r="I689" s="6">
        <f>IF(H689="NAFTA","N",IF(H689="DIESEL","D",IF(H689="ELÉCTRICO","E","")))</f>
        <v/>
      </c>
      <c r="J689" s="17" t="inlineStr">
        <is>
          <t>D</t>
        </is>
      </c>
      <c r="K689" s="6" t="n">
        <v>160</v>
      </c>
      <c r="L689" s="9" t="n">
        <v>58</v>
      </c>
      <c r="M689" s="2" t="n">
        <v>58</v>
      </c>
      <c r="N689" s="2" t="n">
        <v>37818</v>
      </c>
      <c r="O689" s="2" t="inlineStr">
        <is>
          <t>Ursea</t>
        </is>
      </c>
      <c r="P689" s="2" t="inlineStr">
        <is>
          <t>RV-E00152</t>
        </is>
      </c>
      <c r="Q689" s="2" t="inlineStr">
        <is>
          <t>Euro 4</t>
        </is>
      </c>
      <c r="R689" s="2" t="n">
        <v>3020</v>
      </c>
      <c r="S689" s="2" t="n"/>
      <c r="T689" s="2" t="n">
        <v>199</v>
      </c>
      <c r="U689" s="39">
        <f>IF(I689="N",T689*Supuestos!$B$4,T689*Supuestos!$C$4)*100</f>
        <v/>
      </c>
      <c r="V689" s="20">
        <f>IF(U689&gt;0,100/U689,0)</f>
        <v/>
      </c>
      <c r="W689" s="2">
        <f>T689*M689</f>
        <v/>
      </c>
      <c r="X689" s="2">
        <f>+U689*M689</f>
        <v/>
      </c>
      <c r="Y689" s="44" t="n">
        <v>7985.472269889372</v>
      </c>
      <c r="Z689" s="45" t="n">
        <v>0.347</v>
      </c>
      <c r="AA689" s="44" t="n">
        <v>23012.88838584833</v>
      </c>
    </row>
    <row r="690">
      <c r="A690" s="6" t="inlineStr">
        <is>
          <t>TOYOTA</t>
        </is>
      </c>
      <c r="B690" s="6" t="inlineStr">
        <is>
          <t>Hilux Dob. Cab. SR 2.4T Diesel Extra Full, llantas 4x4 (ARG)</t>
        </is>
      </c>
      <c r="C690" s="6" t="inlineStr">
        <is>
          <t>P.UP / DC MEDIANOS Y GRANDES</t>
        </is>
      </c>
      <c r="D690" s="6" t="inlineStr">
        <is>
          <t>COMERCIAL</t>
        </is>
      </c>
      <c r="E690" s="11">
        <f>IF(D690="COMERCIAL","UTILITARIO",IF(C690="SUV Y CROSSOVER","SUV","AUTOMOVIL"))</f>
        <v/>
      </c>
      <c r="F690" s="6" t="inlineStr">
        <is>
          <t>ARG</t>
        </is>
      </c>
      <c r="G690" s="11" t="n">
        <v>2400</v>
      </c>
      <c r="H690" s="6" t="inlineStr">
        <is>
          <t>DIESEL</t>
        </is>
      </c>
      <c r="I690" s="6">
        <f>IF(H690="NAFTA","N",IF(H690="DIESEL","D",IF(H690="ELÉCTRICO","E","")))</f>
        <v/>
      </c>
      <c r="J690" s="17" t="inlineStr">
        <is>
          <t>D</t>
        </is>
      </c>
      <c r="K690" s="6" t="n">
        <v>150</v>
      </c>
      <c r="L690" s="9" t="n">
        <v>58</v>
      </c>
      <c r="M690" s="2" t="n">
        <v>58</v>
      </c>
      <c r="N690" s="2" t="n">
        <v>62990</v>
      </c>
      <c r="O690" s="2" t="inlineStr">
        <is>
          <t>Ursea</t>
        </is>
      </c>
      <c r="P690" s="2" t="inlineStr">
        <is>
          <t>RV-E00164</t>
        </is>
      </c>
      <c r="Q690" s="2" t="inlineStr">
        <is>
          <t>Euro 5 b</t>
        </is>
      </c>
      <c r="R690" s="2" t="n">
        <v>2910</v>
      </c>
      <c r="S690" s="2" t="n"/>
      <c r="T690" s="2" t="n">
        <v>191</v>
      </c>
      <c r="U690" s="39">
        <f>IF(I690="N",T690*Supuestos!$B$4,T690*Supuestos!$C$4)*100</f>
        <v/>
      </c>
      <c r="V690" s="20">
        <f>IF(U690&gt;0,100/U690,0)</f>
        <v/>
      </c>
      <c r="W690" s="2">
        <f>T690*M690</f>
        <v/>
      </c>
      <c r="X690" s="2">
        <f>+U690*M690</f>
        <v/>
      </c>
      <c r="Y690" s="44" t="n">
        <v>13300.67423661567</v>
      </c>
      <c r="Z690" s="45" t="n">
        <v>0.347</v>
      </c>
      <c r="AA690" s="44" t="n">
        <v>38330.47330436793</v>
      </c>
    </row>
    <row r="691">
      <c r="A691" s="6" t="inlineStr">
        <is>
          <t>DFSK</t>
        </is>
      </c>
      <c r="B691" s="6" t="inlineStr">
        <is>
          <t>K05S Furgon 1.1 dir, 2Abag, ABS, faros, 2Ptas. Lat.</t>
        </is>
      </c>
      <c r="C691" s="6" t="inlineStr">
        <is>
          <t>UTILITARIOS COMPACTOS</t>
        </is>
      </c>
      <c r="D691" s="6" t="inlineStr">
        <is>
          <t>COMERCIAL</t>
        </is>
      </c>
      <c r="E691" s="11">
        <f>IF(D691="COMERCIAL","UTILITARIO",IF(C691="SUV Y CROSSOVER","SUV","AUTOMOVIL"))</f>
        <v/>
      </c>
      <c r="F691" s="6" t="inlineStr">
        <is>
          <t>CHI</t>
        </is>
      </c>
      <c r="G691" s="11" t="n">
        <v>1100</v>
      </c>
      <c r="H691" s="6" t="inlineStr">
        <is>
          <t>NAFTA</t>
        </is>
      </c>
      <c r="I691" s="6">
        <f>IF(H691="NAFTA","N",IF(H691="DIESEL","D",IF(H691="ELÉCTRICO","E","")))</f>
        <v/>
      </c>
      <c r="J691" s="17" t="inlineStr">
        <is>
          <t>N</t>
        </is>
      </c>
      <c r="K691" s="6" t="n">
        <v>63</v>
      </c>
      <c r="L691" s="9" t="n">
        <v>57</v>
      </c>
      <c r="M691" s="2" t="n">
        <v>57</v>
      </c>
      <c r="N691" s="2" t="n">
        <v>13250</v>
      </c>
      <c r="O691" s="2" t="inlineStr">
        <is>
          <t>Ursea</t>
        </is>
      </c>
      <c r="P691" s="2" t="inlineStr">
        <is>
          <t>RV-E00148</t>
        </is>
      </c>
      <c r="Q691" s="2" t="inlineStr">
        <is>
          <t>Euro 6 b</t>
        </is>
      </c>
      <c r="R691" s="2" t="n">
        <v>1800</v>
      </c>
      <c r="S691" s="2" t="n"/>
      <c r="T691" s="2" t="n">
        <v>163</v>
      </c>
      <c r="U691" s="39">
        <f>IF(I691="N",T691*Supuestos!$B$4,T691*Supuestos!$C$4)*100</f>
        <v/>
      </c>
      <c r="V691" s="20">
        <f>IF(U691&gt;0,100/U691,0)</f>
        <v/>
      </c>
      <c r="W691" s="2">
        <f>T691*M691</f>
        <v/>
      </c>
      <c r="X691" s="2">
        <f>+U691*M691</f>
        <v/>
      </c>
      <c r="Y691" s="44" t="n">
        <v>614.7540983606557</v>
      </c>
      <c r="Z691" s="45" t="n">
        <v>0.06</v>
      </c>
      <c r="AA691" s="44" t="n">
        <v>10245.90163934426</v>
      </c>
    </row>
    <row r="692">
      <c r="A692" s="6" t="inlineStr">
        <is>
          <t>TOYOTA</t>
        </is>
      </c>
      <c r="B692" s="6" t="inlineStr">
        <is>
          <t>Hilux Dob. Cab. 2.7 SRV Ex.Full,clim,cuero,led,Ay.Est. (ARG)</t>
        </is>
      </c>
      <c r="C692" s="6" t="inlineStr">
        <is>
          <t>P.UP / DC MEDIANOS Y GRANDES</t>
        </is>
      </c>
      <c r="D692" s="6" t="inlineStr">
        <is>
          <t>COMERCIAL</t>
        </is>
      </c>
      <c r="E692" s="11">
        <f>IF(D692="COMERCIAL","UTILITARIO",IF(C692="SUV Y CROSSOVER","SUV","AUTOMOVIL"))</f>
        <v/>
      </c>
      <c r="F692" s="6" t="inlineStr">
        <is>
          <t>ARG</t>
        </is>
      </c>
      <c r="G692" s="11" t="n">
        <v>2700</v>
      </c>
      <c r="H692" s="6" t="inlineStr">
        <is>
          <t>NAFTA</t>
        </is>
      </c>
      <c r="I692" s="6">
        <f>IF(H692="NAFTA","N",IF(H692="DIESEL","D",IF(H692="ELÉCTRICO","E","")))</f>
        <v/>
      </c>
      <c r="J692" s="17" t="inlineStr">
        <is>
          <t>N</t>
        </is>
      </c>
      <c r="K692" s="6" t="n">
        <v>167</v>
      </c>
      <c r="L692" s="9" t="n">
        <v>57</v>
      </c>
      <c r="M692" s="2" t="n">
        <v>57</v>
      </c>
      <c r="N692" s="2" t="n">
        <v>41990</v>
      </c>
      <c r="O692" s="2" t="inlineStr">
        <is>
          <t>Ursea</t>
        </is>
      </c>
      <c r="P692" s="2" t="inlineStr">
        <is>
          <t>RV-E00163</t>
        </is>
      </c>
      <c r="Q692" s="2" t="inlineStr">
        <is>
          <t>Euro 5 b</t>
        </is>
      </c>
      <c r="R692" s="2" t="n">
        <v>2710</v>
      </c>
      <c r="S692" s="2" t="n"/>
      <c r="T692" s="2" t="n">
        <v>260</v>
      </c>
      <c r="U692" s="39">
        <f>IF(I692="N",T692*Supuestos!$B$4,T692*Supuestos!$C$4)*100</f>
        <v/>
      </c>
      <c r="V692" s="20">
        <f>IF(U692&gt;0,100/U692,0)</f>
        <v/>
      </c>
      <c r="W692" s="2">
        <f>T692*M692</f>
        <v/>
      </c>
      <c r="X692" s="2">
        <f>+U692*M692</f>
        <v/>
      </c>
      <c r="Y692" s="44" t="n">
        <v>1948.190535106712</v>
      </c>
      <c r="Z692" s="45" t="n">
        <v>0.06</v>
      </c>
      <c r="AA692" s="44" t="n">
        <v>32469.84225177853</v>
      </c>
    </row>
    <row r="693">
      <c r="A693" s="6" t="inlineStr">
        <is>
          <t>TOYOTA</t>
        </is>
      </c>
      <c r="B693" s="6" t="inlineStr">
        <is>
          <t>Hilux Dob. Cab. 2.7 SRV Ex.Full,clim,led,Ay.Est. 4x4 (ARG)</t>
        </is>
      </c>
      <c r="C693" s="6" t="inlineStr">
        <is>
          <t>P.UP / DC MEDIANOS Y GRANDES</t>
        </is>
      </c>
      <c r="D693" s="6" t="inlineStr">
        <is>
          <t>COMERCIAL</t>
        </is>
      </c>
      <c r="E693" s="11">
        <f>IF(D693="COMERCIAL","UTILITARIO",IF(C693="SUV Y CROSSOVER","SUV","AUTOMOVIL"))</f>
        <v/>
      </c>
      <c r="F693" s="6" t="inlineStr">
        <is>
          <t>ARG</t>
        </is>
      </c>
      <c r="G693" s="11" t="n">
        <v>2700</v>
      </c>
      <c r="H693" s="6" t="inlineStr">
        <is>
          <t>NAFTA</t>
        </is>
      </c>
      <c r="I693" s="6">
        <f>IF(H693="NAFTA","N",IF(H693="DIESEL","D",IF(H693="ELÉCTRICO","E","")))</f>
        <v/>
      </c>
      <c r="J693" s="17" t="inlineStr">
        <is>
          <t>N</t>
        </is>
      </c>
      <c r="K693" s="6" t="n">
        <v>167</v>
      </c>
      <c r="L693" s="9" t="n">
        <v>56</v>
      </c>
      <c r="M693" s="2" t="n">
        <v>56</v>
      </c>
      <c r="N693" s="2" t="n">
        <v>46990</v>
      </c>
      <c r="O693" s="2" t="inlineStr">
        <is>
          <t>Ursea</t>
        </is>
      </c>
      <c r="P693" s="2" t="inlineStr">
        <is>
          <t>RV-E00163</t>
        </is>
      </c>
      <c r="Q693" s="2" t="inlineStr">
        <is>
          <t>Euro 5 b</t>
        </is>
      </c>
      <c r="R693" s="2" t="n">
        <v>2710</v>
      </c>
      <c r="S693" s="2" t="n"/>
      <c r="T693" s="2" t="n">
        <v>260</v>
      </c>
      <c r="U693" s="39">
        <f>IF(I693="N",T693*Supuestos!$B$4,T693*Supuestos!$C$4)*100</f>
        <v/>
      </c>
      <c r="V693" s="20">
        <f>IF(U693&gt;0,100/U693,0)</f>
        <v/>
      </c>
      <c r="W693" s="2">
        <f>T693*M693</f>
        <v/>
      </c>
      <c r="X693" s="2">
        <f>+U693*M693</f>
        <v/>
      </c>
      <c r="Y693" s="44" t="n">
        <v>2180.173213733374</v>
      </c>
      <c r="Z693" s="45" t="n">
        <v>0.06</v>
      </c>
      <c r="AA693" s="44" t="n">
        <v>36336.22022888957</v>
      </c>
    </row>
    <row r="694">
      <c r="A694" s="6" t="inlineStr">
        <is>
          <t>GWM</t>
        </is>
      </c>
      <c r="B694" s="6" t="inlineStr">
        <is>
          <t>New Wingle 5 DC 2.4 Dignity Ex.Full,CES,CTR,cue,Ay.Est. 4x4</t>
        </is>
      </c>
      <c r="C694" s="6" t="inlineStr">
        <is>
          <t>P.UP / DC MEDIANOS Y GRANDES</t>
        </is>
      </c>
      <c r="D694" s="6" t="inlineStr">
        <is>
          <t>COMERCIAL</t>
        </is>
      </c>
      <c r="E694" s="11">
        <f>IF(D694="COMERCIAL","UTILITARIO",IF(C694="SUV Y CROSSOVER","SUV","AUTOMOVIL"))</f>
        <v/>
      </c>
      <c r="F694" s="6" t="inlineStr">
        <is>
          <t>CHI</t>
        </is>
      </c>
      <c r="G694" s="11" t="n">
        <v>2400</v>
      </c>
      <c r="H694" s="6" t="inlineStr">
        <is>
          <t>NAFTA</t>
        </is>
      </c>
      <c r="I694" s="6">
        <f>IF(H694="NAFTA","N",IF(H694="DIESEL","D",IF(H694="ELÉCTRICO","E","")))</f>
        <v/>
      </c>
      <c r="J694" s="17" t="inlineStr">
        <is>
          <t>N</t>
        </is>
      </c>
      <c r="K694" s="6" t="n">
        <v>120</v>
      </c>
      <c r="L694" s="9" t="n">
        <v>54</v>
      </c>
      <c r="M694" s="2" t="n">
        <v>54</v>
      </c>
      <c r="N694" s="2" t="n">
        <v>38990</v>
      </c>
      <c r="O694" s="2" t="inlineStr">
        <is>
          <t xml:space="preserve">Ursea </t>
        </is>
      </c>
      <c r="P694" s="2" t="inlineStr">
        <is>
          <t>RV-E00069</t>
        </is>
      </c>
      <c r="Q694" s="2" t="inlineStr">
        <is>
          <t>Euro 5</t>
        </is>
      </c>
      <c r="R694" s="2" t="n">
        <v>2710</v>
      </c>
      <c r="S694" s="2" t="n"/>
      <c r="T694" s="2" t="n">
        <v>282</v>
      </c>
      <c r="U694" s="39">
        <f>IF(I694="N",T694*Supuestos!$B$4,T694*Supuestos!$C$4)*100</f>
        <v/>
      </c>
      <c r="V694" s="20">
        <f>IF(U694&gt;0,100/U694,0)</f>
        <v/>
      </c>
      <c r="W694" s="2">
        <f>T694*M694</f>
        <v/>
      </c>
      <c r="X694" s="2">
        <f>+U694*M694</f>
        <v/>
      </c>
      <c r="Y694" s="44" t="n">
        <v>1809.000927930714</v>
      </c>
      <c r="Z694" s="45" t="n">
        <v>0.06</v>
      </c>
      <c r="AA694" s="44" t="n">
        <v>30150.0154655119</v>
      </c>
    </row>
    <row r="695">
      <c r="A695" s="6" t="inlineStr">
        <is>
          <t>FORD</t>
        </is>
      </c>
      <c r="B695" s="6" t="inlineStr">
        <is>
          <t>Ranger XL Plus 2.2 TDsl DC Full,3Abag,ABS,CES,CTR 4x4 (ARG)</t>
        </is>
      </c>
      <c r="C695" s="6" t="inlineStr">
        <is>
          <t>P.UP / DC MEDIANOS Y GRANDES</t>
        </is>
      </c>
      <c r="D695" s="6" t="inlineStr">
        <is>
          <t>COMERCIAL</t>
        </is>
      </c>
      <c r="E695" s="11">
        <f>IF(D695="COMERCIAL","UTILITARIO",IF(C695="SUV Y CROSSOVER","SUV","AUTOMOVIL"))</f>
        <v/>
      </c>
      <c r="F695" s="6" t="inlineStr">
        <is>
          <t>ARG</t>
        </is>
      </c>
      <c r="G695" s="11" t="n">
        <v>2200</v>
      </c>
      <c r="H695" s="6" t="inlineStr">
        <is>
          <t>DIESEL</t>
        </is>
      </c>
      <c r="I695" s="6">
        <f>IF(H695="NAFTA","N",IF(H695="DIESEL","D",IF(H695="ELÉCTRICO","E","")))</f>
        <v/>
      </c>
      <c r="J695" s="17" t="inlineStr">
        <is>
          <t>D</t>
        </is>
      </c>
      <c r="K695" s="6" t="n">
        <v>160</v>
      </c>
      <c r="L695" s="9" t="n">
        <v>52</v>
      </c>
      <c r="M695" s="2" t="n">
        <v>52</v>
      </c>
      <c r="N695" s="2" t="n">
        <v>49990</v>
      </c>
      <c r="O695" s="2" t="inlineStr">
        <is>
          <t>Chile</t>
        </is>
      </c>
      <c r="P695" s="2" t="inlineStr">
        <is>
          <t>FR8651E60622M00-4</t>
        </is>
      </c>
      <c r="Q695" s="2" t="inlineStr">
        <is>
          <t>Euto 6 c</t>
        </is>
      </c>
      <c r="R695" s="2" t="n">
        <v>3200</v>
      </c>
      <c r="S695" s="2" t="n"/>
      <c r="T695" s="2" t="n">
        <v>187</v>
      </c>
      <c r="U695" s="39">
        <f>IF(I695="N",T695*Supuestos!$B$4,T695*Supuestos!$C$4)*100</f>
        <v/>
      </c>
      <c r="V695" s="20">
        <f>IF(U695&gt;0,100/U695,0)</f>
        <v/>
      </c>
      <c r="W695" s="2">
        <f>T695*M695</f>
        <v/>
      </c>
      <c r="X695" s="2">
        <f>+U695*M695</f>
        <v/>
      </c>
      <c r="Y695" s="44" t="n">
        <v>10555.65494663308</v>
      </c>
      <c r="Z695" s="45" t="n">
        <v>0.347</v>
      </c>
      <c r="AA695" s="44" t="n">
        <v>30419.7548894325</v>
      </c>
    </row>
    <row r="696">
      <c r="A696" s="6" t="inlineStr">
        <is>
          <t>FORD</t>
        </is>
      </c>
      <c r="B696" s="6" t="inlineStr">
        <is>
          <t>Ranger LTD 3.2 TDsl DC E.Full,7Abag,cue,Ay.Est. 4x4 Aut.(ARG</t>
        </is>
      </c>
      <c r="C696" s="6" t="inlineStr">
        <is>
          <t>P.UP / DC MEDIANOS Y GRANDES</t>
        </is>
      </c>
      <c r="D696" s="6" t="inlineStr">
        <is>
          <t>COMERCIAL</t>
        </is>
      </c>
      <c r="E696" s="11">
        <f>IF(D696="COMERCIAL","UTILITARIO",IF(C696="SUV Y CROSSOVER","SUV","AUTOMOVIL"))</f>
        <v/>
      </c>
      <c r="F696" s="6" t="inlineStr">
        <is>
          <t>ARG</t>
        </is>
      </c>
      <c r="G696" s="11" t="n">
        <v>3200</v>
      </c>
      <c r="H696" s="6" t="inlineStr">
        <is>
          <t>DIESEL</t>
        </is>
      </c>
      <c r="I696" s="6">
        <f>IF(H696="NAFTA","N",IF(H696="DIESEL","D",IF(H696="ELÉCTRICO","E","")))</f>
        <v/>
      </c>
      <c r="J696" s="17" t="inlineStr">
        <is>
          <t>D</t>
        </is>
      </c>
      <c r="K696" s="6" t="n">
        <v>200</v>
      </c>
      <c r="L696" s="9" t="n">
        <v>49</v>
      </c>
      <c r="M696" s="2" t="n">
        <v>49</v>
      </c>
      <c r="N696" s="2" t="n">
        <v>72990</v>
      </c>
      <c r="O696" s="2" t="inlineStr">
        <is>
          <t>Chile</t>
        </is>
      </c>
      <c r="P696" s="2" t="inlineStr">
        <is>
          <t>FR8653E60622M02-2</t>
        </is>
      </c>
      <c r="Q696" s="2" t="inlineStr">
        <is>
          <t>Euro 6 c</t>
        </is>
      </c>
      <c r="R696" s="2" t="n">
        <v>3200</v>
      </c>
      <c r="S696" s="2" t="n"/>
      <c r="T696" s="2" t="n">
        <v>237</v>
      </c>
      <c r="U696" s="39">
        <f>IF(I696="N",T696*Supuestos!$B$4,T696*Supuestos!$C$4)*100</f>
        <v/>
      </c>
      <c r="V696" s="20">
        <f>IF(U696&gt;0,100/U696,0)</f>
        <v/>
      </c>
      <c r="W696" s="2">
        <f>T696*M696</f>
        <v/>
      </c>
      <c r="X696" s="2">
        <f>+U696*M696</f>
        <v/>
      </c>
      <c r="Y696" s="44" t="n">
        <v>15412.22753660229</v>
      </c>
      <c r="Z696" s="45" t="n">
        <v>0.347</v>
      </c>
      <c r="AA696" s="44" t="n">
        <v>44415.64131585673</v>
      </c>
    </row>
    <row r="697">
      <c r="A697" s="6" t="inlineStr">
        <is>
          <t>PEUGEOT</t>
        </is>
      </c>
      <c r="B697" s="6" t="inlineStr">
        <is>
          <t>Expert 1.6T Furgon Diesel Full,2Abag,ABS,espejos,faros (ROU)</t>
        </is>
      </c>
      <c r="C697" s="6" t="inlineStr">
        <is>
          <t>UTILITARIOS MEDIANOS y GRANDES</t>
        </is>
      </c>
      <c r="D697" s="6" t="inlineStr">
        <is>
          <t>COMERCIAL</t>
        </is>
      </c>
      <c r="E697" s="11">
        <f>IF(D697="COMERCIAL","UTILITARIO",IF(C697="SUV Y CROSSOVER","SUV","AUTOMOVIL"))</f>
        <v/>
      </c>
      <c r="F697" s="6" t="inlineStr">
        <is>
          <t>ROU</t>
        </is>
      </c>
      <c r="G697" s="11" t="n">
        <v>1600</v>
      </c>
      <c r="H697" s="6" t="inlineStr">
        <is>
          <t>DIESEL</t>
        </is>
      </c>
      <c r="I697" s="6">
        <f>IF(H697="NAFTA","N",IF(H697="DIESEL","D",IF(H697="ELÉCTRICO","E","")))</f>
        <v/>
      </c>
      <c r="J697" s="17" t="inlineStr">
        <is>
          <t>D</t>
        </is>
      </c>
      <c r="K697" s="6" t="n">
        <v>115</v>
      </c>
      <c r="L697" s="9" t="n">
        <v>48</v>
      </c>
      <c r="M697" s="2" t="n">
        <v>48</v>
      </c>
      <c r="N697" s="2" t="n">
        <v>31990</v>
      </c>
      <c r="O697" s="2" t="inlineStr">
        <is>
          <t>Chile</t>
        </is>
      </c>
      <c r="P697" s="2" t="inlineStr">
        <is>
          <t>PG5124E5041301-5</t>
        </is>
      </c>
      <c r="Q697" s="2" t="inlineStr">
        <is>
          <t>Euro 5</t>
        </is>
      </c>
      <c r="R697" s="2" t="n">
        <v>2880</v>
      </c>
      <c r="S697" s="2" t="n"/>
      <c r="T697" s="2" t="n">
        <v>171</v>
      </c>
      <c r="U697" s="39">
        <f>IF(I697="N",T697*Supuestos!$B$4,T697*Supuestos!$C$4)*100</f>
        <v/>
      </c>
      <c r="V697" s="20">
        <f>IF(U697&gt;0,100/U697,0)</f>
        <v/>
      </c>
      <c r="W697" s="2">
        <f>T697*M697</f>
        <v/>
      </c>
      <c r="X697" s="2">
        <f>+U697*M697</f>
        <v/>
      </c>
      <c r="Y697" s="44" t="n">
        <v>6754.859006657174</v>
      </c>
      <c r="Z697" s="45" t="n">
        <v>0.347</v>
      </c>
      <c r="AA697" s="44" t="n">
        <v>19466.45246875266</v>
      </c>
    </row>
    <row r="698">
      <c r="A698" s="6" t="inlineStr">
        <is>
          <t>PEUGEOT</t>
        </is>
      </c>
      <c r="B698" s="6" t="inlineStr">
        <is>
          <t>Partner 1.6 K9 Furgon Full,2Abag,ABS,CES,Ay.Est. (ESP)</t>
        </is>
      </c>
      <c r="C698" s="6" t="inlineStr">
        <is>
          <t>UTILITARIOS LIVIANOS</t>
        </is>
      </c>
      <c r="D698" s="6" t="inlineStr">
        <is>
          <t>COMERCIAL</t>
        </is>
      </c>
      <c r="E698" s="11">
        <f>IF(D698="COMERCIAL","UTILITARIO",IF(C698="SUV Y CROSSOVER","SUV","AUTOMOVIL"))</f>
        <v/>
      </c>
      <c r="F698" s="6" t="inlineStr">
        <is>
          <t>ESP</t>
        </is>
      </c>
      <c r="G698" s="11" t="n">
        <v>1600</v>
      </c>
      <c r="H698" s="6" t="inlineStr">
        <is>
          <t>NAFTA</t>
        </is>
      </c>
      <c r="I698" s="6">
        <f>IF(H698="NAFTA","N",IF(H698="DIESEL","D",IF(H698="ELÉCTRICO","E","")))</f>
        <v/>
      </c>
      <c r="J698" s="17" t="inlineStr">
        <is>
          <t>N</t>
        </is>
      </c>
      <c r="K698" s="6" t="n">
        <v>115</v>
      </c>
      <c r="L698" s="9" t="n">
        <v>48</v>
      </c>
      <c r="M698" s="2" t="n">
        <v>48</v>
      </c>
      <c r="N698" s="2" t="n">
        <v>25790</v>
      </c>
      <c r="O698" s="2" t="inlineStr">
        <is>
          <t>Argentina</t>
        </is>
      </c>
      <c r="P698" s="2" t="inlineStr">
        <is>
          <t>0179/17</t>
        </is>
      </c>
      <c r="Q698" s="2" t="inlineStr">
        <is>
          <t>Euro 5</t>
        </is>
      </c>
      <c r="R698" s="2" t="n">
        <v>1660</v>
      </c>
      <c r="S698" s="2" t="n"/>
      <c r="T698" s="2" t="n">
        <v>205.58</v>
      </c>
      <c r="U698" s="39">
        <f>IF(I698="N",T698*Supuestos!$B$4,T698*Supuestos!$C$4)*100</f>
        <v/>
      </c>
      <c r="V698" s="20">
        <f>IF(U698&gt;0,100/U698,0)</f>
        <v/>
      </c>
      <c r="W698" s="2">
        <f>T698*M698</f>
        <v/>
      </c>
      <c r="X698" s="2">
        <f>+U698*M698</f>
        <v/>
      </c>
      <c r="Y698" s="44" t="n">
        <v>1196.566656356325</v>
      </c>
      <c r="Z698" s="45" t="n">
        <v>0.06</v>
      </c>
      <c r="AA698" s="44" t="n">
        <v>19942.77760593875</v>
      </c>
    </row>
    <row r="699">
      <c r="A699" s="6" t="inlineStr">
        <is>
          <t>CITROËN</t>
        </is>
      </c>
      <c r="B699" s="6" t="inlineStr">
        <is>
          <t>Berlingo 1.6 M69 HDi Dsl Essence Furgon dir,a/a,2Abag,ABS,PL</t>
        </is>
      </c>
      <c r="C699" s="6" t="inlineStr">
        <is>
          <t>UTILITARIOS LIVIANOS</t>
        </is>
      </c>
      <c r="D699" s="6" t="inlineStr">
        <is>
          <t>COMERCIAL</t>
        </is>
      </c>
      <c r="E699" s="11">
        <f>IF(D699="COMERCIAL","UTILITARIO",IF(C699="SUV Y CROSSOVER","SUV","AUTOMOVIL"))</f>
        <v/>
      </c>
      <c r="F699" s="6" t="inlineStr">
        <is>
          <t>ARG</t>
        </is>
      </c>
      <c r="G699" s="11" t="n">
        <v>1600</v>
      </c>
      <c r="H699" s="6" t="inlineStr">
        <is>
          <t>DIESEL</t>
        </is>
      </c>
      <c r="I699" s="6">
        <f>IF(H699="NAFTA","N",IF(H699="DIESEL","D",IF(H699="ELÉCTRICO","E","")))</f>
        <v/>
      </c>
      <c r="J699" s="17" t="inlineStr">
        <is>
          <t>D</t>
        </is>
      </c>
      <c r="K699" s="6" t="n">
        <v>90</v>
      </c>
      <c r="L699" s="9" t="n">
        <v>47</v>
      </c>
      <c r="M699" s="2" t="n">
        <v>47</v>
      </c>
      <c r="N699" s="2" t="n">
        <v>22490</v>
      </c>
      <c r="O699" s="2" t="inlineStr">
        <is>
          <t xml:space="preserve">Argentina </t>
        </is>
      </c>
      <c r="P699" s="2" t="inlineStr">
        <is>
          <t>21/00674; 23/08773</t>
        </is>
      </c>
      <c r="Q699" s="2" t="inlineStr">
        <is>
          <t>Euro 5</t>
        </is>
      </c>
      <c r="R699" s="2" t="n">
        <v>2340</v>
      </c>
      <c r="S699" s="2" t="n"/>
      <c r="T699" s="2" t="n">
        <v>139</v>
      </c>
      <c r="U699" s="39">
        <f>IF(I699="N",T699*Supuestos!$B$4,T699*Supuestos!$C$4)*100</f>
        <v/>
      </c>
      <c r="V699" s="20">
        <f>IF(U699&gt;0,100/U699,0)</f>
        <v/>
      </c>
      <c r="W699" s="2">
        <f>T699*M699</f>
        <v/>
      </c>
      <c r="X699" s="2">
        <f>+U699*M699</f>
        <v/>
      </c>
      <c r="Y699" s="44" t="n">
        <v>4748.883371669893</v>
      </c>
      <c r="Z699" s="45" t="n">
        <v>0.347</v>
      </c>
      <c r="AA699" s="44" t="n">
        <v>13685.54285783831</v>
      </c>
    </row>
    <row r="700">
      <c r="A700" s="6" t="inlineStr">
        <is>
          <t>CITROËN</t>
        </is>
      </c>
      <c r="B700" s="6" t="inlineStr">
        <is>
          <t>Berlingo K9 1.6T HDi Dsl Furgon Full,2Abag,ABS,Ay.Est (ESP)</t>
        </is>
      </c>
      <c r="C700" s="6" t="inlineStr">
        <is>
          <t>UTILITARIOS LIVIANOS</t>
        </is>
      </c>
      <c r="D700" s="6" t="inlineStr">
        <is>
          <t>COMERCIAL</t>
        </is>
      </c>
      <c r="E700" s="11">
        <f>IF(D700="COMERCIAL","UTILITARIO",IF(C700="SUV Y CROSSOVER","SUV","AUTOMOVIL"))</f>
        <v/>
      </c>
      <c r="F700" s="6" t="inlineStr">
        <is>
          <t>ESP</t>
        </is>
      </c>
      <c r="G700" s="11" t="n">
        <v>1600</v>
      </c>
      <c r="H700" s="6" t="inlineStr">
        <is>
          <t>DIESEL</t>
        </is>
      </c>
      <c r="I700" s="6">
        <f>IF(H700="NAFTA","N",IF(H700="DIESEL","D",IF(H700="ELÉCTRICO","E","")))</f>
        <v/>
      </c>
      <c r="J700" s="17" t="inlineStr">
        <is>
          <t>D</t>
        </is>
      </c>
      <c r="K700" s="6" t="n">
        <v>90</v>
      </c>
      <c r="L700" s="9" t="n">
        <v>47</v>
      </c>
      <c r="M700" s="2" t="n">
        <v>47</v>
      </c>
      <c r="N700" s="2" t="n">
        <v>31800</v>
      </c>
      <c r="O700" s="2" t="inlineStr">
        <is>
          <t xml:space="preserve">Argentina </t>
        </is>
      </c>
      <c r="P700" s="2" t="inlineStr">
        <is>
          <t>21/00674; 23/08773</t>
        </is>
      </c>
      <c r="Q700" s="2" t="inlineStr">
        <is>
          <t>Euro 5</t>
        </is>
      </c>
      <c r="R700" s="2" t="n">
        <v>2340</v>
      </c>
      <c r="S700" s="2" t="n"/>
      <c r="T700" s="2" t="n">
        <v>139</v>
      </c>
      <c r="U700" s="39">
        <f>IF(I700="N",T700*Supuestos!$B$4,T700*Supuestos!$C$4)*100</f>
        <v/>
      </c>
      <c r="V700" s="20">
        <f>IF(U700&gt;0,100/U700,0)</f>
        <v/>
      </c>
      <c r="W700" s="2">
        <f>T700*M700</f>
        <v/>
      </c>
      <c r="X700" s="2">
        <f>+U700*M700</f>
        <v/>
      </c>
      <c r="Y700" s="44" t="n">
        <v>6714.739493957428</v>
      </c>
      <c r="Z700" s="45" t="n">
        <v>0.347</v>
      </c>
      <c r="AA700" s="44" t="n">
        <v>19350.83427653437</v>
      </c>
    </row>
    <row r="701">
      <c r="A701" s="6" t="inlineStr">
        <is>
          <t>FORD</t>
        </is>
      </c>
      <c r="B701" s="6" t="inlineStr">
        <is>
          <t>Ranger XLT 2.5 DC Extra Full,climaut,3Abag,CES,Ay.Est.(ARG)</t>
        </is>
      </c>
      <c r="C701" s="6" t="inlineStr">
        <is>
          <t>P.UP / DC MEDIANOS Y GRANDES</t>
        </is>
      </c>
      <c r="D701" s="6" t="inlineStr">
        <is>
          <t>COMERCIAL</t>
        </is>
      </c>
      <c r="E701" s="11">
        <f>IF(D701="COMERCIAL","UTILITARIO",IF(C701="SUV Y CROSSOVER","SUV","AUTOMOVIL"))</f>
        <v/>
      </c>
      <c r="F701" s="6" t="inlineStr">
        <is>
          <t>ARG</t>
        </is>
      </c>
      <c r="G701" s="11" t="n">
        <v>2500</v>
      </c>
      <c r="H701" s="6" t="inlineStr">
        <is>
          <t>NAFTA</t>
        </is>
      </c>
      <c r="I701" s="6">
        <f>IF(H701="NAFTA","N",IF(H701="DIESEL","D",IF(H701="ELÉCTRICO","E","")))</f>
        <v/>
      </c>
      <c r="J701" s="17" t="inlineStr">
        <is>
          <t>N</t>
        </is>
      </c>
      <c r="K701" s="6" t="n">
        <v>166</v>
      </c>
      <c r="L701" s="9" t="n">
        <v>47</v>
      </c>
      <c r="M701" s="2" t="n">
        <v>47</v>
      </c>
      <c r="N701" s="2" t="n">
        <v>37990</v>
      </c>
      <c r="O701" s="2" t="inlineStr">
        <is>
          <t>Chile</t>
        </is>
      </c>
      <c r="P701" s="2" t="inlineStr">
        <is>
          <t>FR8695E60722M02-0</t>
        </is>
      </c>
      <c r="Q701" s="2" t="inlineStr">
        <is>
          <t>Euro 6 b</t>
        </is>
      </c>
      <c r="R701" s="2" t="n">
        <v>3200</v>
      </c>
      <c r="S701" s="2" t="n"/>
      <c r="T701" s="2" t="n">
        <v>264</v>
      </c>
      <c r="U701" s="39">
        <f>IF(I701="N",T701*Supuestos!$B$4,T701*Supuestos!$C$4)*100</f>
        <v/>
      </c>
      <c r="V701" s="20">
        <f>IF(U701&gt;0,100/U701,0)</f>
        <v/>
      </c>
      <c r="W701" s="2">
        <f>T701*M701</f>
        <v/>
      </c>
      <c r="X701" s="2">
        <f>+U701*M701</f>
        <v/>
      </c>
      <c r="Y701" s="44" t="n">
        <v>1762.604392205382</v>
      </c>
      <c r="Z701" s="45" t="n">
        <v>0.06</v>
      </c>
      <c r="AA701" s="44" t="n">
        <v>29376.7398700897</v>
      </c>
    </row>
    <row r="702">
      <c r="A702" s="6" t="inlineStr">
        <is>
          <t>HYUNDAI</t>
        </is>
      </c>
      <c r="B702" s="6" t="inlineStr">
        <is>
          <t xml:space="preserve">H1 Staria 2.2 TDiesel Minibus 10 pax. Ex. Full,4Abag,CES,HSA,2PL </t>
        </is>
      </c>
      <c r="C702" s="6" t="inlineStr">
        <is>
          <t>UTILITARIOS MEDIANOS y GRANDES</t>
        </is>
      </c>
      <c r="D702" s="6" t="inlineStr">
        <is>
          <t>COMERCIAL</t>
        </is>
      </c>
      <c r="E702" s="11">
        <f>IF(D702="COMERCIAL","UTILITARIO",IF(C702="SUV Y CROSSOVER","SUV","AUTOMOVIL"))</f>
        <v/>
      </c>
      <c r="F702" s="6" t="inlineStr">
        <is>
          <t>COR</t>
        </is>
      </c>
      <c r="G702" s="11" t="n">
        <v>2200</v>
      </c>
      <c r="H702" s="6" t="inlineStr">
        <is>
          <t>DIESEL</t>
        </is>
      </c>
      <c r="I702" s="6">
        <f>IF(H702="NAFTA","N",IF(H702="DIESEL","D",IF(H702="ELÉCTRICO","E","")))</f>
        <v/>
      </c>
      <c r="J702" s="17" t="inlineStr">
        <is>
          <t>D</t>
        </is>
      </c>
      <c r="K702" s="6" t="n">
        <v>175</v>
      </c>
      <c r="L702" s="9" t="n">
        <v>46</v>
      </c>
      <c r="M702" s="2" t="n">
        <v>46</v>
      </c>
      <c r="N702" s="2" t="n">
        <v>46900</v>
      </c>
      <c r="O702" s="2" t="inlineStr">
        <is>
          <t>Ursea</t>
        </is>
      </c>
      <c r="P702" s="2" t="inlineStr">
        <is>
          <t>RV-E00108</t>
        </is>
      </c>
      <c r="Q702" s="2" t="inlineStr">
        <is>
          <t>Euro 5</t>
        </is>
      </c>
      <c r="R702" s="2" t="n">
        <v>3080</v>
      </c>
      <c r="S702" s="2" t="n"/>
      <c r="T702" s="2" t="n">
        <v>187</v>
      </c>
      <c r="U702" s="39">
        <f>IF(I702="N",T702*Supuestos!$B$4,T702*Supuestos!$C$4)*100</f>
        <v/>
      </c>
      <c r="V702" s="20">
        <f>IF(U702&gt;0,100/U702,0)</f>
        <v/>
      </c>
      <c r="W702" s="2">
        <f>T702*M702</f>
        <v/>
      </c>
      <c r="X702" s="2">
        <f>+U702*M702</f>
        <v/>
      </c>
      <c r="Y702" s="44" t="n">
        <v>9903.184976937213</v>
      </c>
      <c r="Z702" s="45" t="n">
        <v>0.347</v>
      </c>
      <c r="AA702" s="44" t="n">
        <v>28539.43797388246</v>
      </c>
    </row>
    <row r="703">
      <c r="A703" s="6" t="inlineStr">
        <is>
          <t>TOYOTA</t>
        </is>
      </c>
      <c r="B703" s="6" t="inlineStr">
        <is>
          <t>Nueva Hilux GR-S IV 2.8 TDsl E.Full,cuero,TSS 4x4 Aut.(ARG)</t>
        </is>
      </c>
      <c r="C703" s="6" t="inlineStr">
        <is>
          <t>P.UP / DC MEDIANOS Y GRANDES</t>
        </is>
      </c>
      <c r="D703" s="6" t="inlineStr">
        <is>
          <t>COMERCIAL</t>
        </is>
      </c>
      <c r="E703" s="11">
        <f>IF(D703="COMERCIAL","UTILITARIO",IF(C703="SUV Y CROSSOVER","SUV","AUTOMOVIL"))</f>
        <v/>
      </c>
      <c r="F703" s="6" t="inlineStr">
        <is>
          <t>ARG</t>
        </is>
      </c>
      <c r="G703" s="11" t="n">
        <v>2800</v>
      </c>
      <c r="H703" s="6" t="inlineStr">
        <is>
          <t>DIESEL</t>
        </is>
      </c>
      <c r="I703" s="6">
        <f>IF(H703="NAFTA","N",IF(H703="DIESEL","D",IF(H703="ELÉCTRICO","E","")))</f>
        <v/>
      </c>
      <c r="J703" s="17" t="inlineStr">
        <is>
          <t>D</t>
        </is>
      </c>
      <c r="K703" s="6" t="n">
        <v>204</v>
      </c>
      <c r="L703" s="9" t="n">
        <v>44</v>
      </c>
      <c r="M703" s="2" t="n">
        <v>44</v>
      </c>
      <c r="N703" s="2" t="n">
        <v>85990</v>
      </c>
      <c r="O703" s="2" t="inlineStr">
        <is>
          <t>Ursea</t>
        </is>
      </c>
      <c r="P703" s="2" t="inlineStr">
        <is>
          <t>RV-E00143</t>
        </is>
      </c>
      <c r="Q703" s="2" t="inlineStr">
        <is>
          <t>Euro 5 b</t>
        </is>
      </c>
      <c r="R703" s="2" t="n">
        <v>3140</v>
      </c>
      <c r="S703" s="2" t="n"/>
      <c r="T703" s="2" t="n">
        <v>227</v>
      </c>
      <c r="U703" s="39">
        <f>IF(I703="N",T703*Supuestos!$B$4,T703*Supuestos!$C$4)*100</f>
        <v/>
      </c>
      <c r="V703" s="20">
        <f>IF(U703&gt;0,100/U703,0)</f>
        <v/>
      </c>
      <c r="W703" s="2">
        <f>T703*M703</f>
        <v/>
      </c>
      <c r="X703" s="2">
        <f>+U703*M703</f>
        <v/>
      </c>
      <c r="Y703" s="44" t="n">
        <v>18157.24682658488</v>
      </c>
      <c r="Z703" s="45" t="n">
        <v>0.347</v>
      </c>
      <c r="AA703" s="44" t="n">
        <v>52326.35973079217</v>
      </c>
    </row>
    <row r="704">
      <c r="A704" s="6" t="inlineStr">
        <is>
          <t>CHEVROLET</t>
        </is>
      </c>
      <c r="B704" s="6" t="inlineStr">
        <is>
          <t>Nueva S10 2.8 LTZ TDsl DC Ex.Full,climaut,led,cuero 4x4 Aut.</t>
        </is>
      </c>
      <c r="C704" s="6" t="inlineStr">
        <is>
          <t>P.UP / DC MEDIANOS Y GRANDES</t>
        </is>
      </c>
      <c r="D704" s="6" t="inlineStr">
        <is>
          <t>COMERCIAL</t>
        </is>
      </c>
      <c r="E704" s="11">
        <f>IF(D704="COMERCIAL","UTILITARIO",IF(C704="SUV Y CROSSOVER","SUV","AUTOMOVIL"))</f>
        <v/>
      </c>
      <c r="F704" s="6" t="inlineStr">
        <is>
          <t>BRA</t>
        </is>
      </c>
      <c r="G704" s="11" t="n">
        <v>2800</v>
      </c>
      <c r="H704" s="6" t="inlineStr">
        <is>
          <t>DIESEL</t>
        </is>
      </c>
      <c r="I704" s="6">
        <f>IF(H704="NAFTA","N",IF(H704="DIESEL","D",IF(H704="ELÉCTRICO","E","")))</f>
        <v/>
      </c>
      <c r="J704" s="17" t="inlineStr">
        <is>
          <t>D</t>
        </is>
      </c>
      <c r="K704" s="6" t="n">
        <v>200</v>
      </c>
      <c r="L704" s="9" t="n">
        <v>43</v>
      </c>
      <c r="M704" s="2" t="n">
        <v>43</v>
      </c>
      <c r="N704" s="2" t="n">
        <v>61190</v>
      </c>
      <c r="O704" s="2" t="inlineStr">
        <is>
          <t>Argentina</t>
        </is>
      </c>
      <c r="P704" s="2" t="inlineStr">
        <is>
          <t>BR23100040</t>
        </is>
      </c>
      <c r="Q704" s="2" t="inlineStr">
        <is>
          <t>Euro 5</t>
        </is>
      </c>
      <c r="R704" s="2" t="n">
        <v>3100</v>
      </c>
      <c r="S704" s="2" t="n"/>
      <c r="T704" s="2" t="n">
        <v>230</v>
      </c>
      <c r="U704" s="39">
        <f>IF(I704="N",T704*Supuestos!$B$4,T704*Supuestos!$C$4)*100</f>
        <v/>
      </c>
      <c r="V704" s="20">
        <f>IF(U704&gt;0,100/U704,0)</f>
        <v/>
      </c>
      <c r="W704" s="2">
        <f>T704*M704</f>
        <v/>
      </c>
      <c r="X704" s="2">
        <f>+U704*M704</f>
        <v/>
      </c>
      <c r="Y704" s="44" t="n">
        <v>12920.59464261808</v>
      </c>
      <c r="Z704" s="45" t="n">
        <v>0.347</v>
      </c>
      <c r="AA704" s="44" t="n">
        <v>37235.14306229995</v>
      </c>
    </row>
    <row r="705">
      <c r="A705" s="6" t="inlineStr">
        <is>
          <t>OPEL</t>
        </is>
      </c>
      <c r="B705" s="6" t="inlineStr">
        <is>
          <t>Combo 1.6 Furgon Full,2Abag,ABS,CES,P.Lat, Ay.Est. (ESP)</t>
        </is>
      </c>
      <c r="C705" s="6" t="inlineStr">
        <is>
          <t>UTILITARIOS LIVIANOS</t>
        </is>
      </c>
      <c r="D705" s="6" t="inlineStr">
        <is>
          <t>COMERCIAL</t>
        </is>
      </c>
      <c r="E705" s="11">
        <f>IF(D705="COMERCIAL","UTILITARIO",IF(C705="SUV Y CROSSOVER","SUV","AUTOMOVIL"))</f>
        <v/>
      </c>
      <c r="F705" s="6" t="inlineStr">
        <is>
          <t>ESP</t>
        </is>
      </c>
      <c r="G705" s="11" t="n">
        <v>1600</v>
      </c>
      <c r="H705" s="6" t="inlineStr">
        <is>
          <t>NAFTA</t>
        </is>
      </c>
      <c r="I705" s="6">
        <f>IF(H705="NAFTA","N",IF(H705="DIESEL","D",IF(H705="ELÉCTRICO","E","")))</f>
        <v/>
      </c>
      <c r="J705" s="17" t="inlineStr">
        <is>
          <t>N</t>
        </is>
      </c>
      <c r="K705" s="6" t="n">
        <v>115</v>
      </c>
      <c r="L705" s="9" t="n">
        <v>43</v>
      </c>
      <c r="M705" s="22" t="n"/>
      <c r="N705" s="2" t="n"/>
      <c r="O705" s="2" t="n"/>
      <c r="P705" s="2" t="n"/>
      <c r="Q705" s="2" t="n"/>
      <c r="R705" s="2" t="n"/>
      <c r="S705" s="2" t="n"/>
      <c r="T705" s="2" t="n"/>
      <c r="U705" s="39">
        <f>IF(I705="N",T705*Supuestos!$B$4,T705*Supuestos!$C$4)*100</f>
        <v/>
      </c>
      <c r="V705" s="20">
        <f>IF(U705&gt;0,100/U705,0)</f>
        <v/>
      </c>
      <c r="W705" s="2">
        <f>T705*M705</f>
        <v/>
      </c>
      <c r="X705" s="2">
        <f>+U705*M705</f>
        <v/>
      </c>
      <c r="Y705" s="44" t="n">
        <v>0</v>
      </c>
      <c r="Z705" s="45" t="n">
        <v>0.06</v>
      </c>
      <c r="AA705" s="44" t="n">
        <v>0</v>
      </c>
    </row>
    <row r="706">
      <c r="A706" s="6" t="inlineStr">
        <is>
          <t>TOYOTA</t>
        </is>
      </c>
      <c r="B706" s="6" t="inlineStr">
        <is>
          <t>Hilux Dob. Cab. SR 2.4T Diesel Extra Full, llantas (ARG)</t>
        </is>
      </c>
      <c r="C706" s="6" t="inlineStr">
        <is>
          <t>P.UP / DC MEDIANOS Y GRANDES</t>
        </is>
      </c>
      <c r="D706" s="6" t="inlineStr">
        <is>
          <t>COMERCIAL</t>
        </is>
      </c>
      <c r="E706" s="11">
        <f>IF(D706="COMERCIAL","UTILITARIO",IF(C706="SUV Y CROSSOVER","SUV","AUTOMOVIL"))</f>
        <v/>
      </c>
      <c r="F706" s="6" t="inlineStr">
        <is>
          <t>ARG</t>
        </is>
      </c>
      <c r="G706" s="11" t="n">
        <v>2400</v>
      </c>
      <c r="H706" s="6" t="inlineStr">
        <is>
          <t>DIESEL</t>
        </is>
      </c>
      <c r="I706" s="6">
        <f>IF(H706="NAFTA","N",IF(H706="DIESEL","D",IF(H706="ELÉCTRICO","E","")))</f>
        <v/>
      </c>
      <c r="J706" s="17" t="inlineStr">
        <is>
          <t>D</t>
        </is>
      </c>
      <c r="K706" s="6" t="n">
        <v>150</v>
      </c>
      <c r="L706" s="9" t="n">
        <v>42</v>
      </c>
      <c r="M706" s="2" t="n">
        <v>42</v>
      </c>
      <c r="N706" s="2" t="n">
        <v>57490</v>
      </c>
      <c r="O706" s="2" t="inlineStr">
        <is>
          <t>Ursea</t>
        </is>
      </c>
      <c r="P706" s="2" t="inlineStr">
        <is>
          <t>RV-E00164</t>
        </is>
      </c>
      <c r="Q706" s="2" t="inlineStr">
        <is>
          <t>Euro 5 b</t>
        </is>
      </c>
      <c r="R706" s="2" t="n">
        <v>2910</v>
      </c>
      <c r="S706" s="2" t="n"/>
      <c r="T706" s="2" t="n">
        <v>182</v>
      </c>
      <c r="U706" s="39">
        <f>IF(I706="N",T706*Supuestos!$B$4,T706*Supuestos!$C$4)*100</f>
        <v/>
      </c>
      <c r="V706" s="20">
        <f>IF(U706&gt;0,100/U706,0)</f>
        <v/>
      </c>
      <c r="W706" s="2">
        <f>T706*M706</f>
        <v/>
      </c>
      <c r="X706" s="2">
        <f>+U706*M706</f>
        <v/>
      </c>
      <c r="Y706" s="44" t="n">
        <v>12139.31992162304</v>
      </c>
      <c r="Z706" s="45" t="n">
        <v>0.347</v>
      </c>
      <c r="AA706" s="44" t="n">
        <v>34983.63089804909</v>
      </c>
    </row>
    <row r="707">
      <c r="A707" s="6" t="inlineStr">
        <is>
          <t>CHANGAN</t>
        </is>
      </c>
      <c r="B707" s="6" t="inlineStr">
        <is>
          <t>Star Pick Up 1.2 2Abag, ABS</t>
        </is>
      </c>
      <c r="C707" s="6" t="inlineStr">
        <is>
          <t>P.UP/ DC COMPACTOS</t>
        </is>
      </c>
      <c r="D707" s="6" t="inlineStr">
        <is>
          <t>COMERCIAL</t>
        </is>
      </c>
      <c r="E707" s="11">
        <f>IF(D707="COMERCIAL","UTILITARIO",IF(C707="SUV Y CROSSOVER","SUV","AUTOMOVIL"))</f>
        <v/>
      </c>
      <c r="F707" s="6" t="inlineStr">
        <is>
          <t>CHI</t>
        </is>
      </c>
      <c r="G707" s="11" t="n">
        <v>1200</v>
      </c>
      <c r="H707" s="6" t="inlineStr">
        <is>
          <t>NAFTA</t>
        </is>
      </c>
      <c r="I707" s="6">
        <f>IF(H707="NAFTA","N",IF(H707="DIESEL","D",IF(H707="ELÉCTRICO","E","")))</f>
        <v/>
      </c>
      <c r="J707" s="17" t="inlineStr">
        <is>
          <t>N</t>
        </is>
      </c>
      <c r="K707" s="6" t="n">
        <v>97</v>
      </c>
      <c r="L707" s="9" t="n">
        <v>41</v>
      </c>
      <c r="M707" s="2" t="n">
        <v>41</v>
      </c>
      <c r="N707" s="2" t="n">
        <v>11990</v>
      </c>
      <c r="O707" s="2" t="inlineStr">
        <is>
          <t>Ursea</t>
        </is>
      </c>
      <c r="P707" s="2" t="inlineStr">
        <is>
          <t>RV-E00057</t>
        </is>
      </c>
      <c r="Q707" s="2" t="inlineStr">
        <is>
          <t>Euro 4</t>
        </is>
      </c>
      <c r="R707" s="2" t="n">
        <v>2210</v>
      </c>
      <c r="S707" s="2" t="n"/>
      <c r="T707" s="2" t="n">
        <v>178</v>
      </c>
      <c r="U707" s="39">
        <f>IF(I707="N",T707*Supuestos!$B$4,T707*Supuestos!$C$4)*100</f>
        <v/>
      </c>
      <c r="V707" s="20">
        <f>IF(U707&gt;0,100/U707,0)</f>
        <v/>
      </c>
      <c r="W707" s="2">
        <f>T707*M707</f>
        <v/>
      </c>
      <c r="X707" s="2">
        <f>+U707*M707</f>
        <v/>
      </c>
      <c r="Y707" s="44" t="n">
        <v>556.2944633467367</v>
      </c>
      <c r="Z707" s="45" t="n">
        <v>0.06</v>
      </c>
      <c r="AA707" s="44" t="n">
        <v>9271.574389112278</v>
      </c>
    </row>
    <row r="708">
      <c r="A708" s="6" t="inlineStr">
        <is>
          <t>KARRY</t>
        </is>
      </c>
      <c r="B708" s="6" t="inlineStr">
        <is>
          <t>Q22 1.1 Pick Up a/a, dir, faros, 2Abag, ABS</t>
        </is>
      </c>
      <c r="C708" s="6" t="inlineStr">
        <is>
          <t>P.UP/ DC COMPACTOS</t>
        </is>
      </c>
      <c r="D708" s="6" t="inlineStr">
        <is>
          <t>COMERCIAL</t>
        </is>
      </c>
      <c r="E708" s="11">
        <f>IF(D708="COMERCIAL","UTILITARIO",IF(C708="SUV Y CROSSOVER","SUV","AUTOMOVIL"))</f>
        <v/>
      </c>
      <c r="F708" s="6" t="inlineStr">
        <is>
          <t>CHI</t>
        </is>
      </c>
      <c r="G708" s="11" t="n">
        <v>1100</v>
      </c>
      <c r="H708" s="6" t="inlineStr">
        <is>
          <t>NAFTA</t>
        </is>
      </c>
      <c r="I708" s="6">
        <f>IF(H708="NAFTA","N",IF(H708="DIESEL","D",IF(H708="ELÉCTRICO","E","")))</f>
        <v/>
      </c>
      <c r="J708" s="17" t="inlineStr">
        <is>
          <t>N</t>
        </is>
      </c>
      <c r="K708" s="6" t="n">
        <v>75</v>
      </c>
      <c r="L708" s="9" t="n">
        <v>41</v>
      </c>
      <c r="M708" s="2" t="n">
        <v>41</v>
      </c>
      <c r="N708" s="2" t="n">
        <v>11490</v>
      </c>
      <c r="O708" s="2" t="inlineStr">
        <is>
          <t>Chile</t>
        </is>
      </c>
      <c r="P708" s="2" t="inlineStr">
        <is>
          <t>CY4916E41112S</t>
        </is>
      </c>
      <c r="Q708" s="2" t="inlineStr">
        <is>
          <t>Euro 4</t>
        </is>
      </c>
      <c r="R708" s="2" t="n">
        <v>1800</v>
      </c>
      <c r="S708" s="2" t="n"/>
      <c r="T708" s="2" t="n">
        <v>195</v>
      </c>
      <c r="U708" s="39">
        <f>IF(I708="N",T708*Supuestos!$B$4,T708*Supuestos!$C$4)*100</f>
        <v/>
      </c>
      <c r="V708" s="20">
        <f>IF(U708&gt;0,100/U708,0)</f>
        <v/>
      </c>
      <c r="W708" s="2">
        <f>T708*M708</f>
        <v/>
      </c>
      <c r="X708" s="2">
        <f>+U708*M708</f>
        <v/>
      </c>
      <c r="Y708" s="44" t="n">
        <v>533.0961954840704</v>
      </c>
      <c r="Z708" s="45" t="n">
        <v>0.06</v>
      </c>
      <c r="AA708" s="44" t="n">
        <v>8884.936591401174</v>
      </c>
    </row>
    <row r="709">
      <c r="A709" s="6" t="inlineStr">
        <is>
          <t>PEUGEOT</t>
        </is>
      </c>
      <c r="B709" s="6" t="inlineStr">
        <is>
          <t>Partner 1.6 K9 Furgon T.Dsl Full,2Abag,ABS,CES,Ay.Est(ESP)</t>
        </is>
      </c>
      <c r="C709" s="6" t="inlineStr">
        <is>
          <t>UTILITARIOS LIVIANOS</t>
        </is>
      </c>
      <c r="D709" s="6" t="inlineStr">
        <is>
          <t>COMERCIAL</t>
        </is>
      </c>
      <c r="E709" s="11">
        <f>IF(D709="COMERCIAL","UTILITARIO",IF(C709="SUV Y CROSSOVER","SUV","AUTOMOVIL"))</f>
        <v/>
      </c>
      <c r="F709" s="6" t="inlineStr">
        <is>
          <t>ESP</t>
        </is>
      </c>
      <c r="G709" s="11" t="n">
        <v>1600</v>
      </c>
      <c r="H709" s="6" t="inlineStr">
        <is>
          <t>DIESEL</t>
        </is>
      </c>
      <c r="I709" s="6">
        <f>IF(H709="NAFTA","N",IF(H709="DIESEL","D",IF(H709="ELÉCTRICO","E","")))</f>
        <v/>
      </c>
      <c r="J709" s="17" t="inlineStr">
        <is>
          <t>D</t>
        </is>
      </c>
      <c r="K709" s="6" t="n">
        <v>92</v>
      </c>
      <c r="L709" s="9" t="n">
        <v>41</v>
      </c>
      <c r="M709" s="2" t="n">
        <v>41</v>
      </c>
      <c r="N709" s="2" t="n">
        <v>31800</v>
      </c>
      <c r="O709" s="2" t="inlineStr">
        <is>
          <t>Ursea</t>
        </is>
      </c>
      <c r="P709" s="2" t="inlineStr">
        <is>
          <t>RV-E00005</t>
        </is>
      </c>
      <c r="Q709" s="2" t="inlineStr">
        <is>
          <t>Euro 6</t>
        </is>
      </c>
      <c r="R709" s="2" t="n">
        <v>1990</v>
      </c>
      <c r="S709" s="2" t="n"/>
      <c r="T709" s="2" t="n">
        <v>153</v>
      </c>
      <c r="U709" s="39">
        <f>IF(I709="N",T709*Supuestos!$B$4,T709*Supuestos!$C$4)*100</f>
        <v/>
      </c>
      <c r="V709" s="20">
        <f>IF(U709&gt;0,100/U709,0)</f>
        <v/>
      </c>
      <c r="W709" s="2">
        <f>T709*M709</f>
        <v/>
      </c>
      <c r="X709" s="2">
        <f>+U709*M709</f>
        <v/>
      </c>
      <c r="Y709" s="44" t="n">
        <v>6714.739493957428</v>
      </c>
      <c r="Z709" s="45" t="n">
        <v>0.347</v>
      </c>
      <c r="AA709" s="44" t="n">
        <v>19350.83427653437</v>
      </c>
    </row>
    <row r="710">
      <c r="A710" s="6" t="inlineStr">
        <is>
          <t>TOYOTA</t>
        </is>
      </c>
      <c r="B710" s="6" t="inlineStr">
        <is>
          <t>Hilux DC SRV 2.8T Dsl Ex.Full,clim,led,ala,Ay.Est 4x4(ARG)</t>
        </is>
      </c>
      <c r="C710" s="6" t="inlineStr">
        <is>
          <t>P.UP / DC MEDIANOS Y GRANDES</t>
        </is>
      </c>
      <c r="D710" s="6" t="inlineStr">
        <is>
          <t>COMERCIAL</t>
        </is>
      </c>
      <c r="E710" s="11">
        <f>IF(D710="COMERCIAL","UTILITARIO",IF(C710="SUV Y CROSSOVER","SUV","AUTOMOVIL"))</f>
        <v/>
      </c>
      <c r="F710" s="6" t="inlineStr">
        <is>
          <t>ARG</t>
        </is>
      </c>
      <c r="G710" s="11" t="n">
        <v>2800</v>
      </c>
      <c r="H710" s="6" t="inlineStr">
        <is>
          <t>DIESEL</t>
        </is>
      </c>
      <c r="I710" s="6">
        <f>IF(H710="NAFTA","N",IF(H710="DIESEL","D",IF(H710="ELÉCTRICO","E","")))</f>
        <v/>
      </c>
      <c r="J710" s="17" t="inlineStr">
        <is>
          <t>D</t>
        </is>
      </c>
      <c r="K710" s="6" t="n">
        <v>204</v>
      </c>
      <c r="L710" s="9" t="n">
        <v>41</v>
      </c>
      <c r="M710" s="2" t="n">
        <v>41</v>
      </c>
      <c r="N710" s="2" t="n">
        <v>68490</v>
      </c>
      <c r="O710" s="2" t="inlineStr">
        <is>
          <t>Ursea</t>
        </is>
      </c>
      <c r="P710" s="2" t="inlineStr">
        <is>
          <t>RV-E00143</t>
        </is>
      </c>
      <c r="Q710" s="2" t="inlineStr">
        <is>
          <t>Euro 5 b</t>
        </is>
      </c>
      <c r="R710" s="2" t="n">
        <v>3140</v>
      </c>
      <c r="S710" s="2" t="n"/>
      <c r="T710" s="2" t="n">
        <v>227</v>
      </c>
      <c r="U710" s="39">
        <f>IF(I710="N",T710*Supuestos!$B$4,T710*Supuestos!$C$4)*100</f>
        <v/>
      </c>
      <c r="V710" s="20">
        <f>IF(U710&gt;0,100/U710,0)</f>
        <v/>
      </c>
      <c r="W710" s="2">
        <f>T710*M710</f>
        <v/>
      </c>
      <c r="X710" s="2">
        <f>+U710*M710</f>
        <v/>
      </c>
      <c r="Y710" s="44" t="n">
        <v>14462.02855160831</v>
      </c>
      <c r="Z710" s="45" t="n">
        <v>0.347</v>
      </c>
      <c r="AA710" s="44" t="n">
        <v>41677.31571068677</v>
      </c>
    </row>
    <row r="711">
      <c r="A711" s="6" t="inlineStr">
        <is>
          <t>MERCEDES BENZ</t>
        </is>
      </c>
      <c r="B711" s="6" t="inlineStr">
        <is>
          <t>Nueva Sprinter 316 CDi Dsl 3665 EV Furgon Full 9m3(VS30)(ARG</t>
        </is>
      </c>
      <c r="C711" s="6" t="inlineStr">
        <is>
          <t>UTILITARIOS MEDIANOS y GRANDES</t>
        </is>
      </c>
      <c r="D711" s="6" t="inlineStr">
        <is>
          <t>COMERCIAL</t>
        </is>
      </c>
      <c r="E711" s="11">
        <f>IF(D711="COMERCIAL","UTILITARIO",IF(C711="SUV Y CROSSOVER","SUV","AUTOMOVIL"))</f>
        <v/>
      </c>
      <c r="F711" s="6" t="inlineStr">
        <is>
          <t>ARG</t>
        </is>
      </c>
      <c r="G711" s="11" t="n">
        <v>2100</v>
      </c>
      <c r="H711" s="6" t="inlineStr">
        <is>
          <t>DIESEL</t>
        </is>
      </c>
      <c r="I711" s="6">
        <f>IF(H711="NAFTA","N",IF(H711="DIESEL","D",IF(H711="ELÉCTRICO","E","")))</f>
        <v/>
      </c>
      <c r="J711" s="17" t="inlineStr">
        <is>
          <t>D</t>
        </is>
      </c>
      <c r="K711" s="6" t="n">
        <v>150</v>
      </c>
      <c r="L711" s="9" t="n">
        <v>40</v>
      </c>
      <c r="M711" s="2" t="n">
        <v>40</v>
      </c>
      <c r="N711" s="2" t="n">
        <v>60048</v>
      </c>
      <c r="O711" s="2" t="inlineStr">
        <is>
          <t xml:space="preserve">Argentina </t>
        </is>
      </c>
      <c r="P711" s="2" t="inlineStr">
        <is>
          <t>42.04.547.00</t>
        </is>
      </c>
      <c r="Q711" s="2" t="inlineStr">
        <is>
          <t>Euro 6 b</t>
        </is>
      </c>
      <c r="R711" s="2" t="n">
        <v>3500</v>
      </c>
      <c r="S711" s="2" t="n"/>
      <c r="T711" s="2" t="n">
        <v>224.4</v>
      </c>
      <c r="U711" s="39">
        <f>IF(I711="N",T711*Supuestos!$B$4,T711*Supuestos!$C$4)*100</f>
        <v/>
      </c>
      <c r="V711" s="20">
        <f>IF(U711&gt;0,100/U711,0)</f>
        <v/>
      </c>
      <c r="W711" s="2">
        <f>T711*M711</f>
        <v/>
      </c>
      <c r="X711" s="2">
        <f>+U711*M711</f>
        <v/>
      </c>
      <c r="Y711" s="44" t="n">
        <v>12679.45525575961</v>
      </c>
      <c r="Z711" s="45" t="n">
        <v>0.347</v>
      </c>
      <c r="AA711" s="44" t="n">
        <v>36540.21687538793</v>
      </c>
    </row>
    <row r="712">
      <c r="A712" s="6" t="inlineStr">
        <is>
          <t>FORD</t>
        </is>
      </c>
      <c r="B712" s="6" t="inlineStr">
        <is>
          <t>New F 150 Lariat 3.5T V6 DC Extra Full 4x4 Aut. (USA)</t>
        </is>
      </c>
      <c r="C712" s="6" t="inlineStr">
        <is>
          <t>P.UP / DC MEDIANOS Y GRANDES</t>
        </is>
      </c>
      <c r="D712" s="6" t="inlineStr">
        <is>
          <t>COMERCIAL</t>
        </is>
      </c>
      <c r="E712" s="11">
        <f>IF(D712="COMERCIAL","UTILITARIO",IF(C712="SUV Y CROSSOVER","SUV","AUTOMOVIL"))</f>
        <v/>
      </c>
      <c r="F712" s="6" t="inlineStr">
        <is>
          <t>USA</t>
        </is>
      </c>
      <c r="G712" s="11" t="n">
        <v>3500</v>
      </c>
      <c r="H712" s="6" t="inlineStr">
        <is>
          <t>NAFTA</t>
        </is>
      </c>
      <c r="I712" s="6">
        <f>IF(H712="NAFTA","N",IF(H712="DIESEL","D",IF(H712="ELÉCTRICO","E","")))</f>
        <v/>
      </c>
      <c r="J712" s="17" t="inlineStr">
        <is>
          <t>N</t>
        </is>
      </c>
      <c r="K712" s="6" t="n">
        <v>400</v>
      </c>
      <c r="L712" s="9" t="n">
        <v>39</v>
      </c>
      <c r="M712" s="2" t="n">
        <v>39</v>
      </c>
      <c r="N712" s="2" t="n">
        <v>94900</v>
      </c>
      <c r="O712" s="2" t="inlineStr">
        <is>
          <t>Chile</t>
        </is>
      </c>
      <c r="P712" s="2" t="inlineStr">
        <is>
          <t>FR9547T3E0624M00-0</t>
        </is>
      </c>
      <c r="Q712" s="2" t="inlineStr">
        <is>
          <t>Tier 3 b30</t>
        </is>
      </c>
      <c r="R712" s="2" t="n">
        <v>3221</v>
      </c>
      <c r="S712" s="2" t="n"/>
      <c r="T712" s="2" t="n">
        <v>306</v>
      </c>
      <c r="U712" s="39">
        <f>IF(I712="N",T712*Supuestos!$B$4,T712*Supuestos!$C$4)*100</f>
        <v/>
      </c>
      <c r="V712" s="20">
        <f>IF(U712&gt;0,100/U712,0)</f>
        <v/>
      </c>
      <c r="W712" s="2">
        <f>T712*M712</f>
        <v/>
      </c>
      <c r="X712" s="2">
        <f>+U712*M712</f>
        <v/>
      </c>
      <c r="Y712" s="44" t="n">
        <v>4403.031240334055</v>
      </c>
      <c r="Z712" s="45" t="n">
        <v>0.06</v>
      </c>
      <c r="AA712" s="44" t="n">
        <v>73383.85400556758</v>
      </c>
    </row>
    <row r="713">
      <c r="A713" s="6" t="inlineStr">
        <is>
          <t>CHANGAN</t>
        </is>
      </c>
      <c r="B713" s="6" t="inlineStr">
        <is>
          <t>Star Pick Up 1.2 a/a, faros, 2Abag, ABS</t>
        </is>
      </c>
      <c r="C713" s="6" t="inlineStr">
        <is>
          <t>P.UP/ DC COMPACTOS</t>
        </is>
      </c>
      <c r="D713" s="6" t="inlineStr">
        <is>
          <t>COMERCIAL</t>
        </is>
      </c>
      <c r="E713" s="11">
        <f>IF(D713="COMERCIAL","UTILITARIO",IF(C713="SUV Y CROSSOVER","SUV","AUTOMOVIL"))</f>
        <v/>
      </c>
      <c r="F713" s="6" t="inlineStr">
        <is>
          <t>CHI</t>
        </is>
      </c>
      <c r="G713" s="11" t="n">
        <v>1200</v>
      </c>
      <c r="H713" s="6" t="inlineStr">
        <is>
          <t>NAFTA</t>
        </is>
      </c>
      <c r="I713" s="6">
        <f>IF(H713="NAFTA","N",IF(H713="DIESEL","D",IF(H713="ELÉCTRICO","E","")))</f>
        <v/>
      </c>
      <c r="J713" s="17" t="inlineStr">
        <is>
          <t>N</t>
        </is>
      </c>
      <c r="K713" s="6" t="n">
        <v>97</v>
      </c>
      <c r="L713" s="9" t="n">
        <v>38</v>
      </c>
      <c r="M713" s="2" t="n">
        <v>38</v>
      </c>
      <c r="N713" s="2" t="n">
        <v>12990</v>
      </c>
      <c r="O713" s="2" t="inlineStr">
        <is>
          <t>Ursea</t>
        </is>
      </c>
      <c r="P713" s="2" t="inlineStr">
        <is>
          <t>RV-E00057</t>
        </is>
      </c>
      <c r="Q713" s="2" t="inlineStr">
        <is>
          <t>Euro 4</t>
        </is>
      </c>
      <c r="R713" s="2" t="n">
        <v>2210</v>
      </c>
      <c r="S713" s="2" t="n"/>
      <c r="T713" s="2" t="n">
        <v>178</v>
      </c>
      <c r="U713" s="39">
        <f>IF(I713="N",T713*Supuestos!$B$4,T713*Supuestos!$C$4)*100</f>
        <v/>
      </c>
      <c r="V713" s="20">
        <f>IF(U713&gt;0,100/U713,0)</f>
        <v/>
      </c>
      <c r="W713" s="2">
        <f>T713*M713</f>
        <v/>
      </c>
      <c r="X713" s="2">
        <f>+U713*M713</f>
        <v/>
      </c>
      <c r="Y713" s="44" t="n">
        <v>602.6909990720692</v>
      </c>
      <c r="Z713" s="45" t="n">
        <v>0.06</v>
      </c>
      <c r="AA713" s="44" t="n">
        <v>10044.84998453449</v>
      </c>
    </row>
    <row r="714">
      <c r="A714" s="6" t="inlineStr">
        <is>
          <t>MITSUBISHI</t>
        </is>
      </c>
      <c r="B714" s="6" t="inlineStr">
        <is>
          <t>Nueva L200 DC 2.4 T.Dsl GLX HR Full,2Abag,ABS,prot.caja (TAI</t>
        </is>
      </c>
      <c r="C714" s="6" t="inlineStr">
        <is>
          <t>P.UP / DC MEDIANOS Y GRANDES</t>
        </is>
      </c>
      <c r="D714" s="6" t="inlineStr">
        <is>
          <t>COMERCIAL</t>
        </is>
      </c>
      <c r="E714" s="11">
        <f>IF(D714="COMERCIAL","UTILITARIO",IF(C714="SUV Y CROSSOVER","SUV","AUTOMOVIL"))</f>
        <v/>
      </c>
      <c r="F714" s="6" t="inlineStr">
        <is>
          <t>TAI</t>
        </is>
      </c>
      <c r="G714" s="11" t="n">
        <v>2400</v>
      </c>
      <c r="H714" s="6" t="inlineStr">
        <is>
          <t>DIESEL</t>
        </is>
      </c>
      <c r="I714" s="6">
        <f>IF(H714="NAFTA","N",IF(H714="DIESEL","D",IF(H714="ELÉCTRICO","E","")))</f>
        <v/>
      </c>
      <c r="J714" s="17" t="inlineStr">
        <is>
          <t>D</t>
        </is>
      </c>
      <c r="K714" s="6" t="n">
        <v>134</v>
      </c>
      <c r="L714" s="9" t="n">
        <v>38</v>
      </c>
      <c r="M714" s="2" t="n">
        <v>38</v>
      </c>
      <c r="N714" s="2" t="n">
        <v>56990</v>
      </c>
      <c r="O714" s="2" t="inlineStr">
        <is>
          <t>Ursea</t>
        </is>
      </c>
      <c r="P714" s="2" t="inlineStr">
        <is>
          <t>RV-E00077</t>
        </is>
      </c>
      <c r="Q714" s="2" t="inlineStr">
        <is>
          <t>Euro 5</t>
        </is>
      </c>
      <c r="R714" s="2" t="n">
        <v>3000</v>
      </c>
      <c r="S714" s="2" t="n"/>
      <c r="T714" s="2" t="n">
        <v>196</v>
      </c>
      <c r="U714" s="39">
        <f>IF(I714="N",T714*Supuestos!$B$4,T714*Supuestos!$C$4)*100</f>
        <v/>
      </c>
      <c r="V714" s="20">
        <f>IF(U714&gt;0,100/U714,0)</f>
        <v/>
      </c>
      <c r="W714" s="2">
        <f>T714*M714</f>
        <v/>
      </c>
      <c r="X714" s="2">
        <f>+U714*M714</f>
        <v/>
      </c>
      <c r="Y714" s="44" t="n">
        <v>12033.74225662371</v>
      </c>
      <c r="Z714" s="45" t="n">
        <v>0.347</v>
      </c>
      <c r="AA714" s="44" t="n">
        <v>34679.37249747466</v>
      </c>
    </row>
    <row r="715">
      <c r="A715" s="6" t="inlineStr">
        <is>
          <t>NISSAN</t>
        </is>
      </c>
      <c r="B715" s="6" t="inlineStr">
        <is>
          <t>New Frontier 2.5 Pro-4X TDsl DC Ex.Full,cue,Ay.Est.4x4 Aut.</t>
        </is>
      </c>
      <c r="C715" s="6" t="inlineStr">
        <is>
          <t>P.UP / DC MEDIANOS Y GRANDES</t>
        </is>
      </c>
      <c r="D715" s="6" t="inlineStr">
        <is>
          <t>COMERCIAL</t>
        </is>
      </c>
      <c r="E715" s="11">
        <f>IF(D715="COMERCIAL","UTILITARIO",IF(C715="SUV Y CROSSOVER","SUV","AUTOMOVIL"))</f>
        <v/>
      </c>
      <c r="F715" s="6" t="inlineStr">
        <is>
          <t>MEX</t>
        </is>
      </c>
      <c r="G715" s="11" t="n">
        <v>2500</v>
      </c>
      <c r="H715" s="6" t="inlineStr">
        <is>
          <t>DIESEL</t>
        </is>
      </c>
      <c r="I715" s="6">
        <f>IF(H715="NAFTA","N",IF(H715="DIESEL","D",IF(H715="ELÉCTRICO","E","")))</f>
        <v/>
      </c>
      <c r="J715" s="17" t="inlineStr">
        <is>
          <t>D</t>
        </is>
      </c>
      <c r="K715" s="6" t="n">
        <v>187</v>
      </c>
      <c r="L715" s="9" t="n">
        <v>38</v>
      </c>
      <c r="M715" s="2" t="n">
        <v>38</v>
      </c>
      <c r="N715" s="2" t="n">
        <v>69538</v>
      </c>
      <c r="O715" s="2" t="inlineStr">
        <is>
          <t>Ursea</t>
        </is>
      </c>
      <c r="P715" s="2" t="inlineStr">
        <is>
          <t>RV-E00151</t>
        </is>
      </c>
      <c r="Q715" s="2" t="inlineStr">
        <is>
          <t>Euro 4</t>
        </is>
      </c>
      <c r="R715" s="2" t="n">
        <v>3020</v>
      </c>
      <c r="S715" s="2" t="n"/>
      <c r="T715" s="2" t="n">
        <v>221</v>
      </c>
      <c r="U715" s="39">
        <f>IF(I715="N",T715*Supuestos!$B$4,T715*Supuestos!$C$4)*100</f>
        <v/>
      </c>
      <c r="V715" s="20">
        <f>IF(U715&gt;0,100/U715,0)</f>
        <v/>
      </c>
      <c r="W715" s="2">
        <f>T715*M715</f>
        <v/>
      </c>
      <c r="X715" s="2">
        <f>+U715*M715</f>
        <v/>
      </c>
      <c r="Y715" s="44" t="n">
        <v>14683.31933744691</v>
      </c>
      <c r="Z715" s="45" t="n">
        <v>0.347</v>
      </c>
      <c r="AA715" s="44" t="n">
        <v>42315.04131829079</v>
      </c>
    </row>
    <row r="716">
      <c r="A716" s="6" t="inlineStr">
        <is>
          <t>MAXUS</t>
        </is>
      </c>
      <c r="B716" s="6" t="inlineStr">
        <is>
          <t>eDeliver 3 LWB 90 KW Furgon Ex.Full,Ay.Est. Pta.Lat. Aut</t>
        </is>
      </c>
      <c r="C716" s="6" t="inlineStr">
        <is>
          <t>UTILITARIOS MEDIANOS y GRANDES</t>
        </is>
      </c>
      <c r="D716" s="6" t="inlineStr">
        <is>
          <t>COMERCIAL</t>
        </is>
      </c>
      <c r="E716" s="11">
        <f>IF(D716="COMERCIAL","UTILITARIO",IF(C716="SUV Y CROSSOVER","SUV","AUTOMOVIL"))</f>
        <v/>
      </c>
      <c r="F716" s="6" t="inlineStr">
        <is>
          <t>CHI</t>
        </is>
      </c>
      <c r="G716" s="11" t="n"/>
      <c r="H716" s="6" t="inlineStr">
        <is>
          <t>ELÉCTRICO</t>
        </is>
      </c>
      <c r="I716" s="6">
        <f>IF(H716="NAFTA","N",IF(H716="DIESEL","D",IF(H716="ELÉCTRICO","E","")))</f>
        <v/>
      </c>
      <c r="J716" s="17" t="inlineStr">
        <is>
          <t>BEV</t>
        </is>
      </c>
      <c r="K716" s="6" t="n">
        <v>121</v>
      </c>
      <c r="L716" s="9" t="n">
        <v>36</v>
      </c>
      <c r="M716" s="21" t="n">
        <v>36</v>
      </c>
      <c r="N716" s="2" t="n">
        <v>51228</v>
      </c>
      <c r="O716" s="2" t="inlineStr">
        <is>
          <t>Chile</t>
        </is>
      </c>
      <c r="P716" s="2" t="inlineStr">
        <is>
          <t>MX8065EL0921S07-K</t>
        </is>
      </c>
      <c r="Q716" s="2" t="n"/>
      <c r="R716" s="2" t="n">
        <v>2310</v>
      </c>
      <c r="S716" s="2" t="n">
        <v>4.3</v>
      </c>
      <c r="T716" s="2" t="n"/>
      <c r="U716" s="39">
        <f>IF(I716="N",T716*Supuestos!$B$4,T716*Supuestos!$C$4)*100</f>
        <v/>
      </c>
      <c r="V716" s="20">
        <f>IF(U716&gt;0,100/U716,0)</f>
        <v/>
      </c>
      <c r="W716" s="2">
        <f>T716*M716</f>
        <v/>
      </c>
      <c r="X716" s="2">
        <f>+U716*M716</f>
        <v/>
      </c>
      <c r="Y716" s="44" t="n">
        <v>0</v>
      </c>
      <c r="Z716" s="45" t="n">
        <v>0</v>
      </c>
      <c r="AA716" s="44" t="n">
        <v>41990.16393442623</v>
      </c>
    </row>
    <row r="717">
      <c r="A717" s="6" t="inlineStr">
        <is>
          <t>NISSAN</t>
        </is>
      </c>
      <c r="B717" s="6" t="inlineStr">
        <is>
          <t>New Frontier 2.5 LE TDsl DC E.Full,clim,cue,Ay.Est.4x4 Aut.</t>
        </is>
      </c>
      <c r="C717" s="6" t="inlineStr">
        <is>
          <t>P.UP / DC MEDIANOS Y GRANDES</t>
        </is>
      </c>
      <c r="D717" s="6" t="inlineStr">
        <is>
          <t>COMERCIAL</t>
        </is>
      </c>
      <c r="E717" s="11">
        <f>IF(D717="COMERCIAL","UTILITARIO",IF(C717="SUV Y CROSSOVER","SUV","AUTOMOVIL"))</f>
        <v/>
      </c>
      <c r="F717" s="6" t="inlineStr">
        <is>
          <t>MEX</t>
        </is>
      </c>
      <c r="G717" s="11" t="n">
        <v>2500</v>
      </c>
      <c r="H717" s="6" t="inlineStr">
        <is>
          <t>DIESEL</t>
        </is>
      </c>
      <c r="I717" s="6">
        <f>IF(H717="NAFTA","N",IF(H717="DIESEL","D",IF(H717="ELÉCTRICO","E","")))</f>
        <v/>
      </c>
      <c r="J717" s="17" t="inlineStr">
        <is>
          <t>D</t>
        </is>
      </c>
      <c r="K717" s="6" t="n">
        <v>187</v>
      </c>
      <c r="L717" s="9" t="n">
        <v>36</v>
      </c>
      <c r="M717" s="2" t="n">
        <v>36</v>
      </c>
      <c r="N717" s="2" t="n">
        <v>66478</v>
      </c>
      <c r="O717" s="2" t="inlineStr">
        <is>
          <t>Ursea</t>
        </is>
      </c>
      <c r="P717" s="2" t="inlineStr">
        <is>
          <t>RV-E00151</t>
        </is>
      </c>
      <c r="Q717" s="2" t="inlineStr">
        <is>
          <t>Euro 4</t>
        </is>
      </c>
      <c r="R717" s="2" t="n">
        <v>3020</v>
      </c>
      <c r="S717" s="2" t="n"/>
      <c r="T717" s="2" t="n">
        <v>221</v>
      </c>
      <c r="U717" s="39">
        <f>IF(I717="N",T717*Supuestos!$B$4,T717*Supuestos!$C$4)*100</f>
        <v/>
      </c>
      <c r="V717" s="20">
        <f>IF(U717&gt;0,100/U717,0)</f>
        <v/>
      </c>
      <c r="W717" s="2">
        <f>T717*M717</f>
        <v/>
      </c>
      <c r="X717" s="2">
        <f>+U717*M717</f>
        <v/>
      </c>
      <c r="Y717" s="44" t="n">
        <v>14037.184027651</v>
      </c>
      <c r="Z717" s="45" t="n">
        <v>0.347</v>
      </c>
      <c r="AA717" s="44" t="n">
        <v>40452.97990677522</v>
      </c>
    </row>
    <row r="718">
      <c r="A718" s="6" t="inlineStr">
        <is>
          <t>FORD</t>
        </is>
      </c>
      <c r="B718" s="6" t="inlineStr">
        <is>
          <t>Nueva Ranger LTD+ 3.0 V6 TDsl DC EFull,7Abag,cue 4x4 Aut(AR</t>
        </is>
      </c>
      <c r="C718" s="6" t="inlineStr">
        <is>
          <t>P.UP / DC MEDIANOS Y GRANDES</t>
        </is>
      </c>
      <c r="D718" s="6" t="inlineStr">
        <is>
          <t>COMERCIAL</t>
        </is>
      </c>
      <c r="E718" s="11">
        <f>IF(D718="COMERCIAL","UTILITARIO",IF(C718="SUV Y CROSSOVER","SUV","AUTOMOVIL"))</f>
        <v/>
      </c>
      <c r="F718" s="6" t="n"/>
      <c r="G718" s="11" t="n">
        <v>3000</v>
      </c>
      <c r="H718" s="6" t="inlineStr">
        <is>
          <t>DIESEL</t>
        </is>
      </c>
      <c r="I718" s="6">
        <f>IF(H718="NAFTA","N",IF(H718="DIESEL","D",IF(H718="ELÉCTRICO","E","")))</f>
        <v/>
      </c>
      <c r="J718" s="17" t="inlineStr">
        <is>
          <t>D</t>
        </is>
      </c>
      <c r="K718" s="6" t="n">
        <v>250</v>
      </c>
      <c r="L718" s="9" t="n">
        <v>34</v>
      </c>
      <c r="M718" s="2" t="n">
        <v>34</v>
      </c>
      <c r="N718" s="2" t="n">
        <v>82900</v>
      </c>
      <c r="O718" s="2" t="inlineStr">
        <is>
          <t xml:space="preserve">Ursea </t>
        </is>
      </c>
      <c r="P718" s="2" t="inlineStr">
        <is>
          <t>RV-E00024</t>
        </is>
      </c>
      <c r="Q718" s="2" t="inlineStr">
        <is>
          <t>Euro 5 b</t>
        </is>
      </c>
      <c r="R718" s="2" t="n">
        <v>3280</v>
      </c>
      <c r="S718" s="2" t="n"/>
      <c r="T718" s="2" t="n">
        <v>232</v>
      </c>
      <c r="U718" s="39">
        <f>IF(I718="N",T718*Supuestos!$B$4,T718*Supuestos!$C$4)*100</f>
        <v/>
      </c>
      <c r="V718" s="20">
        <f>IF(U718&gt;0,100/U718,0)</f>
        <v/>
      </c>
      <c r="W718" s="2">
        <f>T718*M718</f>
        <v/>
      </c>
      <c r="X718" s="2">
        <f>+U718*M718</f>
        <v/>
      </c>
      <c r="Y718" s="44" t="n">
        <v>17504.77685688902</v>
      </c>
      <c r="Z718" s="45" t="n">
        <v>0.347</v>
      </c>
      <c r="AA718" s="44" t="n">
        <v>50446.04281524213</v>
      </c>
    </row>
    <row r="719">
      <c r="A719" s="6" t="inlineStr">
        <is>
          <t>CHANGAN</t>
        </is>
      </c>
      <c r="B719" s="6" t="inlineStr">
        <is>
          <t>Star Doble Cabina 1.2 a/a, faros, 2Abag, ABS</t>
        </is>
      </c>
      <c r="C719" s="6" t="inlineStr">
        <is>
          <t>P.UP/ DC COMPACTOS</t>
        </is>
      </c>
      <c r="D719" s="6" t="inlineStr">
        <is>
          <t>COMERCIAL</t>
        </is>
      </c>
      <c r="E719" s="11">
        <f>IF(D719="COMERCIAL","UTILITARIO",IF(C719="SUV Y CROSSOVER","SUV","AUTOMOVIL"))</f>
        <v/>
      </c>
      <c r="F719" s="6" t="inlineStr">
        <is>
          <t>CHI</t>
        </is>
      </c>
      <c r="G719" s="11" t="n">
        <v>1200</v>
      </c>
      <c r="H719" s="6" t="inlineStr">
        <is>
          <t>NAFTA</t>
        </is>
      </c>
      <c r="I719" s="6">
        <f>IF(H719="NAFTA","N",IF(H719="DIESEL","D",IF(H719="ELÉCTRICO","E","")))</f>
        <v/>
      </c>
      <c r="J719" s="17" t="inlineStr">
        <is>
          <t>N</t>
        </is>
      </c>
      <c r="K719" s="6" t="n">
        <v>97</v>
      </c>
      <c r="L719" s="9" t="n">
        <v>33</v>
      </c>
      <c r="M719" s="2" t="n">
        <v>33</v>
      </c>
      <c r="N719" s="2" t="n">
        <v>14490</v>
      </c>
      <c r="O719" s="2" t="inlineStr">
        <is>
          <t>Ursea</t>
        </is>
      </c>
      <c r="P719" s="2" t="inlineStr">
        <is>
          <t>RV-E00057</t>
        </is>
      </c>
      <c r="Q719" s="2" t="inlineStr">
        <is>
          <t>Euro 4</t>
        </is>
      </c>
      <c r="R719" s="2" t="n">
        <v>2135</v>
      </c>
      <c r="S719" s="2" t="n"/>
      <c r="T719" s="2" t="n">
        <v>178</v>
      </c>
      <c r="U719" s="39">
        <f>IF(I719="N",T719*Supuestos!$B$4,T719*Supuestos!$C$4)*100</f>
        <v/>
      </c>
      <c r="V719" s="20">
        <f>IF(U719&gt;0,100/U719,0)</f>
        <v/>
      </c>
      <c r="W719" s="2">
        <f>T719*M719</f>
        <v/>
      </c>
      <c r="X719" s="2">
        <f>+U719*M719</f>
        <v/>
      </c>
      <c r="Y719" s="44" t="n">
        <v>672.2858026600679</v>
      </c>
      <c r="Z719" s="45" t="n">
        <v>0.06</v>
      </c>
      <c r="AA719" s="44" t="n">
        <v>11204.7633776678</v>
      </c>
    </row>
    <row r="720">
      <c r="A720" s="6" t="inlineStr">
        <is>
          <t>DFSK</t>
        </is>
      </c>
      <c r="B720" s="6" t="inlineStr">
        <is>
          <t>C35 Furgon 1.5 dir, a/a, 2Abag, ABS, Pta. Lateral</t>
        </is>
      </c>
      <c r="C720" s="6" t="inlineStr">
        <is>
          <t>UTILITARIOS LIVIANOS</t>
        </is>
      </c>
      <c r="D720" s="6" t="inlineStr">
        <is>
          <t>COMERCIAL</t>
        </is>
      </c>
      <c r="E720" s="11">
        <f>IF(D720="COMERCIAL","UTILITARIO",IF(C720="SUV Y CROSSOVER","SUV","AUTOMOVIL"))</f>
        <v/>
      </c>
      <c r="F720" s="6" t="inlineStr">
        <is>
          <t>CHI</t>
        </is>
      </c>
      <c r="G720" s="11" t="n">
        <v>1500</v>
      </c>
      <c r="H720" s="6" t="inlineStr">
        <is>
          <t>NAFTA</t>
        </is>
      </c>
      <c r="I720" s="6">
        <f>IF(H720="NAFTA","N",IF(H720="DIESEL","D",IF(H720="ELÉCTRICO","E","")))</f>
        <v/>
      </c>
      <c r="J720" s="17" t="inlineStr">
        <is>
          <t>N</t>
        </is>
      </c>
      <c r="K720" s="6" t="n">
        <v>71</v>
      </c>
      <c r="L720" s="9" t="n">
        <v>32</v>
      </c>
      <c r="M720" s="2" t="n">
        <v>32</v>
      </c>
      <c r="N720" s="2" t="n">
        <v>16990</v>
      </c>
      <c r="O720" s="2" t="inlineStr">
        <is>
          <t>Ursea</t>
        </is>
      </c>
      <c r="P720" s="2" t="inlineStr">
        <is>
          <t>RV-E00083</t>
        </is>
      </c>
      <c r="Q720" s="2" t="inlineStr">
        <is>
          <t>Euro 4</t>
        </is>
      </c>
      <c r="R720" s="2" t="n">
        <v>2145</v>
      </c>
      <c r="S720" s="2" t="n"/>
      <c r="T720" s="2" t="n">
        <v>187</v>
      </c>
      <c r="U720" s="39">
        <f>IF(I720="N",T720*Supuestos!$B$4,T720*Supuestos!$C$4)*100</f>
        <v/>
      </c>
      <c r="V720" s="20">
        <f>IF(U720&gt;0,100/U720,0)</f>
        <v/>
      </c>
      <c r="W720" s="2">
        <f>T720*M720</f>
        <v/>
      </c>
      <c r="X720" s="2">
        <f>+U720*M720</f>
        <v/>
      </c>
      <c r="Y720" s="44" t="n">
        <v>788.2771419733992</v>
      </c>
      <c r="Z720" s="45" t="n">
        <v>0.06</v>
      </c>
      <c r="AA720" s="44" t="n">
        <v>13137.95236622332</v>
      </c>
    </row>
    <row r="721">
      <c r="A721" s="6" t="inlineStr">
        <is>
          <t>FORD</t>
        </is>
      </c>
      <c r="B721" s="6" t="inlineStr">
        <is>
          <t>Ranger XLS 3.2 TDiesel DC Ex.Full,climaut,Ay.Est. 4x4(ARG)</t>
        </is>
      </c>
      <c r="C721" s="6" t="inlineStr">
        <is>
          <t>P.UP / DC MEDIANOS Y GRANDES</t>
        </is>
      </c>
      <c r="D721" s="6" t="inlineStr">
        <is>
          <t>COMERCIAL</t>
        </is>
      </c>
      <c r="E721" s="11">
        <f>IF(D721="COMERCIAL","UTILITARIO",IF(C721="SUV Y CROSSOVER","SUV","AUTOMOVIL"))</f>
        <v/>
      </c>
      <c r="F721" s="6" t="inlineStr">
        <is>
          <t>ARG</t>
        </is>
      </c>
      <c r="G721" s="11" t="n">
        <v>3200</v>
      </c>
      <c r="H721" s="6" t="inlineStr">
        <is>
          <t>DIESEL</t>
        </is>
      </c>
      <c r="I721" s="6">
        <f>IF(H721="NAFTA","N",IF(H721="DIESEL","D",IF(H721="ELÉCTRICO","E","")))</f>
        <v/>
      </c>
      <c r="J721" s="17" t="inlineStr">
        <is>
          <t>D</t>
        </is>
      </c>
      <c r="K721" s="6" t="n">
        <v>200</v>
      </c>
      <c r="L721" s="9" t="n">
        <v>32</v>
      </c>
      <c r="M721" s="2" t="n">
        <v>32</v>
      </c>
      <c r="N721" s="2" t="n">
        <v>55490</v>
      </c>
      <c r="O721" s="2" t="inlineStr">
        <is>
          <t>Chile</t>
        </is>
      </c>
      <c r="P721" s="2" t="inlineStr">
        <is>
          <t>FR6526E50919M05-3</t>
        </is>
      </c>
      <c r="Q721" s="2" t="inlineStr">
        <is>
          <t>Euro 5</t>
        </is>
      </c>
      <c r="R721" s="2" t="n">
        <v>3200</v>
      </c>
      <c r="S721" s="2" t="n"/>
      <c r="T721" s="2" t="n">
        <v>212</v>
      </c>
      <c r="U721" s="39">
        <f>IF(I721="N",T721*Supuestos!$B$4,T721*Supuestos!$C$4)*100</f>
        <v/>
      </c>
      <c r="V721" s="20">
        <f>IF(U721&gt;0,100/U721,0)</f>
        <v/>
      </c>
      <c r="W721" s="2">
        <f>T721*M721</f>
        <v/>
      </c>
      <c r="X721" s="2">
        <f>+U721*M721</f>
        <v/>
      </c>
      <c r="Y721" s="44" t="n">
        <v>11717.00926162572</v>
      </c>
      <c r="Z721" s="45" t="n">
        <v>0.347</v>
      </c>
      <c r="AA721" s="44" t="n">
        <v>33766.59729575134</v>
      </c>
    </row>
    <row r="722">
      <c r="A722" s="6" t="inlineStr">
        <is>
          <t>CHEVROLET</t>
        </is>
      </c>
      <c r="B722" s="6" t="inlineStr">
        <is>
          <t>Nueva S10 2.8 HC TDsl DC Ex.Full,climaut,led,cuero 4x4 Aut.</t>
        </is>
      </c>
      <c r="C722" s="6" t="inlineStr">
        <is>
          <t>P.UP / DC MEDIANOS Y GRANDES</t>
        </is>
      </c>
      <c r="D722" s="6" t="inlineStr">
        <is>
          <t>COMERCIAL</t>
        </is>
      </c>
      <c r="E722" s="11">
        <f>IF(D722="COMERCIAL","UTILITARIO",IF(C722="SUV Y CROSSOVER","SUV","AUTOMOVIL"))</f>
        <v/>
      </c>
      <c r="F722" s="6" t="inlineStr">
        <is>
          <t>BRA</t>
        </is>
      </c>
      <c r="G722" s="11" t="n">
        <v>2800</v>
      </c>
      <c r="H722" s="6" t="inlineStr">
        <is>
          <t>DIESEL</t>
        </is>
      </c>
      <c r="I722" s="6">
        <f>IF(H722="NAFTA","N",IF(H722="DIESEL","D",IF(H722="ELÉCTRICO","E","")))</f>
        <v/>
      </c>
      <c r="J722" s="17" t="inlineStr">
        <is>
          <t>D</t>
        </is>
      </c>
      <c r="K722" s="6" t="n">
        <v>200</v>
      </c>
      <c r="L722" s="9" t="n">
        <v>31</v>
      </c>
      <c r="M722" s="2" t="n">
        <v>31</v>
      </c>
      <c r="N722" s="2" t="n">
        <v>65690</v>
      </c>
      <c r="O722" s="2" t="inlineStr">
        <is>
          <t>Argentina</t>
        </is>
      </c>
      <c r="P722" s="2" t="inlineStr">
        <is>
          <t>BR23100040</t>
        </is>
      </c>
      <c r="Q722" s="2" t="inlineStr">
        <is>
          <t>Euro 5</t>
        </is>
      </c>
      <c r="R722" s="2" t="n">
        <v>3100</v>
      </c>
      <c r="S722" s="2" t="n"/>
      <c r="T722" s="2" t="n">
        <v>230</v>
      </c>
      <c r="U722" s="39">
        <f>IF(I722="N",T722*Supuestos!$B$4,T722*Supuestos!$C$4)*100</f>
        <v/>
      </c>
      <c r="V722" s="20">
        <f>IF(U722&gt;0,100/U722,0)</f>
        <v/>
      </c>
      <c r="W722" s="2">
        <f>T722*M722</f>
        <v/>
      </c>
      <c r="X722" s="2">
        <f>+U722*M722</f>
        <v/>
      </c>
      <c r="Y722" s="44" t="n">
        <v>13870.79362761206</v>
      </c>
      <c r="Z722" s="45" t="n">
        <v>0.347</v>
      </c>
      <c r="AA722" s="44" t="n">
        <v>39973.46866746991</v>
      </c>
    </row>
    <row r="723">
      <c r="A723" s="6" t="inlineStr">
        <is>
          <t>CITROËN</t>
        </is>
      </c>
      <c r="B723" s="6" t="inlineStr">
        <is>
          <t>Berlingo K9 1.6T HDi Dsl Furgon Full,2Abag,ABS,A.Est 2PL(ESP</t>
        </is>
      </c>
      <c r="C723" s="6" t="inlineStr">
        <is>
          <t>UTILITARIOS LIVIANOS</t>
        </is>
      </c>
      <c r="D723" s="6" t="inlineStr">
        <is>
          <t>COMERCIAL</t>
        </is>
      </c>
      <c r="E723" s="11">
        <f>IF(D723="COMERCIAL","UTILITARIO",IF(C723="SUV Y CROSSOVER","SUV","AUTOMOVIL"))</f>
        <v/>
      </c>
      <c r="F723" s="6" t="inlineStr">
        <is>
          <t>ESP</t>
        </is>
      </c>
      <c r="G723" s="11" t="n">
        <v>1600</v>
      </c>
      <c r="H723" s="6" t="inlineStr">
        <is>
          <t>DIESEL</t>
        </is>
      </c>
      <c r="I723" s="6">
        <f>IF(H723="NAFTA","N",IF(H723="DIESEL","D",IF(H723="ELÉCTRICO","E","")))</f>
        <v/>
      </c>
      <c r="J723" s="17" t="inlineStr">
        <is>
          <t>D</t>
        </is>
      </c>
      <c r="K723" s="6" t="n">
        <v>90</v>
      </c>
      <c r="L723" s="9" t="n">
        <v>31</v>
      </c>
      <c r="M723" s="2" t="n">
        <v>31</v>
      </c>
      <c r="N723" s="2" t="n">
        <v>32300</v>
      </c>
      <c r="O723" s="2" t="inlineStr">
        <is>
          <t xml:space="preserve">Argentina </t>
        </is>
      </c>
      <c r="P723" s="2" t="inlineStr">
        <is>
          <t>21/00674; 23/08773</t>
        </is>
      </c>
      <c r="Q723" s="2" t="inlineStr">
        <is>
          <t>Euro 5</t>
        </is>
      </c>
      <c r="R723" s="2" t="n">
        <v>2340</v>
      </c>
      <c r="S723" s="2" t="n"/>
      <c r="T723" s="2" t="n">
        <v>139</v>
      </c>
      <c r="U723" s="39">
        <f>IF(I723="N",T723*Supuestos!$B$4,T723*Supuestos!$C$4)*100</f>
        <v/>
      </c>
      <c r="V723" s="20">
        <f>IF(U723&gt;0,100/U723,0)</f>
        <v/>
      </c>
      <c r="W723" s="2">
        <f>T723*M723</f>
        <v/>
      </c>
      <c r="X723" s="2">
        <f>+U723*M723</f>
        <v/>
      </c>
      <c r="Y723" s="44" t="n">
        <v>6820.31715895676</v>
      </c>
      <c r="Z723" s="45" t="n">
        <v>0.347</v>
      </c>
      <c r="AA723" s="44" t="n">
        <v>19655.09267710882</v>
      </c>
    </row>
    <row r="724">
      <c r="A724" s="6" t="inlineStr">
        <is>
          <t>MITSUBISHI</t>
        </is>
      </c>
      <c r="B724" s="6" t="inlineStr">
        <is>
          <t>Nueva L200 Dob. Cab. 2.4 GL 4x4 Full,2Abag,ABS,prot.caja(TAI</t>
        </is>
      </c>
      <c r="C724" s="6" t="inlineStr">
        <is>
          <t>P.UP / DC MEDIANOS Y GRANDES</t>
        </is>
      </c>
      <c r="D724" s="6" t="inlineStr">
        <is>
          <t>COMERCIAL</t>
        </is>
      </c>
      <c r="E724" s="11">
        <f>IF(D724="COMERCIAL","UTILITARIO",IF(C724="SUV Y CROSSOVER","SUV","AUTOMOVIL"))</f>
        <v/>
      </c>
      <c r="F724" s="6" t="inlineStr">
        <is>
          <t>TAI</t>
        </is>
      </c>
      <c r="G724" s="11" t="n">
        <v>2400</v>
      </c>
      <c r="H724" s="6" t="inlineStr">
        <is>
          <t>NAFTA</t>
        </is>
      </c>
      <c r="I724" s="6">
        <f>IF(H724="NAFTA","N",IF(H724="DIESEL","D",IF(H724="ELÉCTRICO","E","")))</f>
        <v/>
      </c>
      <c r="J724" s="17" t="inlineStr">
        <is>
          <t>N</t>
        </is>
      </c>
      <c r="K724" s="6" t="n">
        <v>130</v>
      </c>
      <c r="L724" s="9" t="n">
        <v>31</v>
      </c>
      <c r="M724" s="2" t="n">
        <v>31</v>
      </c>
      <c r="N724" s="2" t="n">
        <v>38990</v>
      </c>
      <c r="O724" s="2" t="inlineStr">
        <is>
          <t>Ursea</t>
        </is>
      </c>
      <c r="P724" s="2" t="inlineStr">
        <is>
          <t>RV-E00122</t>
        </is>
      </c>
      <c r="Q724" s="2" t="inlineStr">
        <is>
          <t>Euro 5</t>
        </is>
      </c>
      <c r="R724" s="2" t="n">
        <v>2700</v>
      </c>
      <c r="S724" s="2" t="n"/>
      <c r="T724" s="2" t="n">
        <v>264</v>
      </c>
      <c r="U724" s="39">
        <f>IF(I724="N",T724*Supuestos!$B$4,T724*Supuestos!$C$4)*100</f>
        <v/>
      </c>
      <c r="V724" s="20">
        <f>IF(U724&gt;0,100/U724,0)</f>
        <v/>
      </c>
      <c r="W724" s="2">
        <f>T724*M724</f>
        <v/>
      </c>
      <c r="X724" s="2">
        <f>+U724*M724</f>
        <v/>
      </c>
      <c r="Y724" s="44" t="n">
        <v>1809.000927930714</v>
      </c>
      <c r="Z724" s="45" t="n">
        <v>0.06</v>
      </c>
      <c r="AA724" s="44" t="n">
        <v>30150.0154655119</v>
      </c>
    </row>
    <row r="725">
      <c r="A725" s="6" t="inlineStr">
        <is>
          <t>FIAT</t>
        </is>
      </c>
      <c r="B725" s="6" t="inlineStr">
        <is>
          <t>Nueva Toro 1.8 Freedom DC Ex. Full, cuero, Ay. Est. Aut.</t>
        </is>
      </c>
      <c r="C725" s="6" t="inlineStr">
        <is>
          <t>P.UP / DC MEDIANOS Y GRANDES</t>
        </is>
      </c>
      <c r="D725" s="6" t="inlineStr">
        <is>
          <t>COMERCIAL</t>
        </is>
      </c>
      <c r="E725" s="11">
        <f>IF(D725="COMERCIAL","UTILITARIO",IF(C725="SUV Y CROSSOVER","SUV","AUTOMOVIL"))</f>
        <v/>
      </c>
      <c r="F725" s="6" t="inlineStr">
        <is>
          <t>BRA</t>
        </is>
      </c>
      <c r="G725" s="11" t="n">
        <v>1800</v>
      </c>
      <c r="H725" s="6" t="inlineStr">
        <is>
          <t>NAFTA</t>
        </is>
      </c>
      <c r="I725" s="6">
        <f>IF(H725="NAFTA","N",IF(H725="DIESEL","D",IF(H725="ELÉCTRICO","E","")))</f>
        <v/>
      </c>
      <c r="J725" s="17" t="inlineStr">
        <is>
          <t>N</t>
        </is>
      </c>
      <c r="K725" s="6" t="n">
        <v>130</v>
      </c>
      <c r="L725" s="9" t="n">
        <v>30</v>
      </c>
      <c r="M725" s="2" t="n">
        <v>30</v>
      </c>
      <c r="N725" s="2" t="n">
        <v>29890</v>
      </c>
      <c r="O725" s="2" t="inlineStr">
        <is>
          <t xml:space="preserve">Ursea </t>
        </is>
      </c>
      <c r="P725" s="2" t="inlineStr">
        <is>
          <t>RV-E00278</t>
        </is>
      </c>
      <c r="Q725" s="2" t="inlineStr">
        <is>
          <t>Euro 5</t>
        </is>
      </c>
      <c r="R725" s="2" t="n">
        <v>2338</v>
      </c>
      <c r="S725" s="2" t="n"/>
      <c r="T725" s="2" t="n">
        <v>195</v>
      </c>
      <c r="U725" s="39">
        <f>IF(I725="N",T725*Supuestos!$B$4,T725*Supuestos!$C$4)*100</f>
        <v/>
      </c>
      <c r="V725" s="20">
        <f>IF(U725&gt;0,100/U725,0)</f>
        <v/>
      </c>
      <c r="W725" s="2">
        <f>T725*M725</f>
        <v/>
      </c>
      <c r="X725" s="2">
        <f>+U725*M725</f>
        <v/>
      </c>
      <c r="Y725" s="44" t="n">
        <v>1386.792452830188</v>
      </c>
      <c r="Z725" s="45" t="n">
        <v>0.06</v>
      </c>
      <c r="AA725" s="44" t="n">
        <v>23113.20754716981</v>
      </c>
    </row>
    <row r="726">
      <c r="A726" s="6" t="inlineStr">
        <is>
          <t>JAC</t>
        </is>
      </c>
      <c r="B726" s="6" t="inlineStr">
        <is>
          <t>Sunray 2.8 T.Diesel Furgon 7,5m3 Full,Abag,ABS Ay. Est.</t>
        </is>
      </c>
      <c r="C726" s="6" t="inlineStr">
        <is>
          <t>UTILITARIOS MEDIANOS y GRANDES</t>
        </is>
      </c>
      <c r="D726" s="6" t="inlineStr">
        <is>
          <t>COMERCIAL</t>
        </is>
      </c>
      <c r="E726" s="11">
        <f>IF(D726="COMERCIAL","UTILITARIO",IF(C726="SUV Y CROSSOVER","SUV","AUTOMOVIL"))</f>
        <v/>
      </c>
      <c r="F726" s="6" t="inlineStr">
        <is>
          <t>CHI</t>
        </is>
      </c>
      <c r="G726" s="11" t="n">
        <v>2800</v>
      </c>
      <c r="H726" s="6" t="inlineStr">
        <is>
          <t>DIESEL</t>
        </is>
      </c>
      <c r="I726" s="6">
        <f>IF(H726="NAFTA","N",IF(H726="DIESEL","D",IF(H726="ELÉCTRICO","E","")))</f>
        <v/>
      </c>
      <c r="J726" s="17" t="inlineStr">
        <is>
          <t>D</t>
        </is>
      </c>
      <c r="K726" s="6" t="n">
        <v>88</v>
      </c>
      <c r="L726" s="9" t="n">
        <v>30</v>
      </c>
      <c r="M726" s="22" t="n"/>
      <c r="N726" s="2" t="n"/>
      <c r="O726" s="2" t="n"/>
      <c r="P726" s="2" t="n"/>
      <c r="Q726" s="2" t="n"/>
      <c r="R726" s="2" t="n"/>
      <c r="S726" s="2" t="n"/>
      <c r="T726" s="2" t="n"/>
      <c r="U726" s="39">
        <f>IF(I726="N",T726*Supuestos!$B$4,T726*Supuestos!$C$4)*100</f>
        <v/>
      </c>
      <c r="V726" s="20">
        <f>IF(U726&gt;0,100/U726,0)</f>
        <v/>
      </c>
      <c r="W726" s="2">
        <f>T726*M726</f>
        <v/>
      </c>
      <c r="X726" s="2">
        <f>+U726*M726</f>
        <v/>
      </c>
      <c r="Y726" s="44" t="n">
        <v>0</v>
      </c>
      <c r="Z726" s="45" t="n">
        <v>0.347</v>
      </c>
      <c r="AA726" s="44" t="n">
        <v>0</v>
      </c>
    </row>
    <row r="727">
      <c r="A727" s="6" t="inlineStr">
        <is>
          <t>MITSUBISHI</t>
        </is>
      </c>
      <c r="B727" s="6" t="inlineStr">
        <is>
          <t>Nueva L200 DC 2.4 TDsl GLS 4x4 Full,climaut,7Abag,ABS,Ay.E(T</t>
        </is>
      </c>
      <c r="C727" s="6" t="inlineStr">
        <is>
          <t>P.UP / DC MEDIANOS Y GRANDES</t>
        </is>
      </c>
      <c r="D727" s="6" t="inlineStr">
        <is>
          <t>COMERCIAL</t>
        </is>
      </c>
      <c r="E727" s="11">
        <f>IF(D727="COMERCIAL","UTILITARIO",IF(C727="SUV Y CROSSOVER","SUV","AUTOMOVIL"))</f>
        <v/>
      </c>
      <c r="F727" s="6" t="inlineStr">
        <is>
          <t>TAI</t>
        </is>
      </c>
      <c r="G727" s="11" t="n">
        <v>2400</v>
      </c>
      <c r="H727" s="6" t="inlineStr">
        <is>
          <t>DIESEL</t>
        </is>
      </c>
      <c r="I727" s="6">
        <f>IF(H727="NAFTA","N",IF(H727="DIESEL","D",IF(H727="ELÉCTRICO","E","")))</f>
        <v/>
      </c>
      <c r="J727" s="17" t="inlineStr">
        <is>
          <t>D</t>
        </is>
      </c>
      <c r="K727" s="6" t="n">
        <v>134</v>
      </c>
      <c r="L727" s="9" t="n">
        <v>30</v>
      </c>
      <c r="M727" s="2" t="n">
        <v>30</v>
      </c>
      <c r="N727" s="2" t="n">
        <v>66990</v>
      </c>
      <c r="O727" s="2" t="inlineStr">
        <is>
          <t>Ursea</t>
        </is>
      </c>
      <c r="P727" s="2" t="inlineStr">
        <is>
          <t>RV-E00111</t>
        </is>
      </c>
      <c r="Q727" s="2" t="inlineStr">
        <is>
          <t>Euro 5</t>
        </is>
      </c>
      <c r="R727" s="2" t="n">
        <v>3000</v>
      </c>
      <c r="S727" s="2" t="n"/>
      <c r="T727" s="2" t="n">
        <v>204</v>
      </c>
      <c r="U727" s="39">
        <f>IF(I727="N",T727*Supuestos!$B$4,T727*Supuestos!$C$4)*100</f>
        <v/>
      </c>
      <c r="V727" s="20">
        <f>IF(U727&gt;0,100/U727,0)</f>
        <v/>
      </c>
      <c r="W727" s="2">
        <f>T727*M727</f>
        <v/>
      </c>
      <c r="X727" s="2">
        <f>+U727*M727</f>
        <v/>
      </c>
      <c r="Y727" s="44" t="n">
        <v>14145.29555661032</v>
      </c>
      <c r="Z727" s="45" t="n">
        <v>0.347</v>
      </c>
      <c r="AA727" s="44" t="n">
        <v>40764.54050896345</v>
      </c>
    </row>
    <row r="728">
      <c r="A728" s="6" t="inlineStr">
        <is>
          <t>NISSAN</t>
        </is>
      </c>
      <c r="B728" s="6" t="inlineStr">
        <is>
          <t>New Frontier 2.5 S Pick Up 158HP Full,2Abag,ABS,CES,CTR</t>
        </is>
      </c>
      <c r="C728" s="6" t="inlineStr">
        <is>
          <t>P.UP / DC MEDIANOS Y GRANDES</t>
        </is>
      </c>
      <c r="D728" s="6" t="inlineStr">
        <is>
          <t>COMERCIAL</t>
        </is>
      </c>
      <c r="E728" s="11">
        <f>IF(D728="COMERCIAL","UTILITARIO",IF(C728="SUV Y CROSSOVER","SUV","AUTOMOVIL"))</f>
        <v/>
      </c>
      <c r="F728" s="6" t="inlineStr">
        <is>
          <t>MEX</t>
        </is>
      </c>
      <c r="G728" s="11" t="n">
        <v>2500</v>
      </c>
      <c r="H728" s="6" t="inlineStr">
        <is>
          <t>NAFTA</t>
        </is>
      </c>
      <c r="I728" s="6">
        <f>IF(H728="NAFTA","N",IF(H728="DIESEL","D",IF(H728="ELÉCTRICO","E","")))</f>
        <v/>
      </c>
      <c r="J728" s="17" t="inlineStr">
        <is>
          <t>N</t>
        </is>
      </c>
      <c r="K728" s="6" t="n">
        <v>158</v>
      </c>
      <c r="L728" s="9" t="n">
        <v>30</v>
      </c>
      <c r="M728" s="2" t="n">
        <v>30</v>
      </c>
      <c r="N728" s="2" t="n">
        <v>26828</v>
      </c>
      <c r="O728" s="2" t="inlineStr">
        <is>
          <t xml:space="preserve">Ursea </t>
        </is>
      </c>
      <c r="P728" s="2" t="inlineStr">
        <is>
          <t>RV-E00131</t>
        </is>
      </c>
      <c r="Q728" s="2" t="inlineStr">
        <is>
          <t>Euro 5 a</t>
        </is>
      </c>
      <c r="R728" s="2" t="n">
        <v>2550</v>
      </c>
      <c r="S728" s="2" t="n"/>
      <c r="T728" s="2" t="n">
        <v>271</v>
      </c>
      <c r="U728" s="39">
        <f>IF(I728="N",T728*Supuestos!$B$4,T728*Supuestos!$C$4)*100</f>
        <v/>
      </c>
      <c r="V728" s="20">
        <f>IF(U728&gt;0,100/U728,0)</f>
        <v/>
      </c>
      <c r="W728" s="2">
        <f>T728*M728</f>
        <v/>
      </c>
      <c r="X728" s="2">
        <f>+U728*M728</f>
        <v/>
      </c>
      <c r="Y728" s="44" t="n">
        <v>1244.72626043922</v>
      </c>
      <c r="Z728" s="45" t="n">
        <v>0.06</v>
      </c>
      <c r="AA728" s="44" t="n">
        <v>20745.43767398701</v>
      </c>
    </row>
    <row r="729">
      <c r="A729" s="6" t="inlineStr">
        <is>
          <t>GWM</t>
        </is>
      </c>
      <c r="B729" s="6" t="inlineStr">
        <is>
          <t>Wingle 7 D.Cab. 2.0 TDi Dsl Luxury Ex.Full,cue, Ay.Est. 4x4</t>
        </is>
      </c>
      <c r="C729" s="6" t="inlineStr">
        <is>
          <t>P.UP / DC MEDIANOS Y GRANDES</t>
        </is>
      </c>
      <c r="D729" s="6" t="inlineStr">
        <is>
          <t>COMERCIAL</t>
        </is>
      </c>
      <c r="E729" s="11">
        <f>IF(D729="COMERCIAL","UTILITARIO",IF(C729="SUV Y CROSSOVER","SUV","AUTOMOVIL"))</f>
        <v/>
      </c>
      <c r="F729" s="6" t="inlineStr">
        <is>
          <t>CHI</t>
        </is>
      </c>
      <c r="G729" s="11" t="n">
        <v>2000</v>
      </c>
      <c r="H729" s="6" t="inlineStr">
        <is>
          <t>DIESEL</t>
        </is>
      </c>
      <c r="I729" s="6">
        <f>IF(H729="NAFTA","N",IF(H729="DIESEL","D",IF(H729="ELÉCTRICO","E","")))</f>
        <v/>
      </c>
      <c r="J729" s="17" t="inlineStr">
        <is>
          <t>D</t>
        </is>
      </c>
      <c r="K729" s="6" t="n">
        <v>140</v>
      </c>
      <c r="L729" s="9" t="n">
        <v>29</v>
      </c>
      <c r="M729" s="2" t="n">
        <v>29</v>
      </c>
      <c r="N729" s="2" t="n">
        <v>38990</v>
      </c>
      <c r="O729" s="2" t="inlineStr">
        <is>
          <t>Ursea</t>
        </is>
      </c>
      <c r="P729" s="2" t="inlineStr">
        <is>
          <t>RV-E00070</t>
        </is>
      </c>
      <c r="Q729" s="2" t="inlineStr">
        <is>
          <t>Euro 5 b</t>
        </is>
      </c>
      <c r="R729" s="2" t="n">
        <v>3000</v>
      </c>
      <c r="S729" s="2" t="n"/>
      <c r="T729" s="2" t="n">
        <v>221</v>
      </c>
      <c r="U729" s="39">
        <f>IF(I729="N",T729*Supuestos!$B$4,T729*Supuestos!$C$4)*100</f>
        <v/>
      </c>
      <c r="V729" s="20">
        <f>IF(U729&gt;0,100/U729,0)</f>
        <v/>
      </c>
      <c r="W729" s="2">
        <f>T729*M729</f>
        <v/>
      </c>
      <c r="X729" s="2">
        <f>+U729*M729</f>
        <v/>
      </c>
      <c r="Y729" s="44" t="n">
        <v>8232.946316647804</v>
      </c>
      <c r="Z729" s="45" t="n">
        <v>0.347</v>
      </c>
      <c r="AA729" s="44" t="n">
        <v>23726.07007679482</v>
      </c>
    </row>
    <row r="730">
      <c r="A730" s="6" t="inlineStr">
        <is>
          <t>HYUNDAI</t>
        </is>
      </c>
      <c r="B730" s="6" t="inlineStr">
        <is>
          <t>H1 Staria 2.2 T.Diesel Furgon Ex.Full,4Abag,CES,HSA,2PL</t>
        </is>
      </c>
      <c r="C730" s="6" t="inlineStr">
        <is>
          <t>UTILITARIOS MEDIANOS y GRANDES</t>
        </is>
      </c>
      <c r="D730" s="6" t="inlineStr">
        <is>
          <t>COMERCIAL</t>
        </is>
      </c>
      <c r="E730" s="11">
        <f>IF(D730="COMERCIAL","UTILITARIO",IF(C730="SUV Y CROSSOVER","SUV","AUTOMOVIL"))</f>
        <v/>
      </c>
      <c r="F730" s="6" t="inlineStr">
        <is>
          <t>COR</t>
        </is>
      </c>
      <c r="G730" s="11" t="n">
        <v>2200</v>
      </c>
      <c r="H730" s="6" t="inlineStr">
        <is>
          <t>DIESEL</t>
        </is>
      </c>
      <c r="I730" s="6">
        <f>IF(H730="NAFTA","N",IF(H730="DIESEL","D",IF(H730="ELÉCTRICO","E","")))</f>
        <v/>
      </c>
      <c r="J730" s="17" t="inlineStr">
        <is>
          <t>D</t>
        </is>
      </c>
      <c r="K730" s="6" t="n">
        <v>175</v>
      </c>
      <c r="L730" s="9" t="n">
        <v>29</v>
      </c>
      <c r="M730" s="2" t="n">
        <v>29</v>
      </c>
      <c r="N730" s="2" t="n">
        <v>39990</v>
      </c>
      <c r="O730" s="2" t="inlineStr">
        <is>
          <t>Ursea</t>
        </is>
      </c>
      <c r="P730" s="2" t="inlineStr">
        <is>
          <t>RV-E00108</t>
        </is>
      </c>
      <c r="Q730" s="2" t="inlineStr">
        <is>
          <t>Euro 5</t>
        </is>
      </c>
      <c r="R730" s="2" t="n">
        <v>3080</v>
      </c>
      <c r="S730" s="2" t="n"/>
      <c r="T730" s="2" t="n">
        <v>187</v>
      </c>
      <c r="U730" s="39">
        <f>IF(I730="N",T730*Supuestos!$B$4,T730*Supuestos!$C$4)*100</f>
        <v/>
      </c>
      <c r="V730" s="20">
        <f>IF(U730&gt;0,100/U730,0)</f>
        <v/>
      </c>
      <c r="W730" s="2">
        <f>T730*M730</f>
        <v/>
      </c>
      <c r="X730" s="2">
        <f>+U730*M730</f>
        <v/>
      </c>
      <c r="Y730" s="44" t="n">
        <v>8444.101646646464</v>
      </c>
      <c r="Z730" s="45" t="n">
        <v>0.347</v>
      </c>
      <c r="AA730" s="44" t="n">
        <v>24334.5868779437</v>
      </c>
    </row>
    <row r="731">
      <c r="A731" s="6" t="inlineStr">
        <is>
          <t>PEUGEOT</t>
        </is>
      </c>
      <c r="B731" s="6" t="inlineStr">
        <is>
          <t>e-Expert 100 KW Furgon Full,2Abag,CES,HSA,Ay.Est.,PL.Aut.</t>
        </is>
      </c>
      <c r="C731" s="6" t="inlineStr">
        <is>
          <t>UTILITARIOS MEDIANOS y GRANDES</t>
        </is>
      </c>
      <c r="D731" s="6" t="inlineStr">
        <is>
          <t>COMERCIAL</t>
        </is>
      </c>
      <c r="E731" s="11">
        <f>IF(D731="COMERCIAL","UTILITARIO",IF(C731="SUV Y CROSSOVER","SUV","AUTOMOVIL"))</f>
        <v/>
      </c>
      <c r="F731" s="6" t="inlineStr">
        <is>
          <t>FRA</t>
        </is>
      </c>
      <c r="G731" s="11" t="n"/>
      <c r="H731" s="6" t="inlineStr">
        <is>
          <t>ELÉCTRICO</t>
        </is>
      </c>
      <c r="I731" s="6">
        <f>IF(H731="NAFTA","N",IF(H731="DIESEL","D",IF(H731="ELÉCTRICO","E","")))</f>
        <v/>
      </c>
      <c r="J731" s="17" t="inlineStr">
        <is>
          <t>BEV</t>
        </is>
      </c>
      <c r="K731" s="6" t="n">
        <v>136</v>
      </c>
      <c r="L731" s="9" t="n">
        <v>29</v>
      </c>
      <c r="M731" s="21" t="n">
        <v>29</v>
      </c>
      <c r="N731" s="2" t="n">
        <v>53000</v>
      </c>
      <c r="O731" s="2" t="inlineStr">
        <is>
          <t>Chile</t>
        </is>
      </c>
      <c r="P731" s="2" t="inlineStr">
        <is>
          <t>PG9686EL1024M00-K</t>
        </is>
      </c>
      <c r="Q731" s="2" t="n"/>
      <c r="R731" s="2" t="n">
        <v>3053</v>
      </c>
      <c r="S731" s="2" t="n">
        <v>5.4</v>
      </c>
      <c r="T731" s="2" t="n"/>
      <c r="U731" s="39">
        <f>IF(I731="N",T731*Supuestos!$B$4,T731*Supuestos!$C$4)*100</f>
        <v/>
      </c>
      <c r="V731" s="20">
        <f>IF(U731&gt;0,100/U731,0)</f>
        <v/>
      </c>
      <c r="W731" s="2">
        <f>T731*M731</f>
        <v/>
      </c>
      <c r="X731" s="2">
        <f>+U731*M731</f>
        <v/>
      </c>
      <c r="Y731" s="44" t="n">
        <v>0</v>
      </c>
      <c r="Z731" s="45" t="n">
        <v>0</v>
      </c>
      <c r="AA731" s="44" t="n">
        <v>43442.62295081967</v>
      </c>
    </row>
    <row r="732">
      <c r="A732" s="6" t="inlineStr">
        <is>
          <t>PEUGEOT</t>
        </is>
      </c>
      <c r="B732" s="6" t="inlineStr">
        <is>
          <t>Expert 1.5 T.Diesel Furgon Full,2Abag,ABS,espejos,faros (ROU</t>
        </is>
      </c>
      <c r="C732" s="6" t="inlineStr">
        <is>
          <t>UTILITARIOS MEDIANOS y GRANDES</t>
        </is>
      </c>
      <c r="D732" s="6" t="inlineStr">
        <is>
          <t>COMERCIAL</t>
        </is>
      </c>
      <c r="E732" s="11">
        <f>IF(D732="COMERCIAL","UTILITARIO",IF(C732="SUV Y CROSSOVER","SUV","AUTOMOVIL"))</f>
        <v/>
      </c>
      <c r="F732" s="6" t="inlineStr">
        <is>
          <t>ROU</t>
        </is>
      </c>
      <c r="G732" s="11" t="n">
        <v>1500</v>
      </c>
      <c r="H732" s="6" t="inlineStr">
        <is>
          <t>DIESEL</t>
        </is>
      </c>
      <c r="I732" s="6">
        <f>IF(H732="NAFTA","N",IF(H732="DIESEL","D",IF(H732="ELÉCTRICO","E","")))</f>
        <v/>
      </c>
      <c r="J732" s="17" t="inlineStr">
        <is>
          <t>D</t>
        </is>
      </c>
      <c r="K732" s="6" t="n">
        <v>118</v>
      </c>
      <c r="L732" s="9" t="n">
        <v>29</v>
      </c>
      <c r="M732" s="2" t="n">
        <v>29</v>
      </c>
      <c r="N732" s="2" t="n">
        <v>32990</v>
      </c>
      <c r="O732" s="2" t="inlineStr">
        <is>
          <t>Ursea</t>
        </is>
      </c>
      <c r="P732" s="2" t="inlineStr">
        <is>
          <t>RV-E00206</t>
        </is>
      </c>
      <c r="Q732" s="2" t="inlineStr">
        <is>
          <t>Euro 5</t>
        </is>
      </c>
      <c r="R732" s="2" t="n">
        <v>3214</v>
      </c>
      <c r="S732" s="2" t="n"/>
      <c r="T732" s="2" t="n">
        <v>164</v>
      </c>
      <c r="U732" s="39">
        <f>IF(I732="N",T732*Supuestos!$B$4,T732*Supuestos!$C$4)*100</f>
        <v/>
      </c>
      <c r="V732" s="20">
        <f>IF(U732&gt;0,100/U732,0)</f>
        <v/>
      </c>
      <c r="W732" s="2">
        <f>T732*M732</f>
        <v/>
      </c>
      <c r="X732" s="2">
        <f>+U732*M732</f>
        <v/>
      </c>
      <c r="Y732" s="44" t="n">
        <v>6966.014336655836</v>
      </c>
      <c r="Z732" s="45" t="n">
        <v>0.347</v>
      </c>
      <c r="AA732" s="44" t="n">
        <v>20074.96926990154</v>
      </c>
    </row>
    <row r="733">
      <c r="A733" s="6" t="inlineStr">
        <is>
          <t>DFSK</t>
        </is>
      </c>
      <c r="B733" s="6" t="inlineStr">
        <is>
          <t>C32 1.5 Doble Cabina dir, a/a, 2Abag, ABS</t>
        </is>
      </c>
      <c r="C733" s="6" t="inlineStr">
        <is>
          <t>P.UP/ DC COMPACTOS</t>
        </is>
      </c>
      <c r="D733" s="6" t="inlineStr">
        <is>
          <t>COMERCIAL</t>
        </is>
      </c>
      <c r="E733" s="11">
        <f>IF(D733="COMERCIAL","UTILITARIO",IF(C733="SUV Y CROSSOVER","SUV","AUTOMOVIL"))</f>
        <v/>
      </c>
      <c r="F733" s="6" t="inlineStr">
        <is>
          <t>CHI</t>
        </is>
      </c>
      <c r="G733" s="11" t="n">
        <v>1500</v>
      </c>
      <c r="H733" s="6" t="inlineStr">
        <is>
          <t>NAFTA</t>
        </is>
      </c>
      <c r="I733" s="6">
        <f>IF(H733="NAFTA","N",IF(H733="DIESEL","D",IF(H733="ELÉCTRICO","E","")))</f>
        <v/>
      </c>
      <c r="J733" s="17" t="inlineStr">
        <is>
          <t>N</t>
        </is>
      </c>
      <c r="K733" s="6" t="n">
        <v>85</v>
      </c>
      <c r="L733" s="9" t="n">
        <v>28</v>
      </c>
      <c r="M733" s="2" t="n">
        <v>28</v>
      </c>
      <c r="N733" s="2" t="n">
        <v>16850</v>
      </c>
      <c r="O733" s="2" t="inlineStr">
        <is>
          <t>Ursea</t>
        </is>
      </c>
      <c r="P733" s="2" t="inlineStr">
        <is>
          <t>RV-E00083</t>
        </is>
      </c>
      <c r="Q733" s="2" t="inlineStr">
        <is>
          <t>Euro 4</t>
        </is>
      </c>
      <c r="R733" s="2" t="n">
        <v>2145</v>
      </c>
      <c r="S733" s="2" t="n"/>
      <c r="T733" s="2" t="n">
        <v>187</v>
      </c>
      <c r="U733" s="39">
        <f>IF(I733="N",T733*Supuestos!$B$4,T733*Supuestos!$C$4)*100</f>
        <v/>
      </c>
      <c r="V733" s="20">
        <f>IF(U733&gt;0,100/U733,0)</f>
        <v/>
      </c>
      <c r="W733" s="2">
        <f>T733*M733</f>
        <v/>
      </c>
      <c r="X733" s="2">
        <f>+U733*M733</f>
        <v/>
      </c>
      <c r="Y733" s="44" t="n">
        <v>781.7816269718527</v>
      </c>
      <c r="Z733" s="45" t="n">
        <v>0.06</v>
      </c>
      <c r="AA733" s="44" t="n">
        <v>13029.69378286421</v>
      </c>
    </row>
    <row r="734">
      <c r="A734" s="6" t="inlineStr">
        <is>
          <t>NISSAN</t>
        </is>
      </c>
      <c r="B734" s="6" t="inlineStr">
        <is>
          <t>New Frontier 2.5 XE 187HP TDsl DC Extra Full,clim,Ay.Est.</t>
        </is>
      </c>
      <c r="C734" s="6" t="inlineStr">
        <is>
          <t>P.UP / DC MEDIANOS Y GRANDES</t>
        </is>
      </c>
      <c r="D734" s="6" t="inlineStr">
        <is>
          <t>COMERCIAL</t>
        </is>
      </c>
      <c r="E734" s="11">
        <f>IF(D734="COMERCIAL","UTILITARIO",IF(C734="SUV Y CROSSOVER","SUV","AUTOMOVIL"))</f>
        <v/>
      </c>
      <c r="F734" s="6" t="inlineStr">
        <is>
          <t>MEX</t>
        </is>
      </c>
      <c r="G734" s="11" t="n">
        <v>2500</v>
      </c>
      <c r="H734" s="6" t="inlineStr">
        <is>
          <t>DIESEL</t>
        </is>
      </c>
      <c r="I734" s="6">
        <f>IF(H734="NAFTA","N",IF(H734="DIESEL","D",IF(H734="ELÉCTRICO","E","")))</f>
        <v/>
      </c>
      <c r="J734" s="17" t="inlineStr">
        <is>
          <t>D</t>
        </is>
      </c>
      <c r="K734" s="6" t="n">
        <v>187</v>
      </c>
      <c r="L734" s="9" t="n">
        <v>27</v>
      </c>
      <c r="M734" s="2" t="n">
        <v>27</v>
      </c>
      <c r="N734" s="2" t="n">
        <v>48188</v>
      </c>
      <c r="O734" s="2" t="inlineStr">
        <is>
          <t>Ursea</t>
        </is>
      </c>
      <c r="P734" s="2" t="inlineStr">
        <is>
          <t>RV-E00152</t>
        </is>
      </c>
      <c r="Q734" s="2" t="inlineStr">
        <is>
          <t>Euro 4</t>
        </is>
      </c>
      <c r="R734" s="2" t="n">
        <v>3020</v>
      </c>
      <c r="S734" s="2" t="n"/>
      <c r="T734" s="2" t="n">
        <v>199</v>
      </c>
      <c r="U734" s="39">
        <f>IF(I734="N",T734*Supuestos!$B$4,T734*Supuestos!$C$4)*100</f>
        <v/>
      </c>
      <c r="V734" s="20">
        <f>IF(U734&gt;0,100/U734,0)</f>
        <v/>
      </c>
      <c r="W734" s="2">
        <f>T734*M734</f>
        <v/>
      </c>
      <c r="X734" s="2">
        <f>+U734*M734</f>
        <v/>
      </c>
      <c r="Y734" s="44" t="n">
        <v>10175.15304197549</v>
      </c>
      <c r="Z734" s="45" t="n">
        <v>0.347</v>
      </c>
      <c r="AA734" s="44" t="n">
        <v>29323.20761376222</v>
      </c>
    </row>
    <row r="735">
      <c r="A735" s="6" t="inlineStr">
        <is>
          <t>VOLKSWAGEN</t>
        </is>
      </c>
      <c r="B735" s="6" t="inlineStr">
        <is>
          <t>New Amarok 2.0 TDi 180 HP D.Cab. Highline E.Full Aut. (ARG)</t>
        </is>
      </c>
      <c r="C735" s="6" t="inlineStr">
        <is>
          <t>P.UP / DC MEDIANOS Y GRANDES</t>
        </is>
      </c>
      <c r="D735" s="6" t="inlineStr">
        <is>
          <t>COMERCIAL</t>
        </is>
      </c>
      <c r="E735" s="11">
        <f>IF(D735="COMERCIAL","UTILITARIO",IF(C735="SUV Y CROSSOVER","SUV","AUTOMOVIL"))</f>
        <v/>
      </c>
      <c r="F735" s="6" t="inlineStr">
        <is>
          <t>ARG</t>
        </is>
      </c>
      <c r="G735" s="11" t="n">
        <v>2000</v>
      </c>
      <c r="H735" s="6" t="inlineStr">
        <is>
          <t>DIESEL</t>
        </is>
      </c>
      <c r="I735" s="6">
        <f>IF(H735="NAFTA","N",IF(H735="DIESEL","D",IF(H735="ELÉCTRICO","E","")))</f>
        <v/>
      </c>
      <c r="J735" s="17" t="inlineStr">
        <is>
          <t>D</t>
        </is>
      </c>
      <c r="K735" s="6" t="n">
        <v>180</v>
      </c>
      <c r="L735" s="9" t="n">
        <v>27</v>
      </c>
      <c r="M735" s="2" t="n">
        <v>27</v>
      </c>
      <c r="N735" s="2" t="n">
        <v>52990</v>
      </c>
      <c r="O735" s="2" t="inlineStr">
        <is>
          <t>Ursea</t>
        </is>
      </c>
      <c r="P735" s="2" t="inlineStr">
        <is>
          <t>RV-E00105</t>
        </is>
      </c>
      <c r="Q735" s="2" t="inlineStr">
        <is>
          <t>Euro 6</t>
        </is>
      </c>
      <c r="R735" s="2" t="n">
        <v>3040</v>
      </c>
      <c r="S735" s="2" t="n"/>
      <c r="T735" s="2" t="n">
        <v>234</v>
      </c>
      <c r="U735" s="39">
        <f>IF(I735="N",T735*Supuestos!$B$4,T735*Supuestos!$C$4)*100</f>
        <v/>
      </c>
      <c r="V735" s="20">
        <f>IF(U735&gt;0,100/U735,0)</f>
        <v/>
      </c>
      <c r="W735" s="2">
        <f>T735*M735</f>
        <v/>
      </c>
      <c r="X735" s="2">
        <f>+U735*M735</f>
        <v/>
      </c>
      <c r="Y735" s="44" t="n">
        <v>11189.12093662906</v>
      </c>
      <c r="Z735" s="45" t="n">
        <v>0.347</v>
      </c>
      <c r="AA735" s="44" t="n">
        <v>32245.30529287914</v>
      </c>
    </row>
    <row r="736">
      <c r="A736" s="6" t="inlineStr">
        <is>
          <t>DFSK</t>
        </is>
      </c>
      <c r="B736" s="6" t="inlineStr">
        <is>
          <t>C31 1.5 Pick Up dir, a/a, 2Abag, ABS</t>
        </is>
      </c>
      <c r="C736" s="6" t="inlineStr">
        <is>
          <t>P.UP/ DC LIVIANOS</t>
        </is>
      </c>
      <c r="D736" s="6" t="inlineStr">
        <is>
          <t>COMERCIAL</t>
        </is>
      </c>
      <c r="E736" s="11">
        <f>IF(D736="COMERCIAL","UTILITARIO",IF(C736="SUV Y CROSSOVER","SUV","AUTOMOVIL"))</f>
        <v/>
      </c>
      <c r="F736" s="6" t="inlineStr">
        <is>
          <t>CHI</t>
        </is>
      </c>
      <c r="G736" s="11" t="n">
        <v>1500</v>
      </c>
      <c r="H736" s="6" t="inlineStr">
        <is>
          <t>NAFTA</t>
        </is>
      </c>
      <c r="I736" s="6">
        <f>IF(H736="NAFTA","N",IF(H736="DIESEL","D",IF(H736="ELÉCTRICO","E","")))</f>
        <v/>
      </c>
      <c r="J736" s="17" t="inlineStr">
        <is>
          <t>N</t>
        </is>
      </c>
      <c r="K736" s="6" t="n">
        <v>85</v>
      </c>
      <c r="L736" s="9" t="n">
        <v>26</v>
      </c>
      <c r="M736" s="2" t="n">
        <v>26</v>
      </c>
      <c r="N736" s="2" t="n">
        <v>14950</v>
      </c>
      <c r="O736" s="2" t="inlineStr">
        <is>
          <t>Ursea</t>
        </is>
      </c>
      <c r="P736" s="2" t="inlineStr">
        <is>
          <t>RV-E00083</t>
        </is>
      </c>
      <c r="Q736" s="2" t="inlineStr">
        <is>
          <t>Euro 4</t>
        </is>
      </c>
      <c r="R736" s="2" t="n">
        <v>2145</v>
      </c>
      <c r="S736" s="2" t="n"/>
      <c r="T736" s="2" t="n">
        <v>187</v>
      </c>
      <c r="U736" s="39">
        <f>IF(I736="N",T736*Supuestos!$B$4,T736*Supuestos!$C$4)*100</f>
        <v/>
      </c>
      <c r="V736" s="20">
        <f>IF(U736&gt;0,100/U736,0)</f>
        <v/>
      </c>
      <c r="W736" s="2">
        <f>T736*M736</f>
        <v/>
      </c>
      <c r="X736" s="2">
        <f>+U736*M736</f>
        <v/>
      </c>
      <c r="Y736" s="44" t="n">
        <v>693.6282090937209</v>
      </c>
      <c r="Z736" s="45" t="n">
        <v>0.06</v>
      </c>
      <c r="AA736" s="44" t="n">
        <v>11560.47015156202</v>
      </c>
    </row>
    <row r="737">
      <c r="A737" s="6" t="inlineStr">
        <is>
          <t>NISSAN</t>
        </is>
      </c>
      <c r="B737" s="6" t="inlineStr">
        <is>
          <t>New Frontier 2.5 LE 187HP TDsl DC Ex.Full,clim,cue,Ay.Est.</t>
        </is>
      </c>
      <c r="C737" s="6" t="inlineStr">
        <is>
          <t>P.UP / DC MEDIANOS Y GRANDES</t>
        </is>
      </c>
      <c r="D737" s="6" t="inlineStr">
        <is>
          <t>COMERCIAL</t>
        </is>
      </c>
      <c r="E737" s="11">
        <f>IF(D737="COMERCIAL","UTILITARIO",IF(C737="SUV Y CROSSOVER","SUV","AUTOMOVIL"))</f>
        <v/>
      </c>
      <c r="F737" s="6" t="inlineStr">
        <is>
          <t>MEX</t>
        </is>
      </c>
      <c r="G737" s="11" t="n">
        <v>2500</v>
      </c>
      <c r="H737" s="6" t="inlineStr">
        <is>
          <t>DIESEL</t>
        </is>
      </c>
      <c r="I737" s="6">
        <f>IF(H737="NAFTA","N",IF(H737="DIESEL","D",IF(H737="ELÉCTRICO","E","")))</f>
        <v/>
      </c>
      <c r="J737" s="17" t="inlineStr">
        <is>
          <t>D</t>
        </is>
      </c>
      <c r="K737" s="6" t="n">
        <v>187</v>
      </c>
      <c r="L737" s="9" t="n">
        <v>26</v>
      </c>
      <c r="M737" s="2" t="n">
        <v>26</v>
      </c>
      <c r="N737" s="2" t="n">
        <v>52458</v>
      </c>
      <c r="O737" s="2" t="inlineStr">
        <is>
          <t>Ursea</t>
        </is>
      </c>
      <c r="P737" s="2" t="inlineStr">
        <is>
          <t>RV-E00152</t>
        </is>
      </c>
      <c r="Q737" s="2" t="inlineStr">
        <is>
          <t>Euro 4</t>
        </is>
      </c>
      <c r="R737" s="2" t="n">
        <v>3020</v>
      </c>
      <c r="S737" s="2" t="n"/>
      <c r="T737" s="2" t="n">
        <v>199</v>
      </c>
      <c r="U737" s="39">
        <f>IF(I737="N",T737*Supuestos!$B$4,T737*Supuestos!$C$4)*100</f>
        <v/>
      </c>
      <c r="V737" s="20">
        <f>IF(U737&gt;0,100/U737,0)</f>
        <v/>
      </c>
      <c r="W737" s="2">
        <f>T737*M737</f>
        <v/>
      </c>
      <c r="X737" s="2">
        <f>+U737*M737</f>
        <v/>
      </c>
      <c r="Y737" s="44" t="n">
        <v>11076.78630106977</v>
      </c>
      <c r="Z737" s="45" t="n">
        <v>0.347</v>
      </c>
      <c r="AA737" s="44" t="n">
        <v>31921.57435466793</v>
      </c>
    </row>
    <row r="738">
      <c r="A738" s="6" t="inlineStr">
        <is>
          <t>GWM</t>
        </is>
      </c>
      <c r="B738" s="6" t="inlineStr">
        <is>
          <t>New Wingle 5 DC 2.4 Dignity Extra Full,CES,CTR,cue,Ay.Est.</t>
        </is>
      </c>
      <c r="C738" s="6" t="inlineStr">
        <is>
          <t>P.UP / DC MEDIANOS Y GRANDES</t>
        </is>
      </c>
      <c r="D738" s="6" t="inlineStr">
        <is>
          <t>COMERCIAL</t>
        </is>
      </c>
      <c r="E738" s="11">
        <f>IF(D738="COMERCIAL","UTILITARIO",IF(C738="SUV Y CROSSOVER","SUV","AUTOMOVIL"))</f>
        <v/>
      </c>
      <c r="F738" s="6" t="inlineStr">
        <is>
          <t>CHI</t>
        </is>
      </c>
      <c r="G738" s="11" t="n">
        <v>2400</v>
      </c>
      <c r="H738" s="6" t="inlineStr">
        <is>
          <t>NAFTA</t>
        </is>
      </c>
      <c r="I738" s="6">
        <f>IF(H738="NAFTA","N",IF(H738="DIESEL","D",IF(H738="ELÉCTRICO","E","")))</f>
        <v/>
      </c>
      <c r="J738" s="17" t="inlineStr">
        <is>
          <t>N</t>
        </is>
      </c>
      <c r="K738" s="6" t="n">
        <v>120</v>
      </c>
      <c r="L738" s="9" t="n">
        <v>25</v>
      </c>
      <c r="M738" s="2" t="n">
        <v>25</v>
      </c>
      <c r="N738" s="2" t="n">
        <v>24990</v>
      </c>
      <c r="O738" s="2" t="inlineStr">
        <is>
          <t xml:space="preserve">Ursea </t>
        </is>
      </c>
      <c r="P738" s="2" t="inlineStr">
        <is>
          <t>RV-E00069</t>
        </is>
      </c>
      <c r="Q738" s="2" t="inlineStr">
        <is>
          <t>Euro 5</t>
        </is>
      </c>
      <c r="R738" s="2" t="n">
        <v>2710</v>
      </c>
      <c r="S738" s="2" t="n"/>
      <c r="T738" s="2" t="n">
        <v>272</v>
      </c>
      <c r="U738" s="39">
        <f>IF(I738="N",T738*Supuestos!$B$4,T738*Supuestos!$C$4)*100</f>
        <v/>
      </c>
      <c r="V738" s="20">
        <f>IF(U738&gt;0,100/U738,0)</f>
        <v/>
      </c>
      <c r="W738" s="2">
        <f>T738*M738</f>
        <v/>
      </c>
      <c r="X738" s="2">
        <f>+U738*M738</f>
        <v/>
      </c>
      <c r="Y738" s="44" t="n">
        <v>1159.449427776059</v>
      </c>
      <c r="Z738" s="45" t="n">
        <v>0.06</v>
      </c>
      <c r="AA738" s="44" t="n">
        <v>19324.15712960099</v>
      </c>
    </row>
    <row r="739">
      <c r="A739" s="6" t="inlineStr">
        <is>
          <t>VOLKSWAGEN</t>
        </is>
      </c>
      <c r="B739" s="6" t="inlineStr">
        <is>
          <t>Saveiro VIII 1.6 Dob. Cab. Extreme Extra Full,cuero,Ay.Est.</t>
        </is>
      </c>
      <c r="C739" s="6" t="inlineStr">
        <is>
          <t>P.UP/ DC LIVIANOS</t>
        </is>
      </c>
      <c r="D739" s="6" t="inlineStr">
        <is>
          <t>COMERCIAL</t>
        </is>
      </c>
      <c r="E739" s="11">
        <f>IF(D739="COMERCIAL","UTILITARIO",IF(C739="SUV Y CROSSOVER","SUV","AUTOMOVIL"))</f>
        <v/>
      </c>
      <c r="F739" s="6" t="n"/>
      <c r="G739" s="11" t="n">
        <v>1600</v>
      </c>
      <c r="H739" s="6" t="inlineStr">
        <is>
          <t>NAFTA</t>
        </is>
      </c>
      <c r="I739" s="6">
        <f>IF(H739="NAFTA","N",IF(H739="DIESEL","D",IF(H739="ELÉCTRICO","E","")))</f>
        <v/>
      </c>
      <c r="J739" s="17" t="inlineStr">
        <is>
          <t>N</t>
        </is>
      </c>
      <c r="K739" s="6" t="n">
        <v>110</v>
      </c>
      <c r="L739" s="9" t="n">
        <v>24</v>
      </c>
      <c r="M739" s="2" t="n">
        <v>24</v>
      </c>
      <c r="N739" s="2" t="n">
        <v>21890</v>
      </c>
      <c r="O739" s="2" t="inlineStr">
        <is>
          <t>Ursea</t>
        </is>
      </c>
      <c r="P739" s="2" t="inlineStr">
        <is>
          <t>RV-E00114</t>
        </is>
      </c>
      <c r="Q739" s="2" t="inlineStr">
        <is>
          <t>Euro 6</t>
        </is>
      </c>
      <c r="R739" s="2" t="n">
        <v>1740</v>
      </c>
      <c r="S739" s="2" t="n"/>
      <c r="T739" s="2" t="n">
        <v>175</v>
      </c>
      <c r="U739" s="39">
        <f>IF(I739="N",T739*Supuestos!$B$4,T739*Supuestos!$C$4)*100</f>
        <v/>
      </c>
      <c r="V739" s="20">
        <f>IF(U739&gt;0,100/U739,0)</f>
        <v/>
      </c>
      <c r="W739" s="2">
        <f>T739*M739</f>
        <v/>
      </c>
      <c r="X739" s="2">
        <f>+U739*M739</f>
        <v/>
      </c>
      <c r="Y739" s="44" t="n">
        <v>1015.620167027528</v>
      </c>
      <c r="Z739" s="45" t="n">
        <v>0.06</v>
      </c>
      <c r="AA739" s="44" t="n">
        <v>16927.00278379214</v>
      </c>
    </row>
    <row r="740">
      <c r="A740" s="6" t="inlineStr">
        <is>
          <t>JAC</t>
        </is>
      </c>
      <c r="B740" s="6" t="inlineStr">
        <is>
          <t>Sunray 2.8T Minibus Full,Abag,ABS Ayuda.est. 15 pax.</t>
        </is>
      </c>
      <c r="C740" s="6" t="inlineStr">
        <is>
          <t>UTILITARIOS MEDIANOS y GRANDES</t>
        </is>
      </c>
      <c r="D740" s="6" t="inlineStr">
        <is>
          <t>COMERCIAL</t>
        </is>
      </c>
      <c r="E740" s="11">
        <f>IF(D740="COMERCIAL","UTILITARIO",IF(C740="SUV Y CROSSOVER","SUV","AUTOMOVIL"))</f>
        <v/>
      </c>
      <c r="F740" s="6" t="inlineStr">
        <is>
          <t>CHI</t>
        </is>
      </c>
      <c r="G740" s="11" t="n">
        <v>2800</v>
      </c>
      <c r="H740" s="6" t="inlineStr">
        <is>
          <t>DIESEL</t>
        </is>
      </c>
      <c r="I740" s="6">
        <f>IF(H740="NAFTA","N",IF(H740="DIESEL","D",IF(H740="ELÉCTRICO","E","")))</f>
        <v/>
      </c>
      <c r="J740" s="17" t="inlineStr">
        <is>
          <t>D</t>
        </is>
      </c>
      <c r="K740" s="6" t="n">
        <v>118</v>
      </c>
      <c r="L740" s="9" t="n">
        <v>23</v>
      </c>
      <c r="M740" s="22" t="n"/>
      <c r="N740" s="2" t="n"/>
      <c r="O740" s="2" t="n"/>
      <c r="P740" s="2" t="n"/>
      <c r="Q740" s="2" t="n"/>
      <c r="R740" s="2" t="n"/>
      <c r="S740" s="2" t="n"/>
      <c r="T740" s="2" t="n"/>
      <c r="U740" s="39">
        <f>IF(I740="N",T740*Supuestos!$B$4,T740*Supuestos!$C$4)*100</f>
        <v/>
      </c>
      <c r="V740" s="20">
        <f>IF(U740&gt;0,100/U740,0)</f>
        <v/>
      </c>
      <c r="W740" s="2">
        <f>T740*M740</f>
        <v/>
      </c>
      <c r="X740" s="2">
        <f>+U740*M740</f>
        <v/>
      </c>
      <c r="Y740" s="44" t="n">
        <v>0</v>
      </c>
      <c r="Z740" s="45" t="n">
        <v>0.347</v>
      </c>
      <c r="AA740" s="44" t="n">
        <v>0</v>
      </c>
    </row>
    <row r="741">
      <c r="A741" s="6" t="inlineStr">
        <is>
          <t>MERCEDES BENZ</t>
        </is>
      </c>
      <c r="B741" s="6" t="inlineStr">
        <is>
          <t>Sprinter 516 2.2T Ex. Largo Minibus 17+1 TE EV Full (VS30)(A</t>
        </is>
      </c>
      <c r="C741" s="6" t="inlineStr">
        <is>
          <t>UTILITARIOS MEDIANOS y GRANDES</t>
        </is>
      </c>
      <c r="D741" s="6" t="inlineStr">
        <is>
          <t>COMERCIAL</t>
        </is>
      </c>
      <c r="E741" s="11">
        <f>IF(D741="COMERCIAL","UTILITARIO",IF(C741="SUV Y CROSSOVER","SUV","AUTOMOVIL"))</f>
        <v/>
      </c>
      <c r="F741" s="6" t="inlineStr">
        <is>
          <t>ARG</t>
        </is>
      </c>
      <c r="G741" s="11" t="n">
        <v>2100</v>
      </c>
      <c r="H741" s="6" t="inlineStr">
        <is>
          <t>DIESEL</t>
        </is>
      </c>
      <c r="I741" s="6">
        <f>IF(H741="NAFTA","N",IF(H741="DIESEL","D",IF(H741="ELÉCTRICO","E","")))</f>
        <v/>
      </c>
      <c r="J741" s="17" t="inlineStr">
        <is>
          <t>D</t>
        </is>
      </c>
      <c r="K741" s="6" t="n">
        <v>0</v>
      </c>
      <c r="L741" s="9" t="n">
        <v>23</v>
      </c>
      <c r="M741" s="2" t="n">
        <v>23</v>
      </c>
      <c r="N741" s="2" t="n">
        <v>71800</v>
      </c>
      <c r="O741" s="2" t="inlineStr">
        <is>
          <t xml:space="preserve">Argentina </t>
        </is>
      </c>
      <c r="P741" s="2" t="inlineStr">
        <is>
          <t>42.04.547.00</t>
        </is>
      </c>
      <c r="Q741" s="2" t="inlineStr">
        <is>
          <t>Euro 6 b</t>
        </is>
      </c>
      <c r="R741" s="2" t="n">
        <v>3500</v>
      </c>
      <c r="S741" s="2" t="n"/>
      <c r="T741" s="2" t="n">
        <v>224.4</v>
      </c>
      <c r="U741" s="39">
        <f>IF(I741="N",T741*Supuestos!$B$4,T741*Supuestos!$C$4)*100</f>
        <v/>
      </c>
      <c r="V741" s="20">
        <f>IF(U741&gt;0,100/U741,0)</f>
        <v/>
      </c>
      <c r="W741" s="2">
        <f>T741*M741</f>
        <v/>
      </c>
      <c r="X741" s="2">
        <f>+U741*M741</f>
        <v/>
      </c>
      <c r="Y741" s="44" t="n">
        <v>15160.95269390388</v>
      </c>
      <c r="Z741" s="45" t="n">
        <v>0.347</v>
      </c>
      <c r="AA741" s="44" t="n">
        <v>43691.50632248956</v>
      </c>
    </row>
    <row r="742">
      <c r="A742" s="6" t="inlineStr">
        <is>
          <t>VICTORY</t>
        </is>
      </c>
      <c r="B742" s="6" t="inlineStr">
        <is>
          <t>SCH5022XXYD Furgon 1.2 a/a,2Abag,ABS,2Ptas. Lat., Ay.Estac.</t>
        </is>
      </c>
      <c r="C742" s="6" t="inlineStr">
        <is>
          <t>UTILITARIOS COMPACTOS</t>
        </is>
      </c>
      <c r="D742" s="6" t="inlineStr">
        <is>
          <t>COMERCIAL</t>
        </is>
      </c>
      <c r="E742" s="11">
        <f>IF(D742="COMERCIAL","UTILITARIO",IF(C742="SUV Y CROSSOVER","SUV","AUTOMOVIL"))</f>
        <v/>
      </c>
      <c r="F742" s="6" t="inlineStr">
        <is>
          <t>CHI</t>
        </is>
      </c>
      <c r="G742" s="11" t="n">
        <v>1200</v>
      </c>
      <c r="H742" s="6" t="inlineStr">
        <is>
          <t>NAFTA</t>
        </is>
      </c>
      <c r="I742" s="6">
        <f>IF(H742="NAFTA","N",IF(H742="DIESEL","D",IF(H742="ELÉCTRICO","E","")))</f>
        <v/>
      </c>
      <c r="J742" s="17" t="inlineStr">
        <is>
          <t>N</t>
        </is>
      </c>
      <c r="K742" s="6" t="n">
        <v>0</v>
      </c>
      <c r="L742" s="9" t="n">
        <v>22</v>
      </c>
      <c r="M742" s="2" t="n">
        <v>22</v>
      </c>
      <c r="N742" s="2" t="n">
        <v>13490</v>
      </c>
      <c r="O742" s="2" t="inlineStr">
        <is>
          <t>Ursea</t>
        </is>
      </c>
      <c r="P742" s="2" t="inlineStr">
        <is>
          <t>RV-E00157</t>
        </is>
      </c>
      <c r="Q742" s="2" t="inlineStr">
        <is>
          <t>Euro 5</t>
        </is>
      </c>
      <c r="R742" s="2" t="n">
        <v>2100</v>
      </c>
      <c r="S742" s="2" t="n"/>
      <c r="T742" s="2" t="n">
        <v>177</v>
      </c>
      <c r="U742" s="39">
        <f>IF(I742="N",T742*Supuestos!$B$4,T742*Supuestos!$C$4)*100</f>
        <v/>
      </c>
      <c r="V742" s="20">
        <f>IF(U742&gt;0,100/U742,0)</f>
        <v/>
      </c>
      <c r="W742" s="2">
        <f>T742*M742</f>
        <v/>
      </c>
      <c r="X742" s="2">
        <f>+U742*M742</f>
        <v/>
      </c>
      <c r="Y742" s="44" t="n">
        <v>625.8892669347355</v>
      </c>
      <c r="Z742" s="45" t="n">
        <v>0.06</v>
      </c>
      <c r="AA742" s="44" t="n">
        <v>10431.48778224559</v>
      </c>
    </row>
    <row r="743">
      <c r="A743" s="6" t="inlineStr">
        <is>
          <t>KAIYUN</t>
        </is>
      </c>
      <c r="B743" s="6" t="inlineStr">
        <is>
          <t>Pickman 4 Kw 2 plazas Pick Up</t>
        </is>
      </c>
      <c r="C743" s="6" t="inlineStr">
        <is>
          <t>P.UP/ DC COMPACTOS</t>
        </is>
      </c>
      <c r="D743" s="6" t="inlineStr">
        <is>
          <t>COMERCIAL</t>
        </is>
      </c>
      <c r="E743" s="11">
        <f>IF(D743="COMERCIAL","UTILITARIO",IF(C743="SUV Y CROSSOVER","SUV","AUTOMOVIL"))</f>
        <v/>
      </c>
      <c r="F743" s="6" t="inlineStr">
        <is>
          <t>CHI</t>
        </is>
      </c>
      <c r="G743" s="11" t="n"/>
      <c r="H743" s="6" t="inlineStr">
        <is>
          <t>ELÉCTRICO</t>
        </is>
      </c>
      <c r="I743" s="6">
        <f>IF(H743="NAFTA","N",IF(H743="DIESEL","D",IF(H743="ELÉCTRICO","E","")))</f>
        <v/>
      </c>
      <c r="J743" s="17" t="inlineStr">
        <is>
          <t>BEV</t>
        </is>
      </c>
      <c r="K743" s="6" t="n">
        <v>5</v>
      </c>
      <c r="L743" s="9" t="n">
        <v>21</v>
      </c>
      <c r="M743" s="21" t="n">
        <v>21</v>
      </c>
      <c r="N743" s="2" t="n">
        <v>9490</v>
      </c>
      <c r="O743" s="2" t="inlineStr">
        <is>
          <t>Estimado</t>
        </is>
      </c>
      <c r="P743" s="2" t="n"/>
      <c r="Q743" s="2" t="n"/>
      <c r="R743" s="2" t="n"/>
      <c r="S743" s="2" t="n">
        <v>8.4</v>
      </c>
      <c r="T743" s="2" t="n"/>
      <c r="U743" s="39">
        <f>IF(I743="N",T743*Supuestos!$B$4,T743*Supuestos!$C$4)*100</f>
        <v/>
      </c>
      <c r="V743" s="20">
        <f>IF(U743&gt;0,100/U743,0)</f>
        <v/>
      </c>
      <c r="W743" s="2">
        <f>T743*M743</f>
        <v/>
      </c>
      <c r="X743" s="2">
        <f>+U743*M743</f>
        <v/>
      </c>
      <c r="Y743" s="44" t="n">
        <v>0</v>
      </c>
      <c r="Z743" s="45" t="n">
        <v>0</v>
      </c>
      <c r="AA743" s="44" t="n">
        <v>7778.688524590164</v>
      </c>
    </row>
    <row r="744">
      <c r="A744" s="6" t="inlineStr">
        <is>
          <t>DFSK</t>
        </is>
      </c>
      <c r="B744" s="6" t="inlineStr">
        <is>
          <t>C31 1.5 Box dir, a/a, 2Abag, ABS, Pta. Lateral</t>
        </is>
      </c>
      <c r="C744" s="6" t="inlineStr">
        <is>
          <t>UTILITARIOS COMPACTOS</t>
        </is>
      </c>
      <c r="D744" s="6" t="inlineStr">
        <is>
          <t>COMERCIAL</t>
        </is>
      </c>
      <c r="E744" s="11">
        <f>IF(D744="COMERCIAL","UTILITARIO",IF(C744="SUV Y CROSSOVER","SUV","AUTOMOVIL"))</f>
        <v/>
      </c>
      <c r="F744" s="6" t="inlineStr">
        <is>
          <t>CHI</t>
        </is>
      </c>
      <c r="G744" s="11" t="n">
        <v>1500</v>
      </c>
      <c r="H744" s="6" t="inlineStr">
        <is>
          <t>NAFTA</t>
        </is>
      </c>
      <c r="I744" s="6">
        <f>IF(H744="NAFTA","N",IF(H744="DIESEL","D",IF(H744="ELÉCTRICO","E","")))</f>
        <v/>
      </c>
      <c r="J744" s="17" t="inlineStr">
        <is>
          <t>N</t>
        </is>
      </c>
      <c r="K744" s="6" t="n">
        <v>110</v>
      </c>
      <c r="L744" s="9" t="n">
        <v>20</v>
      </c>
      <c r="M744" s="2" t="n">
        <v>20</v>
      </c>
      <c r="N744" s="2" t="n">
        <v>17450</v>
      </c>
      <c r="O744" s="2" t="inlineStr">
        <is>
          <t>Ursea</t>
        </is>
      </c>
      <c r="P744" s="2" t="inlineStr">
        <is>
          <t>RV-E00083</t>
        </is>
      </c>
      <c r="Q744" s="2" t="inlineStr">
        <is>
          <t>Euro 4</t>
        </is>
      </c>
      <c r="R744" s="2" t="n">
        <v>2145</v>
      </c>
      <c r="S744" s="2" t="n"/>
      <c r="T744" s="2" t="n">
        <v>187</v>
      </c>
      <c r="U744" s="39">
        <f>IF(I744="N",T744*Supuestos!$B$4,T744*Supuestos!$C$4)*100</f>
        <v/>
      </c>
      <c r="V744" s="20">
        <f>IF(U744&gt;0,100/U744,0)</f>
        <v/>
      </c>
      <c r="W744" s="2">
        <f>T744*M744</f>
        <v/>
      </c>
      <c r="X744" s="2">
        <f>+U744*M744</f>
        <v/>
      </c>
      <c r="Y744" s="44" t="n">
        <v>809.6195484070522</v>
      </c>
      <c r="Z744" s="45" t="n">
        <v>0.06</v>
      </c>
      <c r="AA744" s="44" t="n">
        <v>13493.65914011754</v>
      </c>
    </row>
    <row r="745">
      <c r="A745" s="6" t="inlineStr">
        <is>
          <t>FORD</t>
        </is>
      </c>
      <c r="B745" s="6" t="inlineStr">
        <is>
          <t>Ranger XLS 2.5 DC Ex. Full, 3Abag, CES, CTR, Ay.Est. (ARG)</t>
        </is>
      </c>
      <c r="C745" s="6" t="inlineStr">
        <is>
          <t>P.UP / DC MEDIANOS Y GRANDES</t>
        </is>
      </c>
      <c r="D745" s="6" t="inlineStr">
        <is>
          <t>COMERCIAL</t>
        </is>
      </c>
      <c r="E745" s="11">
        <f>IF(D745="COMERCIAL","UTILITARIO",IF(C745="SUV Y CROSSOVER","SUV","AUTOMOVIL"))</f>
        <v/>
      </c>
      <c r="F745" s="6" t="inlineStr">
        <is>
          <t>ARG</t>
        </is>
      </c>
      <c r="G745" s="11" t="n">
        <v>2500</v>
      </c>
      <c r="H745" s="6" t="inlineStr">
        <is>
          <t>NAFTA</t>
        </is>
      </c>
      <c r="I745" s="6">
        <f>IF(H745="NAFTA","N",IF(H745="DIESEL","D",IF(H745="ELÉCTRICO","E","")))</f>
        <v/>
      </c>
      <c r="J745" s="17" t="inlineStr">
        <is>
          <t>N</t>
        </is>
      </c>
      <c r="K745" s="6" t="n">
        <v>164</v>
      </c>
      <c r="L745" s="9" t="n">
        <v>20</v>
      </c>
      <c r="M745" s="2" t="n">
        <v>20</v>
      </c>
      <c r="N745" s="2" t="n">
        <v>34990</v>
      </c>
      <c r="O745" s="2" t="inlineStr">
        <is>
          <t>Chile</t>
        </is>
      </c>
      <c r="P745" s="2" t="inlineStr">
        <is>
          <t>FR8695E60722M02-0</t>
        </is>
      </c>
      <c r="Q745" s="2" t="inlineStr">
        <is>
          <t>Euro 6 b</t>
        </is>
      </c>
      <c r="R745" s="2" t="n">
        <v>3200</v>
      </c>
      <c r="S745" s="2" t="n"/>
      <c r="T745" s="2" t="n">
        <v>264</v>
      </c>
      <c r="U745" s="39">
        <f>IF(I745="N",T745*Supuestos!$B$4,T745*Supuestos!$C$4)*100</f>
        <v/>
      </c>
      <c r="V745" s="20">
        <f>IF(U745&gt;0,100/U745,0)</f>
        <v/>
      </c>
      <c r="W745" s="2">
        <f>T745*M745</f>
        <v/>
      </c>
      <c r="X745" s="2">
        <f>+U745*M745</f>
        <v/>
      </c>
      <c r="Y745" s="44" t="n">
        <v>1623.414785029384</v>
      </c>
      <c r="Z745" s="45" t="n">
        <v>0.06</v>
      </c>
      <c r="AA745" s="44" t="n">
        <v>27056.91308382307</v>
      </c>
    </row>
    <row r="746">
      <c r="A746" s="6" t="inlineStr">
        <is>
          <t>GWM</t>
        </is>
      </c>
      <c r="B746" s="6" t="inlineStr">
        <is>
          <t>Poer Tool Pilot 2.0T Dob.Cab. Extra Full,4Abag,CTR,Ay.Est.</t>
        </is>
      </c>
      <c r="C746" s="6" t="inlineStr">
        <is>
          <t>P.UP / DC MEDIANOS Y GRANDES</t>
        </is>
      </c>
      <c r="D746" s="6" t="inlineStr">
        <is>
          <t>COMERCIAL</t>
        </is>
      </c>
      <c r="E746" s="11">
        <f>IF(D746="COMERCIAL","UTILITARIO",IF(C746="SUV Y CROSSOVER","SUV","AUTOMOVIL"))</f>
        <v/>
      </c>
      <c r="F746" s="6" t="inlineStr">
        <is>
          <t>CHI</t>
        </is>
      </c>
      <c r="G746" s="11" t="n">
        <v>2000</v>
      </c>
      <c r="H746" s="6" t="inlineStr">
        <is>
          <t>NAFTA</t>
        </is>
      </c>
      <c r="I746" s="6">
        <f>IF(H746="NAFTA","N",IF(H746="DIESEL","D",IF(H746="ELÉCTRICO","E","")))</f>
        <v/>
      </c>
      <c r="J746" s="17" t="inlineStr">
        <is>
          <t>N</t>
        </is>
      </c>
      <c r="K746" s="6" t="n">
        <v>200</v>
      </c>
      <c r="L746" s="9" t="n">
        <v>20</v>
      </c>
      <c r="M746" s="2" t="n">
        <v>20</v>
      </c>
      <c r="N746" s="2" t="n">
        <v>29990</v>
      </c>
      <c r="O746" s="2" t="inlineStr">
        <is>
          <t>Chile</t>
        </is>
      </c>
      <c r="P746" s="2" t="inlineStr">
        <is>
          <t>GW9023E60323M01-K</t>
        </is>
      </c>
      <c r="Q746" s="2" t="inlineStr">
        <is>
          <t>Euro 6 b</t>
        </is>
      </c>
      <c r="R746" s="2" t="n">
        <v>2945</v>
      </c>
      <c r="S746" s="2" t="n"/>
      <c r="T746" s="2" t="n">
        <v>271</v>
      </c>
      <c r="U746" s="39">
        <f>IF(I746="N",T746*Supuestos!$B$4,T746*Supuestos!$C$4)*100</f>
        <v/>
      </c>
      <c r="V746" s="20">
        <f>IF(U746&gt;0,100/U746,0)</f>
        <v/>
      </c>
      <c r="W746" s="2">
        <f>T746*M746</f>
        <v/>
      </c>
      <c r="X746" s="2">
        <f>+U746*M746</f>
        <v/>
      </c>
      <c r="Y746" s="44" t="n">
        <v>1391.432106402722</v>
      </c>
      <c r="Z746" s="45" t="n">
        <v>0.06</v>
      </c>
      <c r="AA746" s="44" t="n">
        <v>23190.53510671203</v>
      </c>
    </row>
    <row r="747">
      <c r="A747" s="6" t="inlineStr">
        <is>
          <t>JMC</t>
        </is>
      </c>
      <c r="B747" s="6" t="inlineStr">
        <is>
          <t>N520 Touring Cargo Furgon 2.8 T.Dsl Full,2Abag,ABS,Pta.Lat.</t>
        </is>
      </c>
      <c r="C747" s="6" t="inlineStr">
        <is>
          <t>UTILITARIOS MEDIANOS y GRANDES</t>
        </is>
      </c>
      <c r="D747" s="6" t="inlineStr">
        <is>
          <t>COMERCIAL</t>
        </is>
      </c>
      <c r="E747" s="11">
        <f>IF(D747="COMERCIAL","UTILITARIO",IF(C747="SUV Y CROSSOVER","SUV","AUTOMOVIL"))</f>
        <v/>
      </c>
      <c r="F747" s="6" t="inlineStr">
        <is>
          <t>CHI</t>
        </is>
      </c>
      <c r="G747" s="11" t="n">
        <v>2800</v>
      </c>
      <c r="H747" s="6" t="inlineStr">
        <is>
          <t>DIESEL</t>
        </is>
      </c>
      <c r="I747" s="6">
        <f>IF(H747="NAFTA","N",IF(H747="DIESEL","D",IF(H747="ELÉCTRICO","E","")))</f>
        <v/>
      </c>
      <c r="J747" s="17" t="inlineStr">
        <is>
          <t>D</t>
        </is>
      </c>
      <c r="K747" s="6" t="n">
        <v>107</v>
      </c>
      <c r="L747" s="9" t="n">
        <v>20</v>
      </c>
      <c r="M747" s="22" t="n"/>
      <c r="N747" s="2" t="n"/>
      <c r="O747" s="2" t="n"/>
      <c r="P747" s="2" t="n"/>
      <c r="Q747" s="2" t="n"/>
      <c r="R747" s="2" t="n"/>
      <c r="S747" s="2" t="n"/>
      <c r="T747" s="2" t="n"/>
      <c r="U747" s="39">
        <f>IF(I747="N",T747*Supuestos!$B$4,T747*Supuestos!$C$4)*100</f>
        <v/>
      </c>
      <c r="V747" s="20">
        <f>IF(U747&gt;0,100/U747,0)</f>
        <v/>
      </c>
      <c r="W747" s="2">
        <f>T747*M747</f>
        <v/>
      </c>
      <c r="X747" s="2">
        <f>+U747*M747</f>
        <v/>
      </c>
      <c r="Y747" s="44" t="n">
        <v>0</v>
      </c>
      <c r="Z747" s="45" t="n">
        <v>0.347</v>
      </c>
      <c r="AA747" s="44" t="n">
        <v>0</v>
      </c>
    </row>
    <row r="748">
      <c r="A748" s="6" t="inlineStr">
        <is>
          <t>FIAT</t>
        </is>
      </c>
      <c r="B748" s="6" t="inlineStr">
        <is>
          <t>Nueva Toro 2.0 TDsl Freedom DC E.Full,cuero,Ay.Est.4x4 Aut.</t>
        </is>
      </c>
      <c r="C748" s="6" t="inlineStr">
        <is>
          <t>P.UP / DC MEDIANOS Y GRANDES</t>
        </is>
      </c>
      <c r="D748" s="6" t="inlineStr">
        <is>
          <t>COMERCIAL</t>
        </is>
      </c>
      <c r="E748" s="11">
        <f>IF(D748="COMERCIAL","UTILITARIO",IF(C748="SUV Y CROSSOVER","SUV","AUTOMOVIL"))</f>
        <v/>
      </c>
      <c r="F748" s="6" t="inlineStr">
        <is>
          <t>BRA</t>
        </is>
      </c>
      <c r="G748" s="11" t="n">
        <v>2000</v>
      </c>
      <c r="H748" s="6" t="inlineStr">
        <is>
          <t>DIESEL</t>
        </is>
      </c>
      <c r="I748" s="6">
        <f>IF(H748="NAFTA","N",IF(H748="DIESEL","D",IF(H748="ELÉCTRICO","E","")))</f>
        <v/>
      </c>
      <c r="J748" s="17" t="inlineStr">
        <is>
          <t>D</t>
        </is>
      </c>
      <c r="K748" s="6" t="n">
        <v>170</v>
      </c>
      <c r="L748" s="9" t="n">
        <v>19</v>
      </c>
      <c r="M748" s="2" t="n">
        <v>19</v>
      </c>
      <c r="N748" s="2" t="n">
        <v>47990</v>
      </c>
      <c r="O748" s="2" t="inlineStr">
        <is>
          <t xml:space="preserve">Ursea </t>
        </is>
      </c>
      <c r="P748" s="2" t="inlineStr">
        <is>
          <t>RV-E00277</t>
        </is>
      </c>
      <c r="Q748" s="2" t="inlineStr">
        <is>
          <t>Euro 5</t>
        </is>
      </c>
      <c r="R748" s="2" t="n">
        <v>2916</v>
      </c>
      <c r="S748" s="2" t="n"/>
      <c r="T748" s="2" t="n">
        <v>209</v>
      </c>
      <c r="U748" s="39">
        <f>IF(I748="N",T748*Supuestos!$B$4,T748*Supuestos!$C$4)*100</f>
        <v/>
      </c>
      <c r="V748" s="20">
        <f>IF(U748&gt;0,100/U748,0)</f>
        <v/>
      </c>
      <c r="W748" s="2">
        <f>T748*M748</f>
        <v/>
      </c>
      <c r="X748" s="2">
        <f>+U748*M748</f>
        <v/>
      </c>
      <c r="Y748" s="44" t="n">
        <v>10133.34428663575</v>
      </c>
      <c r="Z748" s="45" t="n">
        <v>0.347</v>
      </c>
      <c r="AA748" s="44" t="n">
        <v>29202.72128713474</v>
      </c>
    </row>
    <row r="749">
      <c r="A749" s="6" t="inlineStr">
        <is>
          <t>FOTON</t>
        </is>
      </c>
      <c r="B749" s="6" t="inlineStr">
        <is>
          <t>Nuevo View Furgon 2.8 T.Diesel Full, 2Abag, Pta. Lat.</t>
        </is>
      </c>
      <c r="C749" s="6" t="inlineStr">
        <is>
          <t>UTILITARIOS MEDIANOS y GRANDES</t>
        </is>
      </c>
      <c r="D749" s="6" t="inlineStr">
        <is>
          <t>COMERCIAL</t>
        </is>
      </c>
      <c r="E749" s="11">
        <f>IF(D749="COMERCIAL","UTILITARIO",IF(C749="SUV Y CROSSOVER","SUV","AUTOMOVIL"))</f>
        <v/>
      </c>
      <c r="F749" s="6" t="inlineStr">
        <is>
          <t>CHI</t>
        </is>
      </c>
      <c r="G749" s="11" t="n">
        <v>2800</v>
      </c>
      <c r="H749" s="6" t="inlineStr">
        <is>
          <t>DIESEL</t>
        </is>
      </c>
      <c r="I749" s="6">
        <f>IF(H749="NAFTA","N",IF(H749="DIESEL","D",IF(H749="ELÉCTRICO","E","")))</f>
        <v/>
      </c>
      <c r="J749" s="17" t="inlineStr">
        <is>
          <t>D</t>
        </is>
      </c>
      <c r="K749" s="6" t="n">
        <v>93</v>
      </c>
      <c r="L749" s="9" t="n">
        <v>18</v>
      </c>
      <c r="M749" s="2" t="n"/>
      <c r="N749" s="2" t="n"/>
      <c r="O749" s="2" t="n"/>
      <c r="P749" s="2" t="n"/>
      <c r="Q749" s="2" t="n"/>
      <c r="R749" s="2" t="n"/>
      <c r="S749" s="2" t="n"/>
      <c r="T749" s="2" t="n"/>
      <c r="U749" s="39">
        <f>IF(I749="N",T749*Supuestos!$B$4,T749*Supuestos!$C$4)*100</f>
        <v/>
      </c>
      <c r="V749" s="20">
        <f>IF(U749&gt;0,100/U749,0)</f>
        <v/>
      </c>
      <c r="W749" s="2">
        <f>T749*M749</f>
        <v/>
      </c>
      <c r="X749" s="2">
        <f>+U749*M749</f>
        <v/>
      </c>
      <c r="Y749" s="44" t="n">
        <v>0</v>
      </c>
      <c r="Z749" s="45" t="n">
        <v>0.347</v>
      </c>
      <c r="AA749" s="44" t="n">
        <v>0</v>
      </c>
    </row>
    <row r="750">
      <c r="A750" s="6" t="inlineStr">
        <is>
          <t>NISSAN</t>
        </is>
      </c>
      <c r="B750" s="6" t="inlineStr">
        <is>
          <t>New Frontier 2.5 S 160HP TDsl DC Full,6Abag,CES,CTR 4x4</t>
        </is>
      </c>
      <c r="C750" s="6" t="inlineStr">
        <is>
          <t>P.UP / DC MEDIANOS Y GRANDES</t>
        </is>
      </c>
      <c r="D750" s="6" t="inlineStr">
        <is>
          <t>COMERCIAL</t>
        </is>
      </c>
      <c r="E750" s="11">
        <f>IF(D750="COMERCIAL","UTILITARIO",IF(C750="SUV Y CROSSOVER","SUV","AUTOMOVIL"))</f>
        <v/>
      </c>
      <c r="F750" s="6" t="inlineStr">
        <is>
          <t>MEX</t>
        </is>
      </c>
      <c r="G750" s="11" t="n">
        <v>2500</v>
      </c>
      <c r="H750" s="6" t="inlineStr">
        <is>
          <t>DIESEL</t>
        </is>
      </c>
      <c r="I750" s="6">
        <f>IF(H750="NAFTA","N",IF(H750="DIESEL","D",IF(H750="ELÉCTRICO","E","")))</f>
        <v/>
      </c>
      <c r="J750" s="17" t="inlineStr">
        <is>
          <t>D</t>
        </is>
      </c>
      <c r="K750" s="6" t="n">
        <v>160</v>
      </c>
      <c r="L750" s="9" t="n">
        <v>18</v>
      </c>
      <c r="M750" s="2" t="n">
        <v>18</v>
      </c>
      <c r="N750" s="2" t="n">
        <v>51238</v>
      </c>
      <c r="O750" s="2" t="inlineStr">
        <is>
          <t>Ursea</t>
        </is>
      </c>
      <c r="P750" s="2" t="inlineStr">
        <is>
          <t>RV-E00152</t>
        </is>
      </c>
      <c r="Q750" s="2" t="inlineStr">
        <is>
          <t>Euro 4</t>
        </is>
      </c>
      <c r="R750" s="2" t="n">
        <v>3020</v>
      </c>
      <c r="S750" s="2" t="n"/>
      <c r="T750" s="2" t="n">
        <v>199</v>
      </c>
      <c r="U750" s="39">
        <f>IF(I750="N",T750*Supuestos!$B$4,T750*Supuestos!$C$4)*100</f>
        <v/>
      </c>
      <c r="V750" s="20">
        <f>IF(U750&gt;0,100/U750,0)</f>
        <v/>
      </c>
      <c r="W750" s="2">
        <f>T750*M750</f>
        <v/>
      </c>
      <c r="X750" s="2">
        <f>+U750*M750</f>
        <v/>
      </c>
      <c r="Y750" s="44" t="n">
        <v>10819.17679847141</v>
      </c>
      <c r="Z750" s="45" t="n">
        <v>0.347</v>
      </c>
      <c r="AA750" s="44" t="n">
        <v>31179.1838572663</v>
      </c>
    </row>
    <row r="751">
      <c r="A751" s="6" t="inlineStr">
        <is>
          <t>TOYOTA</t>
        </is>
      </c>
      <c r="B751" s="6" t="inlineStr">
        <is>
          <t>Hilux P.Up DX 2.4T Diesel Extra Full 4x4 (ARG)</t>
        </is>
      </c>
      <c r="C751" s="6" t="inlineStr">
        <is>
          <t>P.UP / DC MEDIANOS Y GRANDES</t>
        </is>
      </c>
      <c r="D751" s="6" t="inlineStr">
        <is>
          <t>COMERCIAL</t>
        </is>
      </c>
      <c r="E751" s="11">
        <f>IF(D751="COMERCIAL","UTILITARIO",IF(C751="SUV Y CROSSOVER","SUV","AUTOMOVIL"))</f>
        <v/>
      </c>
      <c r="F751" s="6" t="inlineStr">
        <is>
          <t>ARG</t>
        </is>
      </c>
      <c r="G751" s="11" t="n">
        <v>2400</v>
      </c>
      <c r="H751" s="6" t="inlineStr">
        <is>
          <t>DIESEL</t>
        </is>
      </c>
      <c r="I751" s="6">
        <f>IF(H751="NAFTA","N",IF(H751="DIESEL","D",IF(H751="ELÉCTRICO","E","")))</f>
        <v/>
      </c>
      <c r="J751" s="17" t="inlineStr">
        <is>
          <t>D</t>
        </is>
      </c>
      <c r="K751" s="6" t="n">
        <v>150</v>
      </c>
      <c r="L751" s="9" t="n">
        <v>18</v>
      </c>
      <c r="M751" s="2" t="n">
        <v>18</v>
      </c>
      <c r="N751" s="2" t="n">
        <v>56990</v>
      </c>
      <c r="O751" s="2" t="inlineStr">
        <is>
          <t>Ursea</t>
        </is>
      </c>
      <c r="P751" s="2" t="inlineStr">
        <is>
          <t>RV-E00164</t>
        </is>
      </c>
      <c r="Q751" s="2" t="inlineStr">
        <is>
          <t>Euro 5 b</t>
        </is>
      </c>
      <c r="R751" s="2" t="n">
        <v>2910</v>
      </c>
      <c r="S751" s="2" t="n"/>
      <c r="T751" s="2" t="n">
        <v>191</v>
      </c>
      <c r="U751" s="39">
        <f>IF(I751="N",T751*Supuestos!$B$4,T751*Supuestos!$C$4)*100</f>
        <v/>
      </c>
      <c r="V751" s="20">
        <f>IF(U751&gt;0,100/U751,0)</f>
        <v/>
      </c>
      <c r="W751" s="2">
        <f>T751*M751</f>
        <v/>
      </c>
      <c r="X751" s="2">
        <f>+U751*M751</f>
        <v/>
      </c>
      <c r="Y751" s="44" t="n">
        <v>12033.74225662371</v>
      </c>
      <c r="Z751" s="45" t="n">
        <v>0.347</v>
      </c>
      <c r="AA751" s="44" t="n">
        <v>34679.37249747466</v>
      </c>
    </row>
    <row r="752">
      <c r="A752" s="6" t="inlineStr">
        <is>
          <t>MERCEDES BENZ</t>
        </is>
      </c>
      <c r="B752" s="6" t="inlineStr">
        <is>
          <t>Nueva Sprinter 416 2.1T Estandar Minibus 14+1 Full (VS30)(AR</t>
        </is>
      </c>
      <c r="C752" s="6" t="inlineStr">
        <is>
          <t>UTILITARIOS MEDIANOS y GRANDES</t>
        </is>
      </c>
      <c r="D752" s="6" t="inlineStr">
        <is>
          <t>COMERCIAL</t>
        </is>
      </c>
      <c r="E752" s="11">
        <f>IF(D752="COMERCIAL","UTILITARIO",IF(C752="SUV Y CROSSOVER","SUV","AUTOMOVIL"))</f>
        <v/>
      </c>
      <c r="F752" s="6" t="inlineStr">
        <is>
          <t>ARG</t>
        </is>
      </c>
      <c r="G752" s="11" t="n">
        <v>2100</v>
      </c>
      <c r="H752" s="6" t="inlineStr">
        <is>
          <t>DIESEL</t>
        </is>
      </c>
      <c r="I752" s="6">
        <f>IF(H752="NAFTA","N",IF(H752="DIESEL","D",IF(H752="ELÉCTRICO","E","")))</f>
        <v/>
      </c>
      <c r="J752" s="17" t="inlineStr">
        <is>
          <t>D</t>
        </is>
      </c>
      <c r="K752" s="6" t="n">
        <v>0</v>
      </c>
      <c r="L752" s="9" t="n">
        <v>17</v>
      </c>
      <c r="M752" s="2" t="n">
        <v>17</v>
      </c>
      <c r="N752" s="2" t="n">
        <v>56700</v>
      </c>
      <c r="O752" s="2" t="inlineStr">
        <is>
          <t xml:space="preserve">Argentina </t>
        </is>
      </c>
      <c r="P752" s="2" t="inlineStr">
        <is>
          <t>42.04.547.00</t>
        </is>
      </c>
      <c r="Q752" s="2" t="inlineStr">
        <is>
          <t>Euro 6 b</t>
        </is>
      </c>
      <c r="R752" s="2" t="n">
        <v>3500</v>
      </c>
      <c r="S752" s="2" t="n"/>
      <c r="T752" s="2" t="n">
        <v>224.4</v>
      </c>
      <c r="U752" s="39">
        <f>IF(I752="N",T752*Supuestos!$B$4,T752*Supuestos!$C$4)*100</f>
        <v/>
      </c>
      <c r="V752" s="20">
        <f>IF(U752&gt;0,100/U752,0)</f>
        <v/>
      </c>
      <c r="W752" s="2">
        <f>T752*M752</f>
        <v/>
      </c>
      <c r="X752" s="2">
        <f>+U752*M752</f>
        <v/>
      </c>
      <c r="Y752" s="44" t="n">
        <v>11972.50721092409</v>
      </c>
      <c r="Z752" s="45" t="n">
        <v>0.347</v>
      </c>
      <c r="AA752" s="44" t="n">
        <v>34502.90262514148</v>
      </c>
    </row>
    <row r="753">
      <c r="A753" s="6" t="inlineStr">
        <is>
          <t>NISSAN</t>
        </is>
      </c>
      <c r="B753" s="6" t="inlineStr">
        <is>
          <t>New Frontier 2.5 SE TDsl DC Full,6Abag,CES,CTR,llan17 4x4</t>
        </is>
      </c>
      <c r="C753" s="6" t="inlineStr">
        <is>
          <t>P.UP / DC MEDIANOS Y GRANDES</t>
        </is>
      </c>
      <c r="D753" s="6" t="inlineStr">
        <is>
          <t>COMERCIAL</t>
        </is>
      </c>
      <c r="E753" s="11">
        <f>IF(D753="COMERCIAL","UTILITARIO",IF(C753="SUV Y CROSSOVER","SUV","AUTOMOVIL"))</f>
        <v/>
      </c>
      <c r="F753" s="6" t="inlineStr">
        <is>
          <t>MEX</t>
        </is>
      </c>
      <c r="G753" s="11" t="n">
        <v>2500</v>
      </c>
      <c r="H753" s="6" t="inlineStr">
        <is>
          <t>DIESEL</t>
        </is>
      </c>
      <c r="I753" s="6">
        <f>IF(H753="NAFTA","N",IF(H753="DIESEL","D",IF(H753="ELÉCTRICO","E","")))</f>
        <v/>
      </c>
      <c r="J753" s="17" t="inlineStr">
        <is>
          <t>D</t>
        </is>
      </c>
      <c r="K753" s="6" t="n">
        <v>160</v>
      </c>
      <c r="L753" s="9" t="n">
        <v>17</v>
      </c>
      <c r="M753" s="2" t="n">
        <v>17</v>
      </c>
      <c r="N753" s="2" t="n">
        <v>53678</v>
      </c>
      <c r="O753" s="2" t="inlineStr">
        <is>
          <t>Ursea</t>
        </is>
      </c>
      <c r="P753" s="2" t="inlineStr">
        <is>
          <t>RV-E00152</t>
        </is>
      </c>
      <c r="Q753" s="2" t="inlineStr">
        <is>
          <t>Euro 4</t>
        </is>
      </c>
      <c r="R753" s="2" t="n">
        <v>3020</v>
      </c>
      <c r="S753" s="2" t="n"/>
      <c r="T753" s="2" t="n">
        <v>199</v>
      </c>
      <c r="U753" s="39">
        <f>IF(I753="N",T753*Supuestos!$B$4,T753*Supuestos!$C$4)*100</f>
        <v/>
      </c>
      <c r="V753" s="20">
        <f>IF(U753&gt;0,100/U753,0)</f>
        <v/>
      </c>
      <c r="W753" s="2">
        <f>T753*M753</f>
        <v/>
      </c>
      <c r="X753" s="2">
        <f>+U753*M753</f>
        <v/>
      </c>
      <c r="Y753" s="44" t="n">
        <v>11334.39580366814</v>
      </c>
      <c r="Z753" s="45" t="n">
        <v>0.347</v>
      </c>
      <c r="AA753" s="44" t="n">
        <v>32663.96485206957</v>
      </c>
    </row>
    <row r="754">
      <c r="A754" s="6" t="inlineStr">
        <is>
          <t>MAXUS</t>
        </is>
      </c>
      <c r="B754" s="6" t="inlineStr">
        <is>
          <t>eDeliver 3 SWB 90 KW Furgon Ex.Full,Ay.Est. Pta.Lat. Aut.</t>
        </is>
      </c>
      <c r="C754" s="6" t="inlineStr">
        <is>
          <t>UTILITARIOS MEDIANOS y GRANDES</t>
        </is>
      </c>
      <c r="D754" s="6" t="inlineStr">
        <is>
          <t>COMERCIAL</t>
        </is>
      </c>
      <c r="E754" s="11">
        <f>IF(D754="COMERCIAL","UTILITARIO",IF(C754="SUV Y CROSSOVER","SUV","AUTOMOVIL"))</f>
        <v/>
      </c>
      <c r="F754" s="6" t="inlineStr">
        <is>
          <t>CHI</t>
        </is>
      </c>
      <c r="G754" s="11" t="n"/>
      <c r="H754" s="6" t="inlineStr">
        <is>
          <t>ELÉCTRICO</t>
        </is>
      </c>
      <c r="I754" s="6">
        <f>IF(H754="NAFTA","N",IF(H754="DIESEL","D",IF(H754="ELÉCTRICO","E","")))</f>
        <v/>
      </c>
      <c r="J754" s="17" t="inlineStr">
        <is>
          <t>BEV</t>
        </is>
      </c>
      <c r="K754" s="6" t="n">
        <v>121</v>
      </c>
      <c r="L754" s="9" t="n">
        <v>16</v>
      </c>
      <c r="M754" s="21" t="n">
        <v>16</v>
      </c>
      <c r="N754" s="2" t="n">
        <v>47568</v>
      </c>
      <c r="O754" s="2" t="inlineStr">
        <is>
          <t>Chile</t>
        </is>
      </c>
      <c r="P754" s="2" t="inlineStr">
        <is>
          <t>MX8065EL0921S07-K</t>
        </is>
      </c>
      <c r="Q754" s="2" t="n"/>
      <c r="R754" s="2" t="n">
        <v>2310</v>
      </c>
      <c r="S754" s="2" t="n">
        <v>4.3</v>
      </c>
      <c r="T754" s="2" t="n"/>
      <c r="U754" s="39">
        <f>IF(I754="N",T754*Supuestos!$B$4,T754*Supuestos!$C$4)*100</f>
        <v/>
      </c>
      <c r="V754" s="20">
        <f>IF(U754&gt;0,100/U754,0)</f>
        <v/>
      </c>
      <c r="W754" s="2">
        <f>T754*M754</f>
        <v/>
      </c>
      <c r="X754" s="2">
        <f>+U754*M754</f>
        <v/>
      </c>
      <c r="Y754" s="44" t="n">
        <v>0</v>
      </c>
      <c r="Z754" s="45" t="n">
        <v>0</v>
      </c>
      <c r="AA754" s="44" t="n">
        <v>38990.16393442623</v>
      </c>
    </row>
    <row r="755">
      <c r="A755" s="6" t="inlineStr">
        <is>
          <t>TOYOTA</t>
        </is>
      </c>
      <c r="B755" s="6" t="inlineStr">
        <is>
          <t>Hilux DC GR-S 2.8 T.Diesel Extra Full,cuero,TSS 4x4 Aut.(ARG</t>
        </is>
      </c>
      <c r="C755" s="6" t="inlineStr">
        <is>
          <t>P.UP / DC MEDIANOS Y GRANDES</t>
        </is>
      </c>
      <c r="D755" s="6" t="inlineStr">
        <is>
          <t>COMERCIAL</t>
        </is>
      </c>
      <c r="E755" s="11">
        <f>IF(D755="COMERCIAL","UTILITARIO",IF(C755="SUV Y CROSSOVER","SUV","AUTOMOVIL"))</f>
        <v/>
      </c>
      <c r="F755" s="6" t="inlineStr">
        <is>
          <t>ARG</t>
        </is>
      </c>
      <c r="G755" s="11" t="n">
        <v>2800</v>
      </c>
      <c r="H755" s="6" t="inlineStr">
        <is>
          <t>DIESEL</t>
        </is>
      </c>
      <c r="I755" s="6">
        <f>IF(H755="NAFTA","N",IF(H755="DIESEL","D",IF(H755="ELÉCTRICO","E","")))</f>
        <v/>
      </c>
      <c r="J755" s="17" t="inlineStr">
        <is>
          <t>D</t>
        </is>
      </c>
      <c r="K755" s="6" t="n">
        <v>177</v>
      </c>
      <c r="L755" s="9" t="n">
        <v>16</v>
      </c>
      <c r="M755" s="2" t="n">
        <v>16</v>
      </c>
      <c r="N755" s="2" t="n">
        <v>82990</v>
      </c>
      <c r="O755" s="2" t="inlineStr">
        <is>
          <t>Ursea</t>
        </is>
      </c>
      <c r="P755" s="2" t="inlineStr">
        <is>
          <t>RV-E00143</t>
        </is>
      </c>
      <c r="Q755" s="2" t="inlineStr">
        <is>
          <t>Euro 5 b</t>
        </is>
      </c>
      <c r="R755" s="2" t="n">
        <v>3140</v>
      </c>
      <c r="S755" s="2" t="n"/>
      <c r="T755" s="2" t="n">
        <v>227</v>
      </c>
      <c r="U755" s="39">
        <f>IF(I755="N",T755*Supuestos!$B$4,T755*Supuestos!$C$4)*100</f>
        <v/>
      </c>
      <c r="V755" s="20">
        <f>IF(U755&gt;0,100/U755,0)</f>
        <v/>
      </c>
      <c r="W755" s="2">
        <f>T755*M755</f>
        <v/>
      </c>
      <c r="X755" s="2">
        <f>+U755*M755</f>
        <v/>
      </c>
      <c r="Y755" s="44" t="n">
        <v>17523.7808365889</v>
      </c>
      <c r="Z755" s="45" t="n">
        <v>0.347</v>
      </c>
      <c r="AA755" s="44" t="n">
        <v>50500.80932734553</v>
      </c>
    </row>
    <row r="756">
      <c r="A756" s="6" t="inlineStr">
        <is>
          <t>TOYOTA</t>
        </is>
      </c>
      <c r="B756" s="6" t="inlineStr">
        <is>
          <t>Hilux P.Up DX 2.4T Diesel Extra Full (ARG)</t>
        </is>
      </c>
      <c r="C756" s="6" t="inlineStr">
        <is>
          <t>P.UP / DC MEDIANOS Y GRANDES</t>
        </is>
      </c>
      <c r="D756" s="6" t="inlineStr">
        <is>
          <t>COMERCIAL</t>
        </is>
      </c>
      <c r="E756" s="11">
        <f>IF(D756="COMERCIAL","UTILITARIO",IF(C756="SUV Y CROSSOVER","SUV","AUTOMOVIL"))</f>
        <v/>
      </c>
      <c r="F756" s="6" t="inlineStr">
        <is>
          <t>ARG</t>
        </is>
      </c>
      <c r="G756" s="11" t="n">
        <v>2400</v>
      </c>
      <c r="H756" s="6" t="inlineStr">
        <is>
          <t>DIESEL</t>
        </is>
      </c>
      <c r="I756" s="6">
        <f>IF(H756="NAFTA","N",IF(H756="DIESEL","D",IF(H756="ELÉCTRICO","E","")))</f>
        <v/>
      </c>
      <c r="J756" s="17" t="inlineStr">
        <is>
          <t>D</t>
        </is>
      </c>
      <c r="K756" s="6" t="n">
        <v>150</v>
      </c>
      <c r="L756" s="9" t="n">
        <v>16</v>
      </c>
      <c r="M756" s="2" t="n">
        <v>16</v>
      </c>
      <c r="N756" s="2" t="n">
        <v>50490</v>
      </c>
      <c r="O756" s="2" t="inlineStr">
        <is>
          <t>Ursea</t>
        </is>
      </c>
      <c r="P756" s="2" t="inlineStr">
        <is>
          <t>RV-E00164</t>
        </is>
      </c>
      <c r="Q756" s="2" t="inlineStr">
        <is>
          <t>Euro 5 b</t>
        </is>
      </c>
      <c r="R756" s="2" t="n">
        <v>2910</v>
      </c>
      <c r="S756" s="2" t="n"/>
      <c r="T756" s="2" t="n">
        <v>182</v>
      </c>
      <c r="U756" s="39">
        <f>IF(I756="N",T756*Supuestos!$B$4,T756*Supuestos!$C$4)*100</f>
        <v/>
      </c>
      <c r="V756" s="20">
        <f>IF(U756&gt;0,100/U756,0)</f>
        <v/>
      </c>
      <c r="W756" s="2">
        <f>T756*M756</f>
        <v/>
      </c>
      <c r="X756" s="2">
        <f>+U756*M756</f>
        <v/>
      </c>
      <c r="Y756" s="44" t="n">
        <v>10661.23261163241</v>
      </c>
      <c r="Z756" s="45" t="n">
        <v>0.347</v>
      </c>
      <c r="AA756" s="44" t="n">
        <v>30724.01329000694</v>
      </c>
    </row>
    <row r="757">
      <c r="A757" s="6" t="inlineStr">
        <is>
          <t>CHANGAN</t>
        </is>
      </c>
      <c r="B757" s="6" t="inlineStr">
        <is>
          <t>Star Box Refrigerado 1.2 faros,2Abag,ABS c/eq. frio -5</t>
        </is>
      </c>
      <c r="C757" s="6" t="inlineStr">
        <is>
          <t>UTILITARIOS COMPACTOS</t>
        </is>
      </c>
      <c r="D757" s="6" t="inlineStr">
        <is>
          <t>COMERCIAL</t>
        </is>
      </c>
      <c r="E757" s="11">
        <f>IF(D757="COMERCIAL","UTILITARIO",IF(C757="SUV Y CROSSOVER","SUV","AUTOMOVIL"))</f>
        <v/>
      </c>
      <c r="F757" s="6" t="inlineStr">
        <is>
          <t>CHI</t>
        </is>
      </c>
      <c r="G757" s="11" t="n">
        <v>1200</v>
      </c>
      <c r="H757" s="6" t="inlineStr">
        <is>
          <t>NAFTA</t>
        </is>
      </c>
      <c r="I757" s="6">
        <f>IF(H757="NAFTA","N",IF(H757="DIESEL","D",IF(H757="ELÉCTRICO","E","")))</f>
        <v/>
      </c>
      <c r="J757" s="17" t="inlineStr">
        <is>
          <t>N</t>
        </is>
      </c>
      <c r="K757" s="6" t="n">
        <v>97</v>
      </c>
      <c r="L757" s="9" t="n">
        <v>15</v>
      </c>
      <c r="M757" s="2" t="n"/>
      <c r="N757" s="2" t="n"/>
      <c r="O757" s="2" t="n"/>
      <c r="P757" s="2" t="n"/>
      <c r="Q757" s="2" t="n"/>
      <c r="R757" s="2" t="n"/>
      <c r="S757" s="2" t="n"/>
      <c r="T757" s="2" t="n"/>
      <c r="U757" s="39">
        <f>IF(I757="N",T757*Supuestos!$B$4,T757*Supuestos!$C$4)*100</f>
        <v/>
      </c>
      <c r="V757" s="20">
        <f>IF(U757&gt;0,100/U757,0)</f>
        <v/>
      </c>
      <c r="W757" s="2">
        <f>T757*M757</f>
        <v/>
      </c>
      <c r="X757" s="2">
        <f>+U757*M757</f>
        <v/>
      </c>
      <c r="Y757" s="44" t="n">
        <v>0</v>
      </c>
      <c r="Z757" s="45" t="n">
        <v>0.06</v>
      </c>
      <c r="AA757" s="44" t="n">
        <v>0</v>
      </c>
    </row>
    <row r="758">
      <c r="A758" s="6" t="inlineStr">
        <is>
          <t>CHANGAN</t>
        </is>
      </c>
      <c r="B758" s="6" t="inlineStr">
        <is>
          <t>Star Doble Cabina 1.2 2Abag, ABS</t>
        </is>
      </c>
      <c r="C758" s="6" t="inlineStr">
        <is>
          <t>P.UP/ DC COMPACTOS</t>
        </is>
      </c>
      <c r="D758" s="6" t="inlineStr">
        <is>
          <t>COMERCIAL</t>
        </is>
      </c>
      <c r="E758" s="11">
        <f>IF(D758="COMERCIAL","UTILITARIO",IF(C758="SUV Y CROSSOVER","SUV","AUTOMOVIL"))</f>
        <v/>
      </c>
      <c r="F758" s="6" t="inlineStr">
        <is>
          <t>CHI</t>
        </is>
      </c>
      <c r="G758" s="11" t="n">
        <v>1200</v>
      </c>
      <c r="H758" s="6" t="inlineStr">
        <is>
          <t>NAFTA</t>
        </is>
      </c>
      <c r="I758" s="6">
        <f>IF(H758="NAFTA","N",IF(H758="DIESEL","D",IF(H758="ELÉCTRICO","E","")))</f>
        <v/>
      </c>
      <c r="J758" s="17" t="inlineStr">
        <is>
          <t>N</t>
        </is>
      </c>
      <c r="K758" s="6" t="n">
        <v>97</v>
      </c>
      <c r="L758" s="9" t="n">
        <v>15</v>
      </c>
      <c r="M758" s="2" t="n">
        <v>15</v>
      </c>
      <c r="N758" s="2" t="n">
        <v>13490</v>
      </c>
      <c r="O758" s="2" t="inlineStr">
        <is>
          <t>Ursea</t>
        </is>
      </c>
      <c r="P758" s="2" t="inlineStr">
        <is>
          <t>RV-E00057</t>
        </is>
      </c>
      <c r="Q758" s="2" t="inlineStr">
        <is>
          <t>Euro 4</t>
        </is>
      </c>
      <c r="R758" s="2" t="n">
        <v>2135</v>
      </c>
      <c r="S758" s="2" t="n"/>
      <c r="T758" s="2" t="n">
        <v>178</v>
      </c>
      <c r="U758" s="39">
        <f>IF(I758="N",T758*Supuestos!$B$4,T758*Supuestos!$C$4)*100</f>
        <v/>
      </c>
      <c r="V758" s="20">
        <f>IF(U758&gt;0,100/U758,0)</f>
        <v/>
      </c>
      <c r="W758" s="2">
        <f>T758*M758</f>
        <v/>
      </c>
      <c r="X758" s="2">
        <f>+U758*M758</f>
        <v/>
      </c>
      <c r="Y758" s="44" t="n">
        <v>625.8892669347355</v>
      </c>
      <c r="Z758" s="45" t="n">
        <v>0.06</v>
      </c>
      <c r="AA758" s="44" t="n">
        <v>10431.48778224559</v>
      </c>
    </row>
    <row r="759">
      <c r="A759" s="6" t="inlineStr">
        <is>
          <t>CHEVROLET</t>
        </is>
      </c>
      <c r="B759" s="6" t="inlineStr">
        <is>
          <t>Nueva S10 2.8 Midnight TDsl DC Ex. Full, cuero 4x4 Aut.</t>
        </is>
      </c>
      <c r="C759" s="6" t="inlineStr">
        <is>
          <t>P.UP / DC MEDIANOS Y GRANDES</t>
        </is>
      </c>
      <c r="D759" s="6" t="inlineStr">
        <is>
          <t>COMERCIAL</t>
        </is>
      </c>
      <c r="E759" s="11">
        <f>IF(D759="COMERCIAL","UTILITARIO",IF(C759="SUV Y CROSSOVER","SUV","AUTOMOVIL"))</f>
        <v/>
      </c>
      <c r="F759" s="6" t="n"/>
      <c r="G759" s="11" t="n">
        <v>2800</v>
      </c>
      <c r="H759" s="6" t="inlineStr">
        <is>
          <t>DIESEL</t>
        </is>
      </c>
      <c r="I759" s="6">
        <f>IF(H759="NAFTA","N",IF(H759="DIESEL","D",IF(H759="ELÉCTRICO","E","")))</f>
        <v/>
      </c>
      <c r="J759" s="17" t="inlineStr">
        <is>
          <t>D</t>
        </is>
      </c>
      <c r="K759" s="6" t="n">
        <v>200</v>
      </c>
      <c r="L759" s="9" t="n">
        <v>15</v>
      </c>
      <c r="M759" s="2" t="n">
        <v>15</v>
      </c>
      <c r="N759" s="2" t="n">
        <v>55990</v>
      </c>
      <c r="O759" s="2" t="inlineStr">
        <is>
          <t>Argentina</t>
        </is>
      </c>
      <c r="P759" s="2" t="inlineStr">
        <is>
          <t>BR23100040</t>
        </is>
      </c>
      <c r="Q759" s="2" t="inlineStr">
        <is>
          <t>Euro 5</t>
        </is>
      </c>
      <c r="R759" s="2" t="n">
        <v>3100</v>
      </c>
      <c r="S759" s="2" t="n"/>
      <c r="T759" s="2" t="n">
        <v>230</v>
      </c>
      <c r="U759" s="39">
        <f>IF(I759="N",T759*Supuestos!$B$4,T759*Supuestos!$C$4)*100</f>
        <v/>
      </c>
      <c r="V759" s="20">
        <f>IF(U759&gt;0,100/U759,0)</f>
        <v/>
      </c>
      <c r="W759" s="2">
        <f>T759*M759</f>
        <v/>
      </c>
      <c r="X759" s="2">
        <f>+U759*M759</f>
        <v/>
      </c>
      <c r="Y759" s="44" t="n">
        <v>11822.58692662504</v>
      </c>
      <c r="Z759" s="45" t="n">
        <v>0.347</v>
      </c>
      <c r="AA759" s="44" t="n">
        <v>34070.85569632577</v>
      </c>
    </row>
    <row r="760">
      <c r="A760" s="6" t="inlineStr">
        <is>
          <t>NISSAN</t>
        </is>
      </c>
      <c r="B760" s="6" t="inlineStr">
        <is>
          <t>New Frontier 2.5 XE 187HP TDsl DC E.Full,clim,Ay.Est.4x4 Aut</t>
        </is>
      </c>
      <c r="C760" s="6" t="inlineStr">
        <is>
          <t>P.UP / DC MEDIANOS Y GRANDES</t>
        </is>
      </c>
      <c r="D760" s="6" t="inlineStr">
        <is>
          <t>COMERCIAL</t>
        </is>
      </c>
      <c r="E760" s="11">
        <f>IF(D760="COMERCIAL","UTILITARIO",IF(C760="SUV Y CROSSOVER","SUV","AUTOMOVIL"))</f>
        <v/>
      </c>
      <c r="F760" s="6" t="inlineStr">
        <is>
          <t>MEX</t>
        </is>
      </c>
      <c r="G760" s="11" t="n">
        <v>2500</v>
      </c>
      <c r="H760" s="6" t="inlineStr">
        <is>
          <t>DIESEL</t>
        </is>
      </c>
      <c r="I760" s="6">
        <f>IF(H760="NAFTA","N",IF(H760="DIESEL","D",IF(H760="ELÉCTRICO","E","")))</f>
        <v/>
      </c>
      <c r="J760" s="17" t="inlineStr">
        <is>
          <t>D</t>
        </is>
      </c>
      <c r="K760" s="6" t="n">
        <v>187</v>
      </c>
      <c r="L760" s="9" t="n">
        <v>15</v>
      </c>
      <c r="M760" s="2" t="n">
        <v>15</v>
      </c>
      <c r="N760" s="2" t="n">
        <v>60388</v>
      </c>
      <c r="O760" s="2" t="inlineStr">
        <is>
          <t>Ursea</t>
        </is>
      </c>
      <c r="P760" s="2" t="inlineStr">
        <is>
          <t>RV-E00151</t>
        </is>
      </c>
      <c r="Q760" s="2" t="inlineStr">
        <is>
          <t>Euro 4</t>
        </is>
      </c>
      <c r="R760" s="2" t="n">
        <v>3020</v>
      </c>
      <c r="S760" s="2" t="n"/>
      <c r="T760" s="2" t="n">
        <v>221</v>
      </c>
      <c r="U760" s="39">
        <f>IF(I760="N",T760*Supuestos!$B$4,T760*Supuestos!$C$4)*100</f>
        <v/>
      </c>
      <c r="V760" s="20">
        <f>IF(U760&gt;0,100/U760,0)</f>
        <v/>
      </c>
      <c r="W760" s="2">
        <f>T760*M760</f>
        <v/>
      </c>
      <c r="X760" s="2">
        <f>+U760*M760</f>
        <v/>
      </c>
      <c r="Y760" s="44" t="n">
        <v>12751.24806795916</v>
      </c>
      <c r="Z760" s="45" t="n">
        <v>0.347</v>
      </c>
      <c r="AA760" s="44" t="n">
        <v>36747.11258777855</v>
      </c>
    </row>
    <row r="761">
      <c r="A761" s="6" t="inlineStr">
        <is>
          <t>CHANGAN</t>
        </is>
      </c>
      <c r="B761" s="6" t="inlineStr">
        <is>
          <t>Star Cargo Furgon 1.2 a/a, faros, 2Abag, ABS, 2 Ptas. Lat.</t>
        </is>
      </c>
      <c r="C761" s="6" t="inlineStr">
        <is>
          <t>UTILITARIOS COMPACTOS</t>
        </is>
      </c>
      <c r="D761" s="6" t="inlineStr">
        <is>
          <t>COMERCIAL</t>
        </is>
      </c>
      <c r="E761" s="11">
        <f>IF(D761="COMERCIAL","UTILITARIO",IF(C761="SUV Y CROSSOVER","SUV","AUTOMOVIL"))</f>
        <v/>
      </c>
      <c r="F761" s="6" t="inlineStr">
        <is>
          <t>CHI</t>
        </is>
      </c>
      <c r="G761" s="11" t="n">
        <v>1200</v>
      </c>
      <c r="H761" s="6" t="inlineStr">
        <is>
          <t>NAFTA</t>
        </is>
      </c>
      <c r="I761" s="6">
        <f>IF(H761="NAFTA","N",IF(H761="DIESEL","D",IF(H761="ELÉCTRICO","E","")))</f>
        <v/>
      </c>
      <c r="J761" s="17" t="inlineStr">
        <is>
          <t>N</t>
        </is>
      </c>
      <c r="K761" s="6" t="n">
        <v>97</v>
      </c>
      <c r="L761" s="9" t="n">
        <v>14</v>
      </c>
      <c r="M761" s="2" t="n"/>
      <c r="N761" s="2" t="n"/>
      <c r="O761" s="2" t="n"/>
      <c r="P761" s="2" t="n"/>
      <c r="Q761" s="2" t="n"/>
      <c r="R761" s="2" t="n"/>
      <c r="S761" s="2" t="n"/>
      <c r="T761" s="2" t="n"/>
      <c r="U761" s="39">
        <f>IF(I761="N",T761*Supuestos!$B$4,T761*Supuestos!$C$4)*100</f>
        <v/>
      </c>
      <c r="V761" s="20">
        <f>IF(U761&gt;0,100/U761,0)</f>
        <v/>
      </c>
      <c r="W761" s="2">
        <f>T761*M761</f>
        <v/>
      </c>
      <c r="X761" s="2">
        <f>+U761*M761</f>
        <v/>
      </c>
      <c r="Y761" s="44" t="n">
        <v>0</v>
      </c>
      <c r="Z761" s="45" t="n">
        <v>0.06</v>
      </c>
      <c r="AA761" s="44" t="n">
        <v>0</v>
      </c>
    </row>
    <row r="762">
      <c r="A762" s="6" t="inlineStr">
        <is>
          <t>CITROËN</t>
        </is>
      </c>
      <c r="B762" s="6" t="inlineStr">
        <is>
          <t>Jumpy 1.6T HDI Diesel Furgon Full,2Abag,ABS,c.est,P.Lat.(ROU</t>
        </is>
      </c>
      <c r="C762" s="6" t="inlineStr">
        <is>
          <t>UTILITARIOS MEDIANOS y GRANDES</t>
        </is>
      </c>
      <c r="D762" s="6" t="inlineStr">
        <is>
          <t>COMERCIAL</t>
        </is>
      </c>
      <c r="E762" s="11">
        <f>IF(D762="COMERCIAL","UTILITARIO",IF(C762="SUV Y CROSSOVER","SUV","AUTOMOVIL"))</f>
        <v/>
      </c>
      <c r="F762" s="6" t="inlineStr">
        <is>
          <t>ROU</t>
        </is>
      </c>
      <c r="G762" s="11" t="n">
        <v>1600</v>
      </c>
      <c r="H762" s="6" t="inlineStr">
        <is>
          <t>DIESEL</t>
        </is>
      </c>
      <c r="I762" s="6">
        <f>IF(H762="NAFTA","N",IF(H762="DIESEL","D",IF(H762="ELÉCTRICO","E","")))</f>
        <v/>
      </c>
      <c r="J762" s="17" t="inlineStr">
        <is>
          <t>D</t>
        </is>
      </c>
      <c r="K762" s="6" t="n">
        <v>115</v>
      </c>
      <c r="L762" s="9" t="n">
        <v>14</v>
      </c>
      <c r="M762" s="2" t="n"/>
      <c r="N762" s="2" t="n"/>
      <c r="O762" s="2" t="n"/>
      <c r="P762" s="2" t="n"/>
      <c r="Q762" s="2" t="n"/>
      <c r="R762" s="2" t="n"/>
      <c r="S762" s="2" t="n"/>
      <c r="T762" s="2" t="n"/>
      <c r="U762" s="39">
        <f>IF(I762="N",T762*Supuestos!$B$4,T762*Supuestos!$C$4)*100</f>
        <v/>
      </c>
      <c r="V762" s="20">
        <f>IF(U762&gt;0,100/U762,0)</f>
        <v/>
      </c>
      <c r="W762" s="2">
        <f>T762*M762</f>
        <v/>
      </c>
      <c r="X762" s="2">
        <f>+U762*M762</f>
        <v/>
      </c>
      <c r="Y762" s="44" t="n">
        <v>0</v>
      </c>
      <c r="Z762" s="45" t="n">
        <v>0.347</v>
      </c>
      <c r="AA762" s="44" t="n">
        <v>0</v>
      </c>
    </row>
    <row r="763">
      <c r="A763" s="6" t="inlineStr">
        <is>
          <t>GWM</t>
        </is>
      </c>
      <c r="B763" s="6" t="inlineStr">
        <is>
          <t>Poer Tool Pilot 2.0 TDiesel Dob.Cab. E.Full,4Abag,CTR,Ay.Est</t>
        </is>
      </c>
      <c r="C763" s="6" t="inlineStr">
        <is>
          <t>P.UP / DC MEDIANOS Y GRANDES</t>
        </is>
      </c>
      <c r="D763" s="6" t="inlineStr">
        <is>
          <t>COMERCIAL</t>
        </is>
      </c>
      <c r="E763" s="11">
        <f>IF(D763="COMERCIAL","UTILITARIO",IF(C763="SUV Y CROSSOVER","SUV","AUTOMOVIL"))</f>
        <v/>
      </c>
      <c r="F763" s="6" t="inlineStr">
        <is>
          <t>CHI</t>
        </is>
      </c>
      <c r="G763" s="11" t="n">
        <v>2000</v>
      </c>
      <c r="H763" s="6" t="inlineStr">
        <is>
          <t>DIESEL</t>
        </is>
      </c>
      <c r="I763" s="6">
        <f>IF(H763="NAFTA","N",IF(H763="DIESEL","D",IF(H763="ELÉCTRICO","E","")))</f>
        <v/>
      </c>
      <c r="J763" s="17" t="inlineStr">
        <is>
          <t>D</t>
        </is>
      </c>
      <c r="K763" s="6" t="n">
        <v>156</v>
      </c>
      <c r="L763" s="9" t="n">
        <v>14</v>
      </c>
      <c r="M763" s="2" t="n">
        <v>14</v>
      </c>
      <c r="N763" s="2" t="n">
        <v>39990</v>
      </c>
      <c r="O763" s="2" t="inlineStr">
        <is>
          <t>Chile</t>
        </is>
      </c>
      <c r="P763" s="2" t="inlineStr">
        <is>
          <t>GW9021E60323M01-9</t>
        </is>
      </c>
      <c r="Q763" s="2" t="inlineStr">
        <is>
          <t>Euro 6 b</t>
        </is>
      </c>
      <c r="R763" s="2" t="n">
        <v>2960</v>
      </c>
      <c r="S763" s="2" t="n"/>
      <c r="T763" s="2" t="n">
        <v>251</v>
      </c>
      <c r="U763" s="39">
        <f>IF(I763="N",T763*Supuestos!$B$4,T763*Supuestos!$C$4)*100</f>
        <v/>
      </c>
      <c r="V763" s="20">
        <f>IF(U763&gt;0,100/U763,0)</f>
        <v/>
      </c>
      <c r="W763" s="2">
        <f>T763*M763</f>
        <v/>
      </c>
      <c r="X763" s="2">
        <f>+U763*M763</f>
        <v/>
      </c>
      <c r="Y763" s="44" t="n">
        <v>8444.101646646464</v>
      </c>
      <c r="Z763" s="45" t="n">
        <v>0.347</v>
      </c>
      <c r="AA763" s="44" t="n">
        <v>24334.5868779437</v>
      </c>
    </row>
    <row r="764">
      <c r="A764" s="6" t="inlineStr">
        <is>
          <t>JAC</t>
        </is>
      </c>
      <c r="B764" s="6" t="inlineStr">
        <is>
          <t>Sunray 2.8 Turbo Diesel Furgon Full,Abag,ABS Ayuda.est.</t>
        </is>
      </c>
      <c r="C764" s="6" t="inlineStr">
        <is>
          <t>UTILITARIOS MEDIANOS y GRANDES</t>
        </is>
      </c>
      <c r="D764" s="6" t="inlineStr">
        <is>
          <t>COMERCIAL</t>
        </is>
      </c>
      <c r="E764" s="11">
        <f>IF(D764="COMERCIAL","UTILITARIO",IF(C764="SUV Y CROSSOVER","SUV","AUTOMOVIL"))</f>
        <v/>
      </c>
      <c r="F764" s="6" t="inlineStr">
        <is>
          <t>CHI</t>
        </is>
      </c>
      <c r="G764" s="11" t="n">
        <v>2800</v>
      </c>
      <c r="H764" s="6" t="inlineStr">
        <is>
          <t>DIESEL</t>
        </is>
      </c>
      <c r="I764" s="6">
        <f>IF(H764="NAFTA","N",IF(H764="DIESEL","D",IF(H764="ELÉCTRICO","E","")))</f>
        <v/>
      </c>
      <c r="J764" s="17" t="inlineStr">
        <is>
          <t>D</t>
        </is>
      </c>
      <c r="K764" s="6" t="n">
        <v>118</v>
      </c>
      <c r="L764" s="9" t="n">
        <v>14</v>
      </c>
      <c r="M764" s="22" t="n"/>
      <c r="N764" s="2" t="n"/>
      <c r="O764" s="2" t="n"/>
      <c r="P764" s="2" t="n"/>
      <c r="Q764" s="2" t="n"/>
      <c r="R764" s="2" t="n"/>
      <c r="S764" s="2" t="n"/>
      <c r="T764" s="2" t="n"/>
      <c r="U764" s="39">
        <f>IF(I764="N",T764*Supuestos!$B$4,T764*Supuestos!$C$4)*100</f>
        <v/>
      </c>
      <c r="V764" s="20">
        <f>IF(U764&gt;0,100/U764,0)</f>
        <v/>
      </c>
      <c r="W764" s="2">
        <f>T764*M764</f>
        <v/>
      </c>
      <c r="X764" s="2">
        <f>+U764*M764</f>
        <v/>
      </c>
      <c r="Y764" s="44" t="n">
        <v>0</v>
      </c>
      <c r="Z764" s="45" t="n">
        <v>0.347</v>
      </c>
      <c r="AA764" s="44" t="n">
        <v>0</v>
      </c>
    </row>
    <row r="765">
      <c r="A765" s="6" t="inlineStr">
        <is>
          <t>JAC</t>
        </is>
      </c>
      <c r="B765" s="6" t="inlineStr">
        <is>
          <t>T8 Pro 2.0 Dsl Dob. Cab. Ex. Full, techo pan., Ay.Est. 4x4</t>
        </is>
      </c>
      <c r="C765" s="6" t="inlineStr">
        <is>
          <t>P.UP / DC MEDIANOS Y GRANDES</t>
        </is>
      </c>
      <c r="D765" s="6" t="inlineStr">
        <is>
          <t>COMERCIAL</t>
        </is>
      </c>
      <c r="E765" s="11">
        <f>IF(D765="COMERCIAL","UTILITARIO",IF(C765="SUV Y CROSSOVER","SUV","AUTOMOVIL"))</f>
        <v/>
      </c>
      <c r="F765" s="6" t="inlineStr">
        <is>
          <t>CHI</t>
        </is>
      </c>
      <c r="G765" s="11" t="n">
        <v>2000</v>
      </c>
      <c r="H765" s="6" t="inlineStr">
        <is>
          <t>DIESEL</t>
        </is>
      </c>
      <c r="I765" s="6">
        <f>IF(H765="NAFTA","N",IF(H765="DIESEL","D",IF(H765="ELÉCTRICO","E","")))</f>
        <v/>
      </c>
      <c r="J765" s="17" t="inlineStr">
        <is>
          <t>D</t>
        </is>
      </c>
      <c r="K765" s="6" t="n">
        <v>137</v>
      </c>
      <c r="L765" s="9" t="n">
        <v>14</v>
      </c>
      <c r="M765" s="2" t="n"/>
      <c r="N765" s="2" t="n"/>
      <c r="O765" s="2" t="n"/>
      <c r="P765" s="2" t="n"/>
      <c r="Q765" s="2" t="n"/>
      <c r="R765" s="2" t="n"/>
      <c r="S765" s="2" t="n"/>
      <c r="T765" s="2" t="n"/>
      <c r="U765" s="39">
        <f>IF(I765="N",T765*Supuestos!$B$4,T765*Supuestos!$C$4)*100</f>
        <v/>
      </c>
      <c r="V765" s="20">
        <f>IF(U765&gt;0,100/U765,0)</f>
        <v/>
      </c>
      <c r="W765" s="2">
        <f>T765*M765</f>
        <v/>
      </c>
      <c r="X765" s="2">
        <f>+U765*M765</f>
        <v/>
      </c>
      <c r="Y765" s="44" t="n">
        <v>0</v>
      </c>
      <c r="Z765" s="45" t="n">
        <v>0.347</v>
      </c>
      <c r="AA765" s="44" t="n">
        <v>0</v>
      </c>
    </row>
    <row r="766">
      <c r="A766" s="6" t="inlineStr">
        <is>
          <t>NISSAN</t>
        </is>
      </c>
      <c r="B766" s="6" t="inlineStr">
        <is>
          <t>New Frontier 2.5 SE 160HP TDsl DC Full,6Abag,CES,CTR,llan17</t>
        </is>
      </c>
      <c r="C766" s="6" t="inlineStr">
        <is>
          <t>P.UP / DC MEDIANOS Y GRANDES</t>
        </is>
      </c>
      <c r="D766" s="6" t="inlineStr">
        <is>
          <t>COMERCIAL</t>
        </is>
      </c>
      <c r="E766" s="11">
        <f>IF(D766="COMERCIAL","UTILITARIO",IF(C766="SUV Y CROSSOVER","SUV","AUTOMOVIL"))</f>
        <v/>
      </c>
      <c r="F766" s="6" t="inlineStr">
        <is>
          <t>MEX</t>
        </is>
      </c>
      <c r="G766" s="11" t="n">
        <v>2500</v>
      </c>
      <c r="H766" s="6" t="inlineStr">
        <is>
          <t>DIESEL</t>
        </is>
      </c>
      <c r="I766" s="6">
        <f>IF(H766="NAFTA","N",IF(H766="DIESEL","D",IF(H766="ELÉCTRICO","E","")))</f>
        <v/>
      </c>
      <c r="J766" s="17" t="inlineStr">
        <is>
          <t>D</t>
        </is>
      </c>
      <c r="K766" s="6" t="n">
        <v>160</v>
      </c>
      <c r="L766" s="9" t="n">
        <v>14</v>
      </c>
      <c r="M766" s="2" t="n">
        <v>14</v>
      </c>
      <c r="N766" s="2" t="n">
        <v>44528</v>
      </c>
      <c r="O766" s="2" t="inlineStr">
        <is>
          <t>Ursea</t>
        </is>
      </c>
      <c r="P766" s="2" t="inlineStr">
        <is>
          <t>RV-E00152</t>
        </is>
      </c>
      <c r="Q766" s="2" t="inlineStr">
        <is>
          <t>Euro 4</t>
        </is>
      </c>
      <c r="R766" s="2" t="n">
        <v>3020</v>
      </c>
      <c r="S766" s="2" t="n"/>
      <c r="T766" s="2" t="n">
        <v>199</v>
      </c>
      <c r="U766" s="39">
        <f>IF(I766="N",T766*Supuestos!$B$4,T766*Supuestos!$C$4)*100</f>
        <v/>
      </c>
      <c r="V766" s="20">
        <f>IF(U766&gt;0,100/U766,0)</f>
        <v/>
      </c>
      <c r="W766" s="2">
        <f>T766*M766</f>
        <v/>
      </c>
      <c r="X766" s="2">
        <f>+U766*M766</f>
        <v/>
      </c>
      <c r="Y766" s="44" t="n">
        <v>9402.32453418039</v>
      </c>
      <c r="Z766" s="45" t="n">
        <v>0.347</v>
      </c>
      <c r="AA766" s="44" t="n">
        <v>27096.03612155732</v>
      </c>
    </row>
    <row r="767">
      <c r="A767" s="6" t="inlineStr">
        <is>
          <t>VICTORY</t>
        </is>
      </c>
      <c r="B767" s="6" t="inlineStr">
        <is>
          <t>SCH5020XXYD Furgon 1.2 a/a,2Abag,ABS,2Ptas. Lat., Ay.Estac.</t>
        </is>
      </c>
      <c r="C767" s="6" t="inlineStr">
        <is>
          <t>UTILITARIOS COMPACTOS</t>
        </is>
      </c>
      <c r="D767" s="6" t="inlineStr">
        <is>
          <t>COMERCIAL</t>
        </is>
      </c>
      <c r="E767" s="11">
        <f>IF(D767="COMERCIAL","UTILITARIO",IF(C767="SUV Y CROSSOVER","SUV","AUTOMOVIL"))</f>
        <v/>
      </c>
      <c r="F767" s="6" t="inlineStr">
        <is>
          <t>CHI</t>
        </is>
      </c>
      <c r="G767" s="11" t="n">
        <v>1200</v>
      </c>
      <c r="H767" s="6" t="inlineStr">
        <is>
          <t>NAFTA</t>
        </is>
      </c>
      <c r="I767" s="6">
        <f>IF(H767="NAFTA","N",IF(H767="DIESEL","D",IF(H767="ELÉCTRICO","E","")))</f>
        <v/>
      </c>
      <c r="J767" s="17" t="inlineStr">
        <is>
          <t>N</t>
        </is>
      </c>
      <c r="K767" s="6" t="n">
        <v>86</v>
      </c>
      <c r="L767" s="9" t="n">
        <v>14</v>
      </c>
      <c r="M767" s="2" t="n">
        <v>14</v>
      </c>
      <c r="N767" s="2" t="n">
        <v>13490</v>
      </c>
      <c r="O767" s="2" t="inlineStr">
        <is>
          <t>Ursea</t>
        </is>
      </c>
      <c r="P767" s="2" t="inlineStr">
        <is>
          <t>RV-E00157</t>
        </is>
      </c>
      <c r="Q767" s="2" t="inlineStr">
        <is>
          <t>Euro 5</t>
        </is>
      </c>
      <c r="R767" s="2" t="n">
        <v>2100</v>
      </c>
      <c r="S767" s="2" t="n"/>
      <c r="T767" s="2" t="n">
        <v>177</v>
      </c>
      <c r="U767" s="39">
        <f>IF(I767="N",T767*Supuestos!$B$4,T767*Supuestos!$C$4)*100</f>
        <v/>
      </c>
      <c r="V767" s="20">
        <f>IF(U767&gt;0,100/U767,0)</f>
        <v/>
      </c>
      <c r="W767" s="2">
        <f>T767*M767</f>
        <v/>
      </c>
      <c r="X767" s="2">
        <f>+U767*M767</f>
        <v/>
      </c>
      <c r="Y767" s="44" t="n">
        <v>625.8892669347355</v>
      </c>
      <c r="Z767" s="45" t="n">
        <v>0.06</v>
      </c>
      <c r="AA767" s="44" t="n">
        <v>10431.48778224559</v>
      </c>
    </row>
    <row r="768">
      <c r="A768" s="6" t="inlineStr">
        <is>
          <t>CHANGAN</t>
        </is>
      </c>
      <c r="B768" s="6" t="inlineStr">
        <is>
          <t>Star Box 1.2 2Abag, ABS</t>
        </is>
      </c>
      <c r="C768" s="6" t="inlineStr">
        <is>
          <t>UTILITARIOS COMPACTOS</t>
        </is>
      </c>
      <c r="D768" s="6" t="inlineStr">
        <is>
          <t>COMERCIAL</t>
        </is>
      </c>
      <c r="E768" s="11">
        <f>IF(D768="COMERCIAL","UTILITARIO",IF(C768="SUV Y CROSSOVER","SUV","AUTOMOVIL"))</f>
        <v/>
      </c>
      <c r="F768" s="6" t="inlineStr">
        <is>
          <t>CHI</t>
        </is>
      </c>
      <c r="G768" s="11" t="n">
        <v>1200</v>
      </c>
      <c r="H768" s="6" t="inlineStr">
        <is>
          <t>NAFTA</t>
        </is>
      </c>
      <c r="I768" s="6">
        <f>IF(H768="NAFTA","N",IF(H768="DIESEL","D",IF(H768="ELÉCTRICO","E","")))</f>
        <v/>
      </c>
      <c r="J768" s="17" t="inlineStr">
        <is>
          <t>N</t>
        </is>
      </c>
      <c r="K768" s="6" t="n">
        <v>97</v>
      </c>
      <c r="L768" s="9" t="n">
        <v>13</v>
      </c>
      <c r="M768" s="2" t="n"/>
      <c r="N768" s="2" t="n"/>
      <c r="O768" s="2" t="n"/>
      <c r="P768" s="2" t="n"/>
      <c r="Q768" s="2" t="n"/>
      <c r="R768" s="2" t="n"/>
      <c r="S768" s="2" t="n"/>
      <c r="T768" s="2" t="n"/>
      <c r="U768" s="39">
        <f>IF(I768="N",T768*Supuestos!$B$4,T768*Supuestos!$C$4)*100</f>
        <v/>
      </c>
      <c r="V768" s="20">
        <f>IF(U768&gt;0,100/U768,0)</f>
        <v/>
      </c>
      <c r="W768" s="2">
        <f>T768*M768</f>
        <v/>
      </c>
      <c r="X768" s="2">
        <f>+U768*M768</f>
        <v/>
      </c>
      <c r="Y768" s="44" t="n">
        <v>0</v>
      </c>
      <c r="Z768" s="45" t="n">
        <v>0.06</v>
      </c>
      <c r="AA768" s="44" t="n">
        <v>0</v>
      </c>
    </row>
    <row r="769">
      <c r="A769" s="6" t="inlineStr">
        <is>
          <t>CHANGAN</t>
        </is>
      </c>
      <c r="B769" s="6" t="inlineStr">
        <is>
          <t>Star Box 1.2 a/a, faros, 2Abag, ABS</t>
        </is>
      </c>
      <c r="C769" s="6" t="inlineStr">
        <is>
          <t>UTILITARIOS COMPACTOS</t>
        </is>
      </c>
      <c r="D769" s="6" t="inlineStr">
        <is>
          <t>COMERCIAL</t>
        </is>
      </c>
      <c r="E769" s="11">
        <f>IF(D769="COMERCIAL","UTILITARIO",IF(C769="SUV Y CROSSOVER","SUV","AUTOMOVIL"))</f>
        <v/>
      </c>
      <c r="F769" s="6" t="inlineStr">
        <is>
          <t>CHI</t>
        </is>
      </c>
      <c r="G769" s="11" t="n">
        <v>1200</v>
      </c>
      <c r="H769" s="6" t="inlineStr">
        <is>
          <t>NAFTA</t>
        </is>
      </c>
      <c r="I769" s="6">
        <f>IF(H769="NAFTA","N",IF(H769="DIESEL","D",IF(H769="ELÉCTRICO","E","")))</f>
        <v/>
      </c>
      <c r="J769" s="17" t="inlineStr">
        <is>
          <t>N</t>
        </is>
      </c>
      <c r="K769" s="6" t="n">
        <v>97</v>
      </c>
      <c r="L769" s="9" t="n">
        <v>13</v>
      </c>
      <c r="M769" s="2" t="n"/>
      <c r="N769" s="2" t="n"/>
      <c r="O769" s="2" t="n"/>
      <c r="P769" s="2" t="n"/>
      <c r="Q769" s="2" t="n"/>
      <c r="R769" s="2" t="n"/>
      <c r="S769" s="2" t="n"/>
      <c r="T769" s="2" t="n"/>
      <c r="U769" s="39">
        <f>IF(I769="N",T769*Supuestos!$B$4,T769*Supuestos!$C$4)*100</f>
        <v/>
      </c>
      <c r="V769" s="20">
        <f>IF(U769&gt;0,100/U769,0)</f>
        <v/>
      </c>
      <c r="W769" s="2">
        <f>T769*M769</f>
        <v/>
      </c>
      <c r="X769" s="2">
        <f>+U769*M769</f>
        <v/>
      </c>
      <c r="Y769" s="44" t="n">
        <v>0</v>
      </c>
      <c r="Z769" s="45" t="n">
        <v>0.06</v>
      </c>
      <c r="AA769" s="44" t="n">
        <v>0</v>
      </c>
    </row>
    <row r="770">
      <c r="A770" s="6" t="inlineStr">
        <is>
          <t>FORD</t>
        </is>
      </c>
      <c r="B770" s="6" t="inlineStr">
        <is>
          <t>Ranger XLT 3.2 TDsl DC Ex.Full,climaut,7Abag,Ay.Est.4x4 Aut.</t>
        </is>
      </c>
      <c r="C770" s="6" t="inlineStr">
        <is>
          <t>P.UP / DC MEDIANOS Y GRANDES</t>
        </is>
      </c>
      <c r="D770" s="6" t="inlineStr">
        <is>
          <t>COMERCIAL</t>
        </is>
      </c>
      <c r="E770" s="11">
        <f>IF(D770="COMERCIAL","UTILITARIO",IF(C770="SUV Y CROSSOVER","SUV","AUTOMOVIL"))</f>
        <v/>
      </c>
      <c r="F770" s="6" t="inlineStr">
        <is>
          <t>ARG</t>
        </is>
      </c>
      <c r="G770" s="11" t="n">
        <v>3200</v>
      </c>
      <c r="H770" s="6" t="inlineStr">
        <is>
          <t>DIESEL</t>
        </is>
      </c>
      <c r="I770" s="6">
        <f>IF(H770="NAFTA","N",IF(H770="DIESEL","D",IF(H770="ELÉCTRICO","E","")))</f>
        <v/>
      </c>
      <c r="J770" s="17" t="inlineStr">
        <is>
          <t>D</t>
        </is>
      </c>
      <c r="K770" s="6" t="n">
        <v>200</v>
      </c>
      <c r="L770" s="9" t="n">
        <v>13</v>
      </c>
      <c r="M770" s="2" t="n">
        <v>13</v>
      </c>
      <c r="N770" s="2" t="n">
        <v>63990</v>
      </c>
      <c r="O770" s="2" t="inlineStr">
        <is>
          <t>Chile</t>
        </is>
      </c>
      <c r="P770" s="2" t="inlineStr">
        <is>
          <t>FR8653E60622M02-2</t>
        </is>
      </c>
      <c r="Q770" s="2" t="inlineStr">
        <is>
          <t>Euro 6 c</t>
        </is>
      </c>
      <c r="R770" s="2" t="n">
        <v>3200</v>
      </c>
      <c r="S770" s="2" t="n"/>
      <c r="T770" s="2" t="n">
        <v>237</v>
      </c>
      <c r="U770" s="39">
        <f>IF(I770="N",T770*Supuestos!$B$4,T770*Supuestos!$C$4)*100</f>
        <v/>
      </c>
      <c r="V770" s="20">
        <f>IF(U770&gt;0,100/U770,0)</f>
        <v/>
      </c>
      <c r="W770" s="2">
        <f>T770*M770</f>
        <v/>
      </c>
      <c r="X770" s="2">
        <f>+U770*M770</f>
        <v/>
      </c>
      <c r="Y770" s="44" t="n">
        <v>13511.82956661434</v>
      </c>
      <c r="Z770" s="45" t="n">
        <v>0.347</v>
      </c>
      <c r="AA770" s="44" t="n">
        <v>38938.99010551682</v>
      </c>
    </row>
    <row r="771">
      <c r="A771" s="6" t="inlineStr">
        <is>
          <t>HYUNDAI</t>
        </is>
      </c>
      <c r="B771" s="6" t="inlineStr">
        <is>
          <t xml:space="preserve">H1 Staria 2.2 TDiesel Minibus 10 pax. Ex. Full,4Abag,CES,HSA,2PL Aut. </t>
        </is>
      </c>
      <c r="C771" s="6" t="inlineStr">
        <is>
          <t>UTILITARIOS MEDIANOS y GRANDES</t>
        </is>
      </c>
      <c r="D771" s="6" t="inlineStr">
        <is>
          <t>COMERCIAL</t>
        </is>
      </c>
      <c r="E771" s="11">
        <f>IF(D771="COMERCIAL","UTILITARIO",IF(C771="SUV Y CROSSOVER","SUV","AUTOMOVIL"))</f>
        <v/>
      </c>
      <c r="F771" s="6" t="n"/>
      <c r="G771" s="11" t="n">
        <v>2200</v>
      </c>
      <c r="H771" s="6" t="inlineStr">
        <is>
          <t>DIESEL</t>
        </is>
      </c>
      <c r="I771" s="6">
        <f>IF(H771="NAFTA","N",IF(H771="DIESEL","D",IF(H771="ELÉCTRICO","E","")))</f>
        <v/>
      </c>
      <c r="J771" s="17" t="inlineStr">
        <is>
          <t>D</t>
        </is>
      </c>
      <c r="K771" s="6" t="n"/>
      <c r="L771" s="9" t="n">
        <v>13</v>
      </c>
      <c r="M771" s="2" t="n">
        <v>13</v>
      </c>
      <c r="N771" s="2" t="n">
        <v>46900</v>
      </c>
      <c r="O771" s="2" t="inlineStr">
        <is>
          <t>Ursea</t>
        </is>
      </c>
      <c r="P771" s="2" t="inlineStr">
        <is>
          <t>RV-E00108</t>
        </is>
      </c>
      <c r="Q771" s="2" t="inlineStr">
        <is>
          <t>Euro 5</t>
        </is>
      </c>
      <c r="R771" s="2" t="n">
        <v>3090</v>
      </c>
      <c r="S771" s="2" t="n"/>
      <c r="T771" s="2" t="n">
        <v>183</v>
      </c>
      <c r="U771" s="39">
        <f>IF(I771="N",T771*Supuestos!$B$4,T771*Supuestos!$C$4)*100</f>
        <v/>
      </c>
      <c r="V771" s="20">
        <f>IF(U771&gt;0,100/U771,0)</f>
        <v/>
      </c>
      <c r="W771" s="2">
        <f>T771*M771</f>
        <v/>
      </c>
      <c r="X771" s="2">
        <f>+U771*M771</f>
        <v/>
      </c>
      <c r="Y771" s="44" t="n">
        <v>9903.184976937213</v>
      </c>
      <c r="Z771" s="45" t="n">
        <v>0.347</v>
      </c>
      <c r="AA771" s="44" t="n">
        <v>28539.43797388246</v>
      </c>
    </row>
    <row r="772">
      <c r="A772" s="6" t="inlineStr">
        <is>
          <t>JAC</t>
        </is>
      </c>
      <c r="B772" s="6" t="inlineStr">
        <is>
          <t>M3 150 KW Furgon Full, 2Abag, CES, crucero Aut.</t>
        </is>
      </c>
      <c r="C772" s="6" t="inlineStr">
        <is>
          <t>UTILITARIOS MEDIANOS y GRANDES</t>
        </is>
      </c>
      <c r="D772" s="6" t="inlineStr">
        <is>
          <t>COMERCIAL</t>
        </is>
      </c>
      <c r="E772" s="11">
        <f>IF(D772="COMERCIAL","UTILITARIO",IF(C772="SUV Y CROSSOVER","SUV","AUTOMOVIL"))</f>
        <v/>
      </c>
      <c r="F772" s="6" t="inlineStr">
        <is>
          <t>CHI</t>
        </is>
      </c>
      <c r="G772" s="11" t="n"/>
      <c r="H772" s="6" t="inlineStr">
        <is>
          <t>ELÉCTRICO</t>
        </is>
      </c>
      <c r="I772" s="6">
        <f>IF(H772="NAFTA","N",IF(H772="DIESEL","D",IF(H772="ELÉCTRICO","E","")))</f>
        <v/>
      </c>
      <c r="J772" s="17" t="inlineStr">
        <is>
          <t>BEV</t>
        </is>
      </c>
      <c r="K772" s="6" t="n">
        <v>201</v>
      </c>
      <c r="L772" s="9" t="n">
        <v>13</v>
      </c>
      <c r="M772" s="21" t="n">
        <v>13</v>
      </c>
      <c r="N772" s="2" t="n">
        <v>42990</v>
      </c>
      <c r="O772" s="2" t="inlineStr">
        <is>
          <t>Chile</t>
        </is>
      </c>
      <c r="P772" s="2" t="inlineStr">
        <is>
          <t>JC9070EL0423M00-5</t>
        </is>
      </c>
      <c r="Q772" s="2" t="n"/>
      <c r="R772" s="2" t="n">
        <v>2835</v>
      </c>
      <c r="S772" s="2" t="n">
        <v>4.3</v>
      </c>
      <c r="T772" s="2" t="n"/>
      <c r="U772" s="39">
        <f>IF(I772="N",T772*Supuestos!$B$4,T772*Supuestos!$C$4)*100</f>
        <v/>
      </c>
      <c r="V772" s="20">
        <f>IF(U772&gt;0,100/U772,0)</f>
        <v/>
      </c>
      <c r="W772" s="2">
        <f>T772*M772</f>
        <v/>
      </c>
      <c r="X772" s="2">
        <f>+U772*M772</f>
        <v/>
      </c>
      <c r="Y772" s="44" t="n">
        <v>0</v>
      </c>
      <c r="Z772" s="45" t="n">
        <v>0</v>
      </c>
      <c r="AA772" s="44" t="n">
        <v>35237.70491803279</v>
      </c>
    </row>
    <row r="773">
      <c r="A773" s="6" t="inlineStr">
        <is>
          <t>MAXUS</t>
        </is>
      </c>
      <c r="B773" s="6" t="inlineStr">
        <is>
          <t>eDeliver 9 L3H2 150 KW Furgon Ex.Full,Ay.Est. Pta.Lat. Aut.</t>
        </is>
      </c>
      <c r="C773" s="6" t="inlineStr">
        <is>
          <t>UTILITARIOS MEDIANOS y GRANDES</t>
        </is>
      </c>
      <c r="D773" s="6" t="inlineStr">
        <is>
          <t>COMERCIAL</t>
        </is>
      </c>
      <c r="E773" s="11">
        <f>IF(D773="COMERCIAL","UTILITARIO",IF(C773="SUV Y CROSSOVER","SUV","AUTOMOVIL"))</f>
        <v/>
      </c>
      <c r="F773" s="6" t="inlineStr">
        <is>
          <t>CHI</t>
        </is>
      </c>
      <c r="G773" s="11" t="n"/>
      <c r="H773" s="6" t="inlineStr">
        <is>
          <t>ELÉCTRICO</t>
        </is>
      </c>
      <c r="I773" s="6">
        <f>IF(H773="NAFTA","N",IF(H773="DIESEL","D",IF(H773="ELÉCTRICO","E","")))</f>
        <v/>
      </c>
      <c r="J773" s="17" t="inlineStr">
        <is>
          <t>BEV</t>
        </is>
      </c>
      <c r="K773" s="6" t="n">
        <v>201</v>
      </c>
      <c r="L773" s="9" t="n">
        <v>13</v>
      </c>
      <c r="M773" s="21" t="n">
        <v>13</v>
      </c>
      <c r="N773" s="2" t="n">
        <v>78848</v>
      </c>
      <c r="O773" s="2" t="inlineStr">
        <is>
          <t>Chile</t>
        </is>
      </c>
      <c r="P773" s="2" t="inlineStr">
        <is>
          <t>MX8246EL0921M03-7</t>
        </is>
      </c>
      <c r="Q773" s="2" t="n"/>
      <c r="R773" s="2" t="n">
        <v>3500</v>
      </c>
      <c r="S773" s="2" t="n">
        <v>2.8</v>
      </c>
      <c r="T773" s="2" t="n"/>
      <c r="U773" s="39">
        <f>IF(I773="N",T773*Supuestos!$B$4,T773*Supuestos!$C$4)*100</f>
        <v/>
      </c>
      <c r="V773" s="20">
        <f>IF(U773&gt;0,100/U773,0)</f>
        <v/>
      </c>
      <c r="W773" s="2">
        <f>T773*M773</f>
        <v/>
      </c>
      <c r="X773" s="2">
        <f>+U773*M773</f>
        <v/>
      </c>
      <c r="Y773" s="44" t="n">
        <v>0</v>
      </c>
      <c r="Z773" s="45" t="n">
        <v>0</v>
      </c>
      <c r="AA773" s="44" t="n">
        <v>64629.50819672131</v>
      </c>
    </row>
    <row r="774">
      <c r="A774" s="6" t="inlineStr">
        <is>
          <t>PEUGEOT</t>
        </is>
      </c>
      <c r="B774" s="6" t="inlineStr">
        <is>
          <t>Landtrek 2.2T Action Dsl DC Ex.Full,cue,Ay.Est.4x4 Aut.(ROU)</t>
        </is>
      </c>
      <c r="C774" s="6" t="inlineStr">
        <is>
          <t>P.UP / DC MEDIANOS Y GRANDES</t>
        </is>
      </c>
      <c r="D774" s="6" t="inlineStr">
        <is>
          <t>COMERCIAL</t>
        </is>
      </c>
      <c r="E774" s="11">
        <f>IF(D774="COMERCIAL","UTILITARIO",IF(C774="SUV Y CROSSOVER","SUV","AUTOMOVIL"))</f>
        <v/>
      </c>
      <c r="F774" s="6" t="inlineStr">
        <is>
          <t>ROU</t>
        </is>
      </c>
      <c r="G774" s="11" t="n">
        <v>2200</v>
      </c>
      <c r="H774" s="6" t="inlineStr">
        <is>
          <t>DIESEL</t>
        </is>
      </c>
      <c r="I774" s="6">
        <f>IF(H774="NAFTA","N",IF(H774="DIESEL","D",IF(H774="ELÉCTRICO","E","")))</f>
        <v/>
      </c>
      <c r="J774" s="17" t="inlineStr">
        <is>
          <t>D</t>
        </is>
      </c>
      <c r="K774" s="6" t="n">
        <v>180</v>
      </c>
      <c r="L774" s="9" t="n">
        <v>13</v>
      </c>
      <c r="M774" s="2" t="n"/>
      <c r="N774" s="2" t="n"/>
      <c r="O774" s="2" t="n"/>
      <c r="P774" s="2" t="n"/>
      <c r="Q774" s="2" t="n"/>
      <c r="R774" s="2" t="n"/>
      <c r="S774" s="2" t="n"/>
      <c r="T774" s="2" t="n"/>
      <c r="U774" s="39">
        <f>IF(I774="N",T774*Supuestos!$B$4,T774*Supuestos!$C$4)*100</f>
        <v/>
      </c>
      <c r="V774" s="20">
        <f>IF(U774&gt;0,100/U774,0)</f>
        <v/>
      </c>
      <c r="W774" s="2">
        <f>T774*M774</f>
        <v/>
      </c>
      <c r="X774" s="2">
        <f>+U774*M774</f>
        <v/>
      </c>
      <c r="Y774" s="44" t="n">
        <v>0</v>
      </c>
      <c r="Z774" s="45" t="n">
        <v>0.347</v>
      </c>
      <c r="AA774" s="44" t="n">
        <v>0</v>
      </c>
    </row>
    <row r="775">
      <c r="A775" s="6" t="inlineStr">
        <is>
          <t>CITROËN</t>
        </is>
      </c>
      <c r="B775" s="6" t="inlineStr">
        <is>
          <t>Berlingo 100 KW Furgon Full,2Abag,ABS,CES,HSA Ay.Est.Aut.(ES</t>
        </is>
      </c>
      <c r="C775" s="6" t="inlineStr">
        <is>
          <t>UTILITARIOS LIVIANOS</t>
        </is>
      </c>
      <c r="D775" s="6" t="inlineStr">
        <is>
          <t>COMERCIAL</t>
        </is>
      </c>
      <c r="E775" s="11">
        <f>IF(D775="COMERCIAL","UTILITARIO",IF(C775="SUV Y CROSSOVER","SUV","AUTOMOVIL"))</f>
        <v/>
      </c>
      <c r="F775" s="6" t="n"/>
      <c r="G775" s="11" t="n"/>
      <c r="H775" s="6" t="inlineStr">
        <is>
          <t>ELÉCTRICO</t>
        </is>
      </c>
      <c r="I775" s="6">
        <f>IF(H775="NAFTA","N",IF(H775="DIESEL","D",IF(H775="ELÉCTRICO","E","")))</f>
        <v/>
      </c>
      <c r="J775" s="17" t="inlineStr">
        <is>
          <t>BEV</t>
        </is>
      </c>
      <c r="K775" s="6" t="n">
        <v>136</v>
      </c>
      <c r="L775" s="9" t="n">
        <v>12</v>
      </c>
      <c r="M775" s="21" t="n">
        <v>12</v>
      </c>
      <c r="N775" s="2" t="n">
        <v>46990</v>
      </c>
      <c r="O775" s="2" t="inlineStr">
        <is>
          <t>Chile</t>
        </is>
      </c>
      <c r="P775" s="2" t="inlineStr">
        <is>
          <t>CT9519EL0524S00-K</t>
        </is>
      </c>
      <c r="Q775" s="2" t="n"/>
      <c r="R775" s="2" t="n">
        <v>2450</v>
      </c>
      <c r="S775" s="2" t="n">
        <v>6.1</v>
      </c>
      <c r="T775" s="2" t="n"/>
      <c r="U775" s="39">
        <f>IF(I775="N",T775*Supuestos!$B$4,T775*Supuestos!$C$4)*100</f>
        <v/>
      </c>
      <c r="V775" s="20">
        <f>IF(U775&gt;0,100/U775,0)</f>
        <v/>
      </c>
      <c r="W775" s="2">
        <f>T775*M775</f>
        <v/>
      </c>
      <c r="X775" s="2">
        <f>+U775*M775</f>
        <v/>
      </c>
      <c r="Y775" s="44" t="n">
        <v>0</v>
      </c>
      <c r="Z775" s="45" t="n">
        <v>0</v>
      </c>
      <c r="AA775" s="44" t="n">
        <v>38516.39344262295</v>
      </c>
    </row>
    <row r="776">
      <c r="A776" s="6" t="inlineStr">
        <is>
          <t>FORD</t>
        </is>
      </c>
      <c r="B776" s="6" t="inlineStr">
        <is>
          <t>Ranger XL Plus 2.2 TDsl P.Up Full,3Abag,ABS,CES,CTR 4x4 (ARG</t>
        </is>
      </c>
      <c r="C776" s="6" t="inlineStr">
        <is>
          <t>P.UP / DC MEDIANOS Y GRANDES</t>
        </is>
      </c>
      <c r="D776" s="6" t="inlineStr">
        <is>
          <t>COMERCIAL</t>
        </is>
      </c>
      <c r="E776" s="11">
        <f>IF(D776="COMERCIAL","UTILITARIO",IF(C776="SUV Y CROSSOVER","SUV","AUTOMOVIL"))</f>
        <v/>
      </c>
      <c r="F776" s="6" t="inlineStr">
        <is>
          <t>ARG</t>
        </is>
      </c>
      <c r="G776" s="11" t="n">
        <v>2200</v>
      </c>
      <c r="H776" s="6" t="inlineStr">
        <is>
          <t>DIESEL</t>
        </is>
      </c>
      <c r="I776" s="6">
        <f>IF(H776="NAFTA","N",IF(H776="DIESEL","D",IF(H776="ELÉCTRICO","E","")))</f>
        <v/>
      </c>
      <c r="J776" s="17" t="inlineStr">
        <is>
          <t>D</t>
        </is>
      </c>
      <c r="K776" s="6" t="n">
        <v>160</v>
      </c>
      <c r="L776" s="9" t="n">
        <v>12</v>
      </c>
      <c r="M776" s="2" t="n">
        <v>12</v>
      </c>
      <c r="N776" s="2" t="n">
        <v>49990</v>
      </c>
      <c r="O776" s="2" t="inlineStr">
        <is>
          <t>Chile</t>
        </is>
      </c>
      <c r="P776" s="2" t="inlineStr">
        <is>
          <t>FR8651E60622M00-4</t>
        </is>
      </c>
      <c r="Q776" s="2" t="inlineStr">
        <is>
          <t>Euto 6 c</t>
        </is>
      </c>
      <c r="R776" s="2" t="n">
        <v>3200</v>
      </c>
      <c r="S776" s="2" t="n"/>
      <c r="T776" s="2" t="n">
        <v>187</v>
      </c>
      <c r="U776" s="39">
        <f>IF(I776="N",T776*Supuestos!$B$4,T776*Supuestos!$C$4)*100</f>
        <v/>
      </c>
      <c r="V776" s="20">
        <f>IF(U776&gt;0,100/U776,0)</f>
        <v/>
      </c>
      <c r="W776" s="2">
        <f>T776*M776</f>
        <v/>
      </c>
      <c r="X776" s="2">
        <f>+U776*M776</f>
        <v/>
      </c>
      <c r="Y776" s="44" t="n">
        <v>10555.65494663308</v>
      </c>
      <c r="Z776" s="45" t="n">
        <v>0.347</v>
      </c>
      <c r="AA776" s="44" t="n">
        <v>30419.7548894325</v>
      </c>
    </row>
    <row r="777">
      <c r="A777" s="6" t="inlineStr">
        <is>
          <t>PEUGEOT</t>
        </is>
      </c>
      <c r="B777" s="6" t="inlineStr">
        <is>
          <t>Landtrek 2.4T Active DC Ex.Full,6Abag,ABS,CES,Ay.Est.(CHI)</t>
        </is>
      </c>
      <c r="C777" s="6" t="inlineStr">
        <is>
          <t>P.UP / DC MEDIANOS Y GRANDES</t>
        </is>
      </c>
      <c r="D777" s="6" t="inlineStr">
        <is>
          <t>COMERCIAL</t>
        </is>
      </c>
      <c r="E777" s="11">
        <f>IF(D777="COMERCIAL","UTILITARIO",IF(C777="SUV Y CROSSOVER","SUV","AUTOMOVIL"))</f>
        <v/>
      </c>
      <c r="F777" s="6" t="inlineStr">
        <is>
          <t>CHI</t>
        </is>
      </c>
      <c r="G777" s="11" t="n">
        <v>2400</v>
      </c>
      <c r="H777" s="6" t="inlineStr">
        <is>
          <t>NAFTA</t>
        </is>
      </c>
      <c r="I777" s="6">
        <f>IF(H777="NAFTA","N",IF(H777="DIESEL","D",IF(H777="ELÉCTRICO","E","")))</f>
        <v/>
      </c>
      <c r="J777" s="17" t="inlineStr">
        <is>
          <t>N</t>
        </is>
      </c>
      <c r="K777" s="6" t="n">
        <v>210</v>
      </c>
      <c r="L777" s="9" t="n">
        <v>12</v>
      </c>
      <c r="M777" s="2" t="n"/>
      <c r="N777" s="2" t="n"/>
      <c r="O777" s="2" t="n"/>
      <c r="P777" s="2" t="n"/>
      <c r="Q777" s="2" t="n"/>
      <c r="R777" s="2" t="n"/>
      <c r="S777" s="2" t="n"/>
      <c r="T777" s="2" t="n"/>
      <c r="U777" s="39">
        <f>IF(I777="N",T777*Supuestos!$B$4,T777*Supuestos!$C$4)*100</f>
        <v/>
      </c>
      <c r="V777" s="20">
        <f>IF(U777&gt;0,100/U777,0)</f>
        <v/>
      </c>
      <c r="W777" s="2">
        <f>T777*M777</f>
        <v/>
      </c>
      <c r="X777" s="2">
        <f>+U777*M777</f>
        <v/>
      </c>
      <c r="Y777" s="44" t="n">
        <v>0</v>
      </c>
      <c r="Z777" s="45" t="n">
        <v>0.06</v>
      </c>
      <c r="AA777" s="44" t="n">
        <v>0</v>
      </c>
    </row>
    <row r="778">
      <c r="A778" s="6" t="inlineStr">
        <is>
          <t>FOTON</t>
        </is>
      </c>
      <c r="B778" s="6" t="inlineStr">
        <is>
          <t>Toano 2.8 T.Diesel 1.7 Ton. Furgon Full, ABS, Pta. Lat.</t>
        </is>
      </c>
      <c r="C778" s="6" t="inlineStr">
        <is>
          <t>UTILITARIOS MEDIANOS y GRANDES</t>
        </is>
      </c>
      <c r="D778" s="6" t="inlineStr">
        <is>
          <t>COMERCIAL</t>
        </is>
      </c>
      <c r="E778" s="11">
        <f>IF(D778="COMERCIAL","UTILITARIO",IF(C778="SUV Y CROSSOVER","SUV","AUTOMOVIL"))</f>
        <v/>
      </c>
      <c r="F778" s="6" t="inlineStr">
        <is>
          <t>CHI</t>
        </is>
      </c>
      <c r="G778" s="11" t="n">
        <v>2800</v>
      </c>
      <c r="H778" s="6" t="inlineStr">
        <is>
          <t>DIESEL</t>
        </is>
      </c>
      <c r="I778" s="6">
        <f>IF(H778="NAFTA","N",IF(H778="DIESEL","D",IF(H778="ELÉCTRICO","E","")))</f>
        <v/>
      </c>
      <c r="J778" s="17" t="inlineStr">
        <is>
          <t>D</t>
        </is>
      </c>
      <c r="K778" s="6" t="n">
        <v>113</v>
      </c>
      <c r="L778" s="9" t="n">
        <v>11</v>
      </c>
      <c r="M778" s="2" t="n"/>
      <c r="N778" s="2" t="n"/>
      <c r="O778" s="2" t="n"/>
      <c r="P778" s="2" t="n"/>
      <c r="Q778" s="2" t="n"/>
      <c r="R778" s="2" t="n"/>
      <c r="S778" s="2" t="n"/>
      <c r="T778" s="2" t="n"/>
      <c r="U778" s="39">
        <f>IF(I778="N",T778*Supuestos!$B$4,T778*Supuestos!$C$4)*100</f>
        <v/>
      </c>
      <c r="V778" s="20">
        <f>IF(U778&gt;0,100/U778,0)</f>
        <v/>
      </c>
      <c r="W778" s="2">
        <f>T778*M778</f>
        <v/>
      </c>
      <c r="X778" s="2">
        <f>+U778*M778</f>
        <v/>
      </c>
      <c r="Y778" s="44" t="n">
        <v>0</v>
      </c>
      <c r="Z778" s="45" t="n">
        <v>0.347</v>
      </c>
      <c r="AA778" s="44" t="n">
        <v>0</v>
      </c>
    </row>
    <row r="779">
      <c r="A779" s="6" t="inlineStr">
        <is>
          <t>IVECO</t>
        </is>
      </c>
      <c r="B779" s="6" t="inlineStr">
        <is>
          <t>Daily 30-130 2.3 TDsl EV Furgon 10m3 Full,2Abag,ABS,CES(BRA)</t>
        </is>
      </c>
      <c r="C779" s="6" t="inlineStr">
        <is>
          <t>UTILITARIOS MEDIANOS y GRANDES</t>
        </is>
      </c>
      <c r="D779" s="6" t="inlineStr">
        <is>
          <t>COMERCIAL</t>
        </is>
      </c>
      <c r="E779" s="11">
        <f>IF(D779="COMERCIAL","UTILITARIO",IF(C779="SUV Y CROSSOVER","SUV","AUTOMOVIL"))</f>
        <v/>
      </c>
      <c r="F779" s="6" t="inlineStr">
        <is>
          <t>BRA</t>
        </is>
      </c>
      <c r="G779" s="11" t="n">
        <v>2300</v>
      </c>
      <c r="H779" s="6" t="inlineStr">
        <is>
          <t>DIESEL</t>
        </is>
      </c>
      <c r="I779" s="6">
        <f>IF(H779="NAFTA","N",IF(H779="DIESEL","D",IF(H779="ELÉCTRICO","E","")))</f>
        <v/>
      </c>
      <c r="J779" s="17" t="inlineStr">
        <is>
          <t>D</t>
        </is>
      </c>
      <c r="K779" s="6" t="n">
        <v>130</v>
      </c>
      <c r="L779" s="9" t="n">
        <v>11</v>
      </c>
      <c r="M779" s="2" t="n"/>
      <c r="N779" s="2" t="n"/>
      <c r="O779" s="2" t="n"/>
      <c r="P779" s="2" t="n"/>
      <c r="Q779" s="2" t="n"/>
      <c r="R779" s="2" t="n"/>
      <c r="S779" s="2" t="n"/>
      <c r="T779" s="2" t="n"/>
      <c r="U779" s="39">
        <f>IF(I779="N",T779*Supuestos!$B$4,T779*Supuestos!$C$4)*100</f>
        <v/>
      </c>
      <c r="V779" s="20">
        <f>IF(U779&gt;0,100/U779,0)</f>
        <v/>
      </c>
      <c r="W779" s="2">
        <f>T779*M779</f>
        <v/>
      </c>
      <c r="X779" s="2">
        <f>+U779*M779</f>
        <v/>
      </c>
      <c r="Y779" s="44" t="n">
        <v>0</v>
      </c>
      <c r="Z779" s="45" t="n">
        <v>0.347</v>
      </c>
      <c r="AA779" s="44" t="n">
        <v>0</v>
      </c>
    </row>
    <row r="780">
      <c r="A780" s="6" t="inlineStr">
        <is>
          <t>VOLKSWAGEN</t>
        </is>
      </c>
      <c r="B780" s="6" t="inlineStr">
        <is>
          <t>New Amarok 2.0 TDi 180 HP D.Cab. Highline Extra Full (ARG)</t>
        </is>
      </c>
      <c r="C780" s="6" t="inlineStr">
        <is>
          <t>P.UP / DC MEDIANOS Y GRANDES</t>
        </is>
      </c>
      <c r="D780" s="6" t="inlineStr">
        <is>
          <t>COMERCIAL</t>
        </is>
      </c>
      <c r="E780" s="11">
        <f>IF(D780="COMERCIAL","UTILITARIO",IF(C780="SUV Y CROSSOVER","SUV","AUTOMOVIL"))</f>
        <v/>
      </c>
      <c r="F780" s="6" t="inlineStr">
        <is>
          <t>ARG</t>
        </is>
      </c>
      <c r="G780" s="11" t="n">
        <v>2000</v>
      </c>
      <c r="H780" s="6" t="inlineStr">
        <is>
          <t>DIESEL</t>
        </is>
      </c>
      <c r="I780" s="6">
        <f>IF(H780="NAFTA","N",IF(H780="DIESEL","D",IF(H780="ELÉCTRICO","E","")))</f>
        <v/>
      </c>
      <c r="J780" s="17" t="inlineStr">
        <is>
          <t>D</t>
        </is>
      </c>
      <c r="K780" s="6" t="n">
        <v>180</v>
      </c>
      <c r="L780" s="9" t="n">
        <v>11</v>
      </c>
      <c r="M780" s="2" t="n">
        <v>11</v>
      </c>
      <c r="N780" s="2" t="n">
        <v>47990</v>
      </c>
      <c r="O780" s="2" t="inlineStr">
        <is>
          <t>Ursea</t>
        </is>
      </c>
      <c r="P780" s="2" t="inlineStr">
        <is>
          <t>RV-E00105</t>
        </is>
      </c>
      <c r="Q780" s="2" t="inlineStr">
        <is>
          <t>Euro 6</t>
        </is>
      </c>
      <c r="R780" s="2" t="n">
        <v>3040</v>
      </c>
      <c r="S780" s="2" t="n"/>
      <c r="T780" s="2" t="n">
        <v>234</v>
      </c>
      <c r="U780" s="39">
        <f>IF(I780="N",T780*Supuestos!$B$4,T780*Supuestos!$C$4)*100</f>
        <v/>
      </c>
      <c r="V780" s="20">
        <f>IF(U780&gt;0,100/U780,0)</f>
        <v/>
      </c>
      <c r="W780" s="2">
        <f>T780*M780</f>
        <v/>
      </c>
      <c r="X780" s="2">
        <f>+U780*M780</f>
        <v/>
      </c>
      <c r="Y780" s="44" t="n">
        <v>10133.34428663575</v>
      </c>
      <c r="Z780" s="45" t="n">
        <v>0.347</v>
      </c>
      <c r="AA780" s="44" t="n">
        <v>29202.72128713474</v>
      </c>
    </row>
    <row r="781">
      <c r="A781" s="6" t="inlineStr">
        <is>
          <t>HYUNDAI</t>
        </is>
      </c>
      <c r="B781" s="6" t="inlineStr">
        <is>
          <t>H1 Staria 3.5 Minibus 10 pax. E.Full,4Abag,CES,HSA,2PL.Aut.</t>
        </is>
      </c>
      <c r="C781" s="6" t="inlineStr">
        <is>
          <t>UTILITARIOS MEDIANOS y GRANDES</t>
        </is>
      </c>
      <c r="D781" s="6" t="inlineStr">
        <is>
          <t>COMERCIAL</t>
        </is>
      </c>
      <c r="E781" s="11">
        <f>IF(D781="COMERCIAL","UTILITARIO",IF(C781="SUV Y CROSSOVER","SUV","AUTOMOVIL"))</f>
        <v/>
      </c>
      <c r="F781" s="6" t="inlineStr">
        <is>
          <t>COR</t>
        </is>
      </c>
      <c r="G781" s="11" t="n">
        <v>3500</v>
      </c>
      <c r="H781" s="6" t="inlineStr">
        <is>
          <t>NAFTA</t>
        </is>
      </c>
      <c r="I781" s="6">
        <f>IF(H781="NAFTA","N",IF(H781="DIESEL","D",IF(H781="ELÉCTRICO","E","")))</f>
        <v/>
      </c>
      <c r="J781" s="17" t="inlineStr">
        <is>
          <t>N</t>
        </is>
      </c>
      <c r="K781" s="6" t="n">
        <v>268</v>
      </c>
      <c r="L781" s="9" t="n">
        <v>10</v>
      </c>
      <c r="M781" s="2" t="n">
        <v>10</v>
      </c>
      <c r="N781" s="2" t="n">
        <v>57900</v>
      </c>
      <c r="O781" s="2" t="inlineStr">
        <is>
          <t>Ursea</t>
        </is>
      </c>
      <c r="P781" s="2" t="inlineStr">
        <is>
          <t>RV-E00202</t>
        </is>
      </c>
      <c r="Q781" s="2" t="inlineStr">
        <is>
          <t>Euro 6</t>
        </is>
      </c>
      <c r="R781" s="2" t="n">
        <v>3100</v>
      </c>
      <c r="S781" s="2" t="n"/>
      <c r="T781" s="2" t="n">
        <v>231</v>
      </c>
      <c r="U781" s="39">
        <f>IF(I781="N",T781*Supuestos!$B$4,T781*Supuestos!$C$4)*100</f>
        <v/>
      </c>
      <c r="V781" s="20">
        <f>IF(U781&gt;0,100/U781,0)</f>
        <v/>
      </c>
      <c r="W781" s="2">
        <f>T781*M781</f>
        <v/>
      </c>
      <c r="X781" s="2">
        <f>+U781*M781</f>
        <v/>
      </c>
      <c r="Y781" s="44" t="n">
        <v>2686.359418496752</v>
      </c>
      <c r="Z781" s="45" t="n">
        <v>0.06</v>
      </c>
      <c r="AA781" s="44" t="n">
        <v>44772.65697494586</v>
      </c>
    </row>
    <row r="782">
      <c r="A782" s="6" t="inlineStr">
        <is>
          <t>MERCEDES BENZ</t>
        </is>
      </c>
      <c r="B782" s="6" t="inlineStr">
        <is>
          <t>Vito Tourer 1.6T CDi Mbus Ex.Largo 10pax 3430 Full,2Abag,ABS</t>
        </is>
      </c>
      <c r="C782" s="6" t="inlineStr">
        <is>
          <t>UTILITARIOS MEDIANOS y GRANDES</t>
        </is>
      </c>
      <c r="D782" s="6" t="inlineStr">
        <is>
          <t>COMERCIAL</t>
        </is>
      </c>
      <c r="E782" s="11">
        <f>IF(D782="COMERCIAL","UTILITARIO",IF(C782="SUV Y CROSSOVER","SUV","AUTOMOVIL"))</f>
        <v/>
      </c>
      <c r="F782" s="6" t="inlineStr">
        <is>
          <t>ESP</t>
        </is>
      </c>
      <c r="G782" s="11" t="n">
        <v>1600</v>
      </c>
      <c r="H782" s="6" t="inlineStr">
        <is>
          <t>DIESEL</t>
        </is>
      </c>
      <c r="I782" s="6">
        <f>IF(H782="NAFTA","N",IF(H782="DIESEL","D",IF(H782="ELÉCTRICO","E","")))</f>
        <v/>
      </c>
      <c r="J782" s="17" t="inlineStr">
        <is>
          <t>D</t>
        </is>
      </c>
      <c r="K782" s="6" t="n">
        <v>114</v>
      </c>
      <c r="L782" s="9" t="n">
        <v>10</v>
      </c>
      <c r="M782" s="2" t="n"/>
      <c r="N782" s="2" t="n"/>
      <c r="O782" s="2" t="n"/>
      <c r="P782" s="2" t="n"/>
      <c r="Q782" s="2" t="n"/>
      <c r="R782" s="2" t="n"/>
      <c r="S782" s="2" t="n"/>
      <c r="T782" s="2" t="n"/>
      <c r="U782" s="39">
        <f>IF(I782="N",T782*Supuestos!$B$4,T782*Supuestos!$C$4)*100</f>
        <v/>
      </c>
      <c r="V782" s="20">
        <f>IF(U782&gt;0,100/U782,0)</f>
        <v/>
      </c>
      <c r="W782" s="2">
        <f>T782*M782</f>
        <v/>
      </c>
      <c r="X782" s="2">
        <f>+U782*M782</f>
        <v/>
      </c>
      <c r="Y782" s="44" t="n">
        <v>0</v>
      </c>
      <c r="Z782" s="45" t="n">
        <v>0.347</v>
      </c>
      <c r="AA782" s="44" t="n">
        <v>0</v>
      </c>
    </row>
    <row r="783">
      <c r="A783" s="6" t="inlineStr">
        <is>
          <t>MITSUBISHI</t>
        </is>
      </c>
      <c r="B783" s="6" t="inlineStr">
        <is>
          <t>Nueva L200 DC 2.4 T.Dsl GLS HP 4x4 E.Full,cue,Ay.Est.Aut.(TA</t>
        </is>
      </c>
      <c r="C783" s="6" t="inlineStr">
        <is>
          <t>P.UP / DC MEDIANOS Y GRANDES</t>
        </is>
      </c>
      <c r="D783" s="6" t="inlineStr">
        <is>
          <t>COMERCIAL</t>
        </is>
      </c>
      <c r="E783" s="11">
        <f>IF(D783="COMERCIAL","UTILITARIO",IF(C783="SUV Y CROSSOVER","SUV","AUTOMOVIL"))</f>
        <v/>
      </c>
      <c r="F783" s="6" t="inlineStr">
        <is>
          <t>TAI</t>
        </is>
      </c>
      <c r="G783" s="11" t="n">
        <v>2400</v>
      </c>
      <c r="H783" s="6" t="inlineStr">
        <is>
          <t>DIESEL</t>
        </is>
      </c>
      <c r="I783" s="6">
        <f>IF(H783="NAFTA","N",IF(H783="DIESEL","D",IF(H783="ELÉCTRICO","E","")))</f>
        <v/>
      </c>
      <c r="J783" s="17" t="inlineStr">
        <is>
          <t>D</t>
        </is>
      </c>
      <c r="K783" s="6" t="n">
        <v>178</v>
      </c>
      <c r="L783" s="9" t="n">
        <v>10</v>
      </c>
      <c r="M783" s="2" t="n">
        <v>10</v>
      </c>
      <c r="N783" s="2" t="n">
        <v>74990</v>
      </c>
      <c r="O783" s="2" t="inlineStr">
        <is>
          <t>Ursea</t>
        </is>
      </c>
      <c r="P783" s="2" t="inlineStr">
        <is>
          <t>RV-E00079</t>
        </is>
      </c>
      <c r="Q783" s="2" t="inlineStr">
        <is>
          <t>Euro 5</t>
        </is>
      </c>
      <c r="R783" s="2" t="n">
        <v>3000</v>
      </c>
      <c r="S783" s="2" t="n"/>
      <c r="T783" s="2" t="n">
        <v>220</v>
      </c>
      <c r="U783" s="39">
        <f>IF(I783="N",T783*Supuestos!$B$4,T783*Supuestos!$C$4)*100</f>
        <v/>
      </c>
      <c r="V783" s="20">
        <f>IF(U783&gt;0,100/U783,0)</f>
        <v/>
      </c>
      <c r="W783" s="2">
        <f>T783*M783</f>
        <v/>
      </c>
      <c r="X783" s="2">
        <f>+U783*M783</f>
        <v/>
      </c>
      <c r="Y783" s="44" t="n">
        <v>15834.53819659961</v>
      </c>
      <c r="Z783" s="45" t="n">
        <v>0.347</v>
      </c>
      <c r="AA783" s="44" t="n">
        <v>45632.67491815449</v>
      </c>
    </row>
    <row r="784">
      <c r="A784" s="6" t="inlineStr">
        <is>
          <t>CITROËN</t>
        </is>
      </c>
      <c r="B784" s="6" t="inlineStr">
        <is>
          <t>Jumpy 1.5T Diesel Furgon Full,2Abag,ABS,CES,HSA,P.Lat.(ROU)</t>
        </is>
      </c>
      <c r="C784" s="6" t="inlineStr">
        <is>
          <t>UTILITARIOS MEDIANOS y GRANDES</t>
        </is>
      </c>
      <c r="D784" s="6" t="inlineStr">
        <is>
          <t>COMERCIAL</t>
        </is>
      </c>
      <c r="E784" s="11">
        <f>IF(D784="COMERCIAL","UTILITARIO",IF(C784="SUV Y CROSSOVER","SUV","AUTOMOVIL"))</f>
        <v/>
      </c>
      <c r="F784" s="6" t="inlineStr">
        <is>
          <t>ROU</t>
        </is>
      </c>
      <c r="G784" s="11" t="n">
        <v>1500</v>
      </c>
      <c r="H784" s="6" t="inlineStr">
        <is>
          <t>DIESEL</t>
        </is>
      </c>
      <c r="I784" s="6">
        <f>IF(H784="NAFTA","N",IF(H784="DIESEL","D",IF(H784="ELÉCTRICO","E","")))</f>
        <v/>
      </c>
      <c r="J784" s="17" t="inlineStr">
        <is>
          <t>D</t>
        </is>
      </c>
      <c r="K784" s="6" t="n">
        <v>118</v>
      </c>
      <c r="L784" s="9" t="n">
        <v>9</v>
      </c>
      <c r="M784" s="2" t="n"/>
      <c r="N784" s="2" t="n"/>
      <c r="O784" s="2" t="n"/>
      <c r="P784" s="2" t="n"/>
      <c r="Q784" s="2" t="n"/>
      <c r="R784" s="2" t="n"/>
      <c r="S784" s="2" t="n"/>
      <c r="T784" s="2" t="n"/>
      <c r="U784" s="39">
        <f>IF(I784="N",T784*Supuestos!$B$4,T784*Supuestos!$C$4)*100</f>
        <v/>
      </c>
      <c r="V784" s="20">
        <f>IF(U784&gt;0,100/U784,0)</f>
        <v/>
      </c>
      <c r="W784" s="2">
        <f>T784*M784</f>
        <v/>
      </c>
      <c r="X784" s="2">
        <f>+U784*M784</f>
        <v/>
      </c>
      <c r="Y784" s="44" t="n">
        <v>0</v>
      </c>
      <c r="Z784" s="45" t="n">
        <v>0.347</v>
      </c>
      <c r="AA784" s="44" t="n">
        <v>0</v>
      </c>
    </row>
    <row r="785">
      <c r="A785" s="6" t="inlineStr">
        <is>
          <t>JMC</t>
        </is>
      </c>
      <c r="B785" s="6" t="inlineStr">
        <is>
          <t>Nueva Vigus Work 1.8T D.Cab. Full,2Abag,ABS,espejos,Ay.Est.</t>
        </is>
      </c>
      <c r="C785" s="6" t="inlineStr">
        <is>
          <t>P.UP / DC MEDIANOS Y GRANDES</t>
        </is>
      </c>
      <c r="D785" s="6" t="inlineStr">
        <is>
          <t>COMERCIAL</t>
        </is>
      </c>
      <c r="E785" s="11">
        <f>IF(D785="COMERCIAL","UTILITARIO",IF(C785="SUV Y CROSSOVER","SUV","AUTOMOVIL"))</f>
        <v/>
      </c>
      <c r="F785" s="6" t="n"/>
      <c r="G785" s="11" t="n">
        <v>1800</v>
      </c>
      <c r="H785" s="6" t="inlineStr">
        <is>
          <t>NAFTA</t>
        </is>
      </c>
      <c r="I785" s="6">
        <f>IF(H785="NAFTA","N",IF(H785="DIESEL","D",IF(H785="ELÉCTRICO","E","")))</f>
        <v/>
      </c>
      <c r="J785" s="17" t="inlineStr">
        <is>
          <t>N</t>
        </is>
      </c>
      <c r="K785" s="6" t="n"/>
      <c r="L785" s="9" t="n">
        <v>9</v>
      </c>
      <c r="M785" s="2" t="n"/>
      <c r="N785" s="2" t="n"/>
      <c r="O785" s="2" t="n"/>
      <c r="P785" s="2" t="n"/>
      <c r="Q785" s="2" t="n"/>
      <c r="R785" s="2" t="n"/>
      <c r="S785" s="2" t="n"/>
      <c r="T785" s="2" t="n"/>
      <c r="U785" s="39">
        <f>IF(I785="N",T785*Supuestos!$B$4,T785*Supuestos!$C$4)*100</f>
        <v/>
      </c>
      <c r="V785" s="20">
        <f>IF(U785&gt;0,100/U785,0)</f>
        <v/>
      </c>
      <c r="W785" s="2">
        <f>T785*M785</f>
        <v/>
      </c>
      <c r="X785" s="2">
        <f>+U785*M785</f>
        <v/>
      </c>
      <c r="Y785" s="44" t="n">
        <v>0</v>
      </c>
      <c r="Z785" s="45" t="n">
        <v>0.06</v>
      </c>
      <c r="AA785" s="44" t="n">
        <v>0</v>
      </c>
    </row>
    <row r="786">
      <c r="A786" s="6" t="inlineStr">
        <is>
          <t>MERCEDES BENZ</t>
        </is>
      </c>
      <c r="B786" s="6" t="inlineStr">
        <is>
          <t>Nueva Sprinter 415 CDi Dsl 4325 Furgon Full (VS30)(ARG)</t>
        </is>
      </c>
      <c r="C786" s="6" t="inlineStr">
        <is>
          <t>UTILITARIOS MEDIANOS y GRANDES</t>
        </is>
      </c>
      <c r="D786" s="6" t="inlineStr">
        <is>
          <t>COMERCIAL</t>
        </is>
      </c>
      <c r="E786" s="11">
        <f>IF(D786="COMERCIAL","UTILITARIO",IF(C786="SUV Y CROSSOVER","SUV","AUTOMOVIL"))</f>
        <v/>
      </c>
      <c r="F786" s="6" t="inlineStr">
        <is>
          <t>ARG</t>
        </is>
      </c>
      <c r="G786" s="11" t="n"/>
      <c r="H786" s="6" t="inlineStr">
        <is>
          <t>DIESEL</t>
        </is>
      </c>
      <c r="I786" s="6">
        <f>IF(H786="NAFTA","N",IF(H786="DIESEL","D",IF(H786="ELÉCTRICO","E","")))</f>
        <v/>
      </c>
      <c r="J786" s="17" t="inlineStr">
        <is>
          <t>D</t>
        </is>
      </c>
      <c r="K786" s="6" t="n">
        <v>150</v>
      </c>
      <c r="L786" s="9" t="n">
        <v>9</v>
      </c>
      <c r="M786" s="2" t="n"/>
      <c r="N786" s="2" t="n"/>
      <c r="O786" s="2" t="n"/>
      <c r="P786" s="2" t="n"/>
      <c r="Q786" s="2" t="n"/>
      <c r="R786" s="2" t="n"/>
      <c r="S786" s="2" t="n"/>
      <c r="T786" s="2" t="n"/>
      <c r="U786" s="39">
        <f>IF(I786="N",T786*Supuestos!$B$4,T786*Supuestos!$C$4)*100</f>
        <v/>
      </c>
      <c r="V786" s="20">
        <f>IF(U786&gt;0,100/U786,0)</f>
        <v/>
      </c>
      <c r="W786" s="2">
        <f>T786*M786</f>
        <v/>
      </c>
      <c r="X786" s="2">
        <f>+U786*M786</f>
        <v/>
      </c>
      <c r="Y786" s="44" t="n">
        <v>0</v>
      </c>
      <c r="Z786" s="45" t="n">
        <v>0.347</v>
      </c>
      <c r="AA786" s="44" t="n">
        <v>0</v>
      </c>
    </row>
    <row r="787">
      <c r="A787" s="6" t="inlineStr">
        <is>
          <t>NISSAN</t>
        </is>
      </c>
      <c r="B787" s="6" t="inlineStr">
        <is>
          <t>New Frontier 2.5 LE 187HP TDsl DC E.Full,clim,cue,Ay.Est.4x4</t>
        </is>
      </c>
      <c r="C787" s="6" t="inlineStr">
        <is>
          <t>P.UP / DC MEDIANOS Y GRANDES</t>
        </is>
      </c>
      <c r="D787" s="6" t="inlineStr">
        <is>
          <t>COMERCIAL</t>
        </is>
      </c>
      <c r="E787" s="11">
        <f>IF(D787="COMERCIAL","UTILITARIO",IF(C787="SUV Y CROSSOVER","SUV","AUTOMOVIL"))</f>
        <v/>
      </c>
      <c r="F787" s="6" t="inlineStr">
        <is>
          <t>MEX</t>
        </is>
      </c>
      <c r="G787" s="11" t="n">
        <v>2500</v>
      </c>
      <c r="H787" s="6" t="inlineStr">
        <is>
          <t>DIESEL</t>
        </is>
      </c>
      <c r="I787" s="6">
        <f>IF(H787="NAFTA","N",IF(H787="DIESEL","D",IF(H787="ELÉCTRICO","E","")))</f>
        <v/>
      </c>
      <c r="J787" s="17" t="inlineStr">
        <is>
          <t>D</t>
        </is>
      </c>
      <c r="K787" s="6" t="n">
        <v>187</v>
      </c>
      <c r="L787" s="9" t="n">
        <v>9</v>
      </c>
      <c r="M787" s="2" t="n">
        <v>9</v>
      </c>
      <c r="N787" s="2" t="n">
        <v>62828</v>
      </c>
      <c r="O787" s="2" t="inlineStr">
        <is>
          <t>Ursea</t>
        </is>
      </c>
      <c r="P787" s="2" t="inlineStr">
        <is>
          <t>RV-E00152</t>
        </is>
      </c>
      <c r="Q787" s="2" t="inlineStr">
        <is>
          <t>Euro 4</t>
        </is>
      </c>
      <c r="R787" s="2" t="n">
        <v>3020</v>
      </c>
      <c r="S787" s="2" t="n"/>
      <c r="T787" s="2" t="n">
        <v>199</v>
      </c>
      <c r="U787" s="39">
        <f>IF(I787="N",T787*Supuestos!$B$4,T787*Supuestos!$C$4)*100</f>
        <v/>
      </c>
      <c r="V787" s="20">
        <f>IF(U787&gt;0,100/U787,0)</f>
        <v/>
      </c>
      <c r="W787" s="2">
        <f>T787*M787</f>
        <v/>
      </c>
      <c r="X787" s="2">
        <f>+U787*M787</f>
        <v/>
      </c>
      <c r="Y787" s="44" t="n">
        <v>13266.46707315589</v>
      </c>
      <c r="Z787" s="45" t="n">
        <v>0.347</v>
      </c>
      <c r="AA787" s="44" t="n">
        <v>38231.89358258181</v>
      </c>
    </row>
    <row r="788">
      <c r="A788" s="6" t="inlineStr">
        <is>
          <t>PEUGEOT</t>
        </is>
      </c>
      <c r="B788" s="6" t="inlineStr">
        <is>
          <t>Landtrek 2.2T Active Dsl DC Extra Full 4x4 (ROU)</t>
        </is>
      </c>
      <c r="C788" s="6" t="inlineStr">
        <is>
          <t>P.UP / DC MEDIANOS Y GRANDES</t>
        </is>
      </c>
      <c r="D788" s="6" t="inlineStr">
        <is>
          <t>COMERCIAL</t>
        </is>
      </c>
      <c r="E788" s="11">
        <f>IF(D788="COMERCIAL","UTILITARIO",IF(C788="SUV Y CROSSOVER","SUV","AUTOMOVIL"))</f>
        <v/>
      </c>
      <c r="F788" s="6" t="inlineStr">
        <is>
          <t>ROU</t>
        </is>
      </c>
      <c r="G788" s="11" t="n">
        <v>2200</v>
      </c>
      <c r="H788" s="6" t="inlineStr">
        <is>
          <t>DIESEL</t>
        </is>
      </c>
      <c r="I788" s="6">
        <f>IF(H788="NAFTA","N",IF(H788="DIESEL","D",IF(H788="ELÉCTRICO","E","")))</f>
        <v/>
      </c>
      <c r="J788" s="17" t="inlineStr">
        <is>
          <t>D</t>
        </is>
      </c>
      <c r="K788" s="6" t="n">
        <v>180</v>
      </c>
      <c r="L788" s="9" t="n">
        <v>9</v>
      </c>
      <c r="M788" s="2" t="n"/>
      <c r="N788" s="2" t="n"/>
      <c r="O788" s="2" t="n"/>
      <c r="P788" s="2" t="n"/>
      <c r="Q788" s="2" t="n"/>
      <c r="R788" s="2" t="n"/>
      <c r="S788" s="2" t="n"/>
      <c r="T788" s="2" t="n"/>
      <c r="U788" s="39">
        <f>IF(I788="N",T788*Supuestos!$B$4,T788*Supuestos!$C$4)*100</f>
        <v/>
      </c>
      <c r="V788" s="20">
        <f>IF(U788&gt;0,100/U788,0)</f>
        <v/>
      </c>
      <c r="W788" s="2">
        <f>T788*M788</f>
        <v/>
      </c>
      <c r="X788" s="2">
        <f>+U788*M788</f>
        <v/>
      </c>
      <c r="Y788" s="44" t="n">
        <v>0</v>
      </c>
      <c r="Z788" s="45" t="n">
        <v>0.347</v>
      </c>
      <c r="AA788" s="44" t="n">
        <v>0</v>
      </c>
    </row>
    <row r="789">
      <c r="A789" s="6" t="inlineStr">
        <is>
          <t>TOYOTA</t>
        </is>
      </c>
      <c r="B789" s="6" t="inlineStr">
        <is>
          <t>Hilux Dob. Cab. 2.7 DX Extra Full (ARG)</t>
        </is>
      </c>
      <c r="C789" s="6" t="inlineStr">
        <is>
          <t>P.UP / DC MEDIANOS Y GRANDES</t>
        </is>
      </c>
      <c r="D789" s="6" t="inlineStr">
        <is>
          <t>COMERCIAL</t>
        </is>
      </c>
      <c r="E789" s="11">
        <f>IF(D789="COMERCIAL","UTILITARIO",IF(C789="SUV Y CROSSOVER","SUV","AUTOMOVIL"))</f>
        <v/>
      </c>
      <c r="F789" s="6" t="inlineStr">
        <is>
          <t>ARG</t>
        </is>
      </c>
      <c r="G789" s="11" t="n">
        <v>2700</v>
      </c>
      <c r="H789" s="6" t="inlineStr">
        <is>
          <t>NAFTA</t>
        </is>
      </c>
      <c r="I789" s="6">
        <f>IF(H789="NAFTA","N",IF(H789="DIESEL","D",IF(H789="ELÉCTRICO","E","")))</f>
        <v/>
      </c>
      <c r="J789" s="17" t="inlineStr">
        <is>
          <t>N</t>
        </is>
      </c>
      <c r="K789" s="6" t="n">
        <v>167</v>
      </c>
      <c r="L789" s="9" t="n">
        <v>9</v>
      </c>
      <c r="M789" s="2" t="n">
        <v>9</v>
      </c>
      <c r="N789" s="2" t="n">
        <v>34990</v>
      </c>
      <c r="O789" s="2" t="inlineStr">
        <is>
          <t>Ursea</t>
        </is>
      </c>
      <c r="P789" s="2" t="inlineStr">
        <is>
          <t>RV-E00163</t>
        </is>
      </c>
      <c r="Q789" s="2" t="inlineStr">
        <is>
          <t>Euro 5 b</t>
        </is>
      </c>
      <c r="R789" s="2" t="n">
        <v>2710</v>
      </c>
      <c r="S789" s="2" t="n"/>
      <c r="T789" s="2" t="n">
        <v>260</v>
      </c>
      <c r="U789" s="39">
        <f>IF(I789="N",T789*Supuestos!$B$4,T789*Supuestos!$C$4)*100</f>
        <v/>
      </c>
      <c r="V789" s="20">
        <f>IF(U789&gt;0,100/U789,0)</f>
        <v/>
      </c>
      <c r="W789" s="2">
        <f>T789*M789</f>
        <v/>
      </c>
      <c r="X789" s="2">
        <f>+U789*M789</f>
        <v/>
      </c>
      <c r="Y789" s="44" t="n">
        <v>1623.414785029384</v>
      </c>
      <c r="Z789" s="45" t="n">
        <v>0.06</v>
      </c>
      <c r="AA789" s="44" t="n">
        <v>27056.91308382307</v>
      </c>
    </row>
    <row r="790">
      <c r="A790" s="6" t="inlineStr">
        <is>
          <t>DFSK</t>
        </is>
      </c>
      <c r="B790" s="6" t="inlineStr">
        <is>
          <t>EC35 60 KW Furgon Full,2Abag,ABS,Ay.Estac. Pta.Lat. Aut.</t>
        </is>
      </c>
      <c r="C790" s="6" t="inlineStr">
        <is>
          <t>UTILITARIOS COMPACTOS</t>
        </is>
      </c>
      <c r="D790" s="6" t="inlineStr">
        <is>
          <t>COMERCIAL</t>
        </is>
      </c>
      <c r="E790" s="11">
        <f>IF(D790="COMERCIAL","UTILITARIO",IF(C790="SUV Y CROSSOVER","SUV","AUTOMOVIL"))</f>
        <v/>
      </c>
      <c r="F790" s="6" t="inlineStr">
        <is>
          <t>CHI</t>
        </is>
      </c>
      <c r="G790" s="11" t="n"/>
      <c r="H790" s="6" t="inlineStr">
        <is>
          <t>ELÉCTRICO</t>
        </is>
      </c>
      <c r="I790" s="6">
        <f>IF(H790="NAFTA","N",IF(H790="DIESEL","D",IF(H790="ELÉCTRICO","E","")))</f>
        <v/>
      </c>
      <c r="J790" s="17" t="inlineStr">
        <is>
          <t>BEV</t>
        </is>
      </c>
      <c r="K790" s="6" t="n">
        <v>80</v>
      </c>
      <c r="L790" s="9" t="n">
        <v>8</v>
      </c>
      <c r="M790" s="21" t="n">
        <v>8</v>
      </c>
      <c r="N790" s="2" t="n">
        <v>36950</v>
      </c>
      <c r="O790" s="2" t="inlineStr">
        <is>
          <t>Chile</t>
        </is>
      </c>
      <c r="P790" s="2" t="inlineStr">
        <is>
          <t>DS8820EL1122S00-3</t>
        </is>
      </c>
      <c r="Q790" s="2" t="n"/>
      <c r="R790" s="2" t="n">
        <v>2600</v>
      </c>
      <c r="S790" s="2" t="n">
        <v>4.1</v>
      </c>
      <c r="T790" s="2" t="n"/>
      <c r="U790" s="39">
        <f>IF(I790="N",T790*Supuestos!$B$4,T790*Supuestos!$C$4)*100</f>
        <v/>
      </c>
      <c r="V790" s="20">
        <f>IF(U790&gt;0,100/U790,0)</f>
        <v/>
      </c>
      <c r="W790" s="2">
        <f>T790*M790</f>
        <v/>
      </c>
      <c r="X790" s="2">
        <f>+U790*M790</f>
        <v/>
      </c>
      <c r="Y790" s="44" t="n">
        <v>0</v>
      </c>
      <c r="Z790" s="45" t="n">
        <v>0</v>
      </c>
      <c r="AA790" s="44" t="n">
        <v>30286.88524590164</v>
      </c>
    </row>
    <row r="791">
      <c r="A791" s="6" t="inlineStr">
        <is>
          <t>FORD</t>
        </is>
      </c>
      <c r="B791" s="6" t="inlineStr">
        <is>
          <t>New Ranger XLT 3.2 Dob.Cab T.Diesel 4x4 Extra Full (ARG)</t>
        </is>
      </c>
      <c r="C791" s="6" t="inlineStr">
        <is>
          <t>P.UP / DC MEDIANOS Y GRANDES</t>
        </is>
      </c>
      <c r="D791" s="6" t="inlineStr">
        <is>
          <t>COMERCIAL</t>
        </is>
      </c>
      <c r="E791" s="11">
        <f>IF(D791="COMERCIAL","UTILITARIO",IF(C791="SUV Y CROSSOVER","SUV","AUTOMOVIL"))</f>
        <v/>
      </c>
      <c r="F791" s="6" t="inlineStr">
        <is>
          <t>ARG</t>
        </is>
      </c>
      <c r="G791" s="11" t="n">
        <v>3200</v>
      </c>
      <c r="H791" s="6" t="inlineStr">
        <is>
          <t>DIESEL</t>
        </is>
      </c>
      <c r="I791" s="6">
        <f>IF(H791="NAFTA","N",IF(H791="DIESEL","D",IF(H791="ELÉCTRICO","E","")))</f>
        <v/>
      </c>
      <c r="J791" s="17" t="inlineStr">
        <is>
          <t>D</t>
        </is>
      </c>
      <c r="K791" s="6" t="n">
        <v>200</v>
      </c>
      <c r="L791" s="9" t="n">
        <v>8</v>
      </c>
      <c r="M791" s="2" t="n">
        <v>8</v>
      </c>
      <c r="N791" s="2" t="n">
        <v>51990</v>
      </c>
      <c r="O791" s="2" t="inlineStr">
        <is>
          <t>Chile</t>
        </is>
      </c>
      <c r="P791" s="2" t="inlineStr">
        <is>
          <t>FR6526E50919M05-3</t>
        </is>
      </c>
      <c r="Q791" s="2" t="inlineStr">
        <is>
          <t>Euro 5</t>
        </is>
      </c>
      <c r="R791" s="2" t="n">
        <v>3200</v>
      </c>
      <c r="S791" s="2" t="n"/>
      <c r="T791" s="2" t="n">
        <v>212</v>
      </c>
      <c r="U791" s="39">
        <f>IF(I791="N",T791*Supuestos!$B$4,T791*Supuestos!$C$4)*100</f>
        <v/>
      </c>
      <c r="V791" s="20">
        <f>IF(U791&gt;0,100/U791,0)</f>
        <v/>
      </c>
      <c r="W791" s="2">
        <f>T791*M791</f>
        <v/>
      </c>
      <c r="X791" s="2">
        <f>+U791*M791</f>
        <v/>
      </c>
      <c r="Y791" s="44" t="n">
        <v>10977.9656066304</v>
      </c>
      <c r="Z791" s="45" t="n">
        <v>0.347</v>
      </c>
      <c r="AA791" s="44" t="n">
        <v>31636.78849173025</v>
      </c>
    </row>
    <row r="792">
      <c r="A792" s="6" t="inlineStr">
        <is>
          <t>FORD</t>
        </is>
      </c>
      <c r="B792" s="6" t="inlineStr">
        <is>
          <t>Ranger XLS 3.2 TDiesel DC Ex.Full,climaut,CES,Ay.Est.Aut.(AR</t>
        </is>
      </c>
      <c r="C792" s="6" t="inlineStr">
        <is>
          <t>P.UP / DC MEDIANOS Y GRANDES</t>
        </is>
      </c>
      <c r="D792" s="6" t="inlineStr">
        <is>
          <t>COMERCIAL</t>
        </is>
      </c>
      <c r="E792" s="11">
        <f>IF(D792="COMERCIAL","UTILITARIO",IF(C792="SUV Y CROSSOVER","SUV","AUTOMOVIL"))</f>
        <v/>
      </c>
      <c r="F792" s="6" t="inlineStr">
        <is>
          <t>ARG</t>
        </is>
      </c>
      <c r="G792" s="11" t="n">
        <v>3200</v>
      </c>
      <c r="H792" s="6" t="inlineStr">
        <is>
          <t>DIESEL</t>
        </is>
      </c>
      <c r="I792" s="6">
        <f>IF(H792="NAFTA","N",IF(H792="DIESEL","D",IF(H792="ELÉCTRICO","E","")))</f>
        <v/>
      </c>
      <c r="J792" s="17" t="inlineStr">
        <is>
          <t>D</t>
        </is>
      </c>
      <c r="K792" s="6" t="n">
        <v>200</v>
      </c>
      <c r="L792" s="9" t="n">
        <v>8</v>
      </c>
      <c r="M792" s="2" t="n">
        <v>8</v>
      </c>
      <c r="N792" s="2" t="n">
        <v>54490</v>
      </c>
      <c r="O792" s="2" t="inlineStr">
        <is>
          <t>Chile</t>
        </is>
      </c>
      <c r="P792" s="2" t="inlineStr">
        <is>
          <t>FR8653E60622M02-2</t>
        </is>
      </c>
      <c r="Q792" s="2" t="inlineStr">
        <is>
          <t>Euro 6 c</t>
        </is>
      </c>
      <c r="R792" s="2" t="n">
        <v>3200</v>
      </c>
      <c r="S792" s="2" t="n"/>
      <c r="T792" s="2" t="n">
        <v>237</v>
      </c>
      <c r="U792" s="39">
        <f>IF(I792="N",T792*Supuestos!$B$4,T792*Supuestos!$C$4)*100</f>
        <v/>
      </c>
      <c r="V792" s="20">
        <f>IF(U792&gt;0,100/U792,0)</f>
        <v/>
      </c>
      <c r="W792" s="2">
        <f>T792*M792</f>
        <v/>
      </c>
      <c r="X792" s="2">
        <f>+U792*M792</f>
        <v/>
      </c>
      <c r="Y792" s="44" t="n">
        <v>11505.85393162705</v>
      </c>
      <c r="Z792" s="45" t="n">
        <v>0.347</v>
      </c>
      <c r="AA792" s="44" t="n">
        <v>33158.08049460246</v>
      </c>
    </row>
    <row r="793">
      <c r="A793" s="6" t="inlineStr">
        <is>
          <t>IVECO</t>
        </is>
      </c>
      <c r="B793" s="6" t="inlineStr">
        <is>
          <t>Daily Minibus Turismo 50-170 3.0T EV 17+1 Rueda Doble (BRA)</t>
        </is>
      </c>
      <c r="C793" s="6" t="inlineStr">
        <is>
          <t>UTILITARIOS MEDIANOS y GRANDES</t>
        </is>
      </c>
      <c r="D793" s="6" t="inlineStr">
        <is>
          <t>COMERCIAL</t>
        </is>
      </c>
      <c r="E793" s="11">
        <f>IF(D793="COMERCIAL","UTILITARIO",IF(C793="SUV Y CROSSOVER","SUV","AUTOMOVIL"))</f>
        <v/>
      </c>
      <c r="F793" s="6" t="n"/>
      <c r="G793" s="11" t="n">
        <v>3000</v>
      </c>
      <c r="H793" s="6" t="inlineStr">
        <is>
          <t>DIESEL</t>
        </is>
      </c>
      <c r="I793" s="6">
        <f>IF(H793="NAFTA","N",IF(H793="DIESEL","D",IF(H793="ELÉCTRICO","E","")))</f>
        <v/>
      </c>
      <c r="J793" s="17" t="inlineStr">
        <is>
          <t>D</t>
        </is>
      </c>
      <c r="K793" s="6" t="n"/>
      <c r="L793" s="9" t="n">
        <v>8</v>
      </c>
      <c r="M793" s="2" t="n"/>
      <c r="N793" s="2" t="n"/>
      <c r="O793" s="2" t="n"/>
      <c r="P793" s="2" t="n"/>
      <c r="Q793" s="2" t="n"/>
      <c r="R793" s="2" t="n"/>
      <c r="S793" s="2" t="n"/>
      <c r="T793" s="2" t="n"/>
      <c r="U793" s="39">
        <f>IF(I793="N",T793*Supuestos!$B$4,T793*Supuestos!$C$4)*100</f>
        <v/>
      </c>
      <c r="V793" s="20">
        <f>IF(U793&gt;0,100/U793,0)</f>
        <v/>
      </c>
      <c r="W793" s="2">
        <f>T793*M793</f>
        <v/>
      </c>
      <c r="X793" s="2">
        <f>+U793*M793</f>
        <v/>
      </c>
      <c r="Y793" s="44" t="n">
        <v>0</v>
      </c>
      <c r="Z793" s="45" t="n">
        <v>0.347</v>
      </c>
      <c r="AA793" s="44" t="n">
        <v>0</v>
      </c>
    </row>
    <row r="794">
      <c r="A794" s="6" t="inlineStr">
        <is>
          <t>MERCEDES BENZ</t>
        </is>
      </c>
      <c r="B794" s="6" t="inlineStr">
        <is>
          <t>Nueva Sprinter 311 CDi Dsl 3250 Furgon Compacto Full (VS30)(</t>
        </is>
      </c>
      <c r="C794" s="6" t="inlineStr">
        <is>
          <t>UTILITARIOS MEDIANOS y GRANDES</t>
        </is>
      </c>
      <c r="D794" s="6" t="inlineStr">
        <is>
          <t>COMERCIAL</t>
        </is>
      </c>
      <c r="E794" s="11">
        <f>IF(D794="COMERCIAL","UTILITARIO",IF(C794="SUV Y CROSSOVER","SUV","AUTOMOVIL"))</f>
        <v/>
      </c>
      <c r="F794" s="6" t="inlineStr">
        <is>
          <t>ARG</t>
        </is>
      </c>
      <c r="G794" s="11" t="n"/>
      <c r="H794" s="6" t="inlineStr">
        <is>
          <t>DIESEL</t>
        </is>
      </c>
      <c r="I794" s="6">
        <f>IF(H794="NAFTA","N",IF(H794="DIESEL","D",IF(H794="ELÉCTRICO","E","")))</f>
        <v/>
      </c>
      <c r="J794" s="17" t="inlineStr">
        <is>
          <t>D</t>
        </is>
      </c>
      <c r="K794" s="6" t="n">
        <v>114</v>
      </c>
      <c r="L794" s="9" t="n">
        <v>8</v>
      </c>
      <c r="M794" s="2" t="n"/>
      <c r="N794" s="2" t="n"/>
      <c r="O794" s="2" t="n"/>
      <c r="P794" s="2" t="n"/>
      <c r="Q794" s="2" t="n"/>
      <c r="R794" s="2" t="n"/>
      <c r="S794" s="2" t="n"/>
      <c r="T794" s="2" t="n"/>
      <c r="U794" s="39">
        <f>IF(I794="N",T794*Supuestos!$B$4,T794*Supuestos!$C$4)*100</f>
        <v/>
      </c>
      <c r="V794" s="20">
        <f>IF(U794&gt;0,100/U794,0)</f>
        <v/>
      </c>
      <c r="W794" s="2">
        <f>T794*M794</f>
        <v/>
      </c>
      <c r="X794" s="2">
        <f>+U794*M794</f>
        <v/>
      </c>
      <c r="Y794" s="44" t="n">
        <v>0</v>
      </c>
      <c r="Z794" s="45" t="n">
        <v>0.347</v>
      </c>
      <c r="AA794" s="44" t="n">
        <v>0</v>
      </c>
    </row>
    <row r="795">
      <c r="A795" s="6" t="inlineStr">
        <is>
          <t>NISSAN</t>
        </is>
      </c>
      <c r="B795" s="6" t="inlineStr">
        <is>
          <t>New Frontier 2.5 XE 187HP TDsl DC Extra Full,clim,Ay.Est.4x4</t>
        </is>
      </c>
      <c r="C795" s="6" t="inlineStr">
        <is>
          <t>P.UP / DC MEDIANOS Y GRANDES</t>
        </is>
      </c>
      <c r="D795" s="6" t="inlineStr">
        <is>
          <t>COMERCIAL</t>
        </is>
      </c>
      <c r="E795" s="11">
        <f>IF(D795="COMERCIAL","UTILITARIO",IF(C795="SUV Y CROSSOVER","SUV","AUTOMOVIL"))</f>
        <v/>
      </c>
      <c r="F795" s="6" t="inlineStr">
        <is>
          <t>MEX</t>
        </is>
      </c>
      <c r="G795" s="11" t="n">
        <v>2500</v>
      </c>
      <c r="H795" s="6" t="inlineStr">
        <is>
          <t>DIESEL</t>
        </is>
      </c>
      <c r="I795" s="6">
        <f>IF(H795="NAFTA","N",IF(H795="DIESEL","D",IF(H795="ELÉCTRICO","E","")))</f>
        <v/>
      </c>
      <c r="J795" s="17" t="inlineStr">
        <is>
          <t>D</t>
        </is>
      </c>
      <c r="K795" s="6" t="n">
        <v>187</v>
      </c>
      <c r="L795" s="9" t="n">
        <v>8</v>
      </c>
      <c r="M795" s="2" t="n">
        <v>8</v>
      </c>
      <c r="N795" s="2" t="n">
        <v>57338</v>
      </c>
      <c r="O795" s="2" t="inlineStr">
        <is>
          <t>Ursea</t>
        </is>
      </c>
      <c r="P795" s="2" t="inlineStr">
        <is>
          <t>RV-E00152</t>
        </is>
      </c>
      <c r="Q795" s="2" t="inlineStr">
        <is>
          <t>Euro 4</t>
        </is>
      </c>
      <c r="R795" s="2" t="n">
        <v>3020</v>
      </c>
      <c r="S795" s="2" t="n"/>
      <c r="T795" s="2" t="n">
        <v>199</v>
      </c>
      <c r="U795" s="39">
        <f>IF(I795="N",T795*Supuestos!$B$4,T795*Supuestos!$C$4)*100</f>
        <v/>
      </c>
      <c r="V795" s="20">
        <f>IF(U795&gt;0,100/U795,0)</f>
        <v/>
      </c>
      <c r="W795" s="2">
        <f>T795*M795</f>
        <v/>
      </c>
      <c r="X795" s="2">
        <f>+U795*M795</f>
        <v/>
      </c>
      <c r="Y795" s="44" t="n">
        <v>12107.22431146324</v>
      </c>
      <c r="Z795" s="45" t="n">
        <v>0.347</v>
      </c>
      <c r="AA795" s="44" t="n">
        <v>34891.13634427446</v>
      </c>
    </row>
    <row r="796">
      <c r="A796" s="6" t="inlineStr">
        <is>
          <t>RAM</t>
        </is>
      </c>
      <c r="B796" s="6" t="inlineStr">
        <is>
          <t>1500 TRX 6.2T Laramie DC Ex.Full,cue,techo 4x4 Aut.</t>
        </is>
      </c>
      <c r="C796" s="6" t="inlineStr">
        <is>
          <t>P.UP / DC MEDIANOS Y GRANDES</t>
        </is>
      </c>
      <c r="D796" s="6" t="inlineStr">
        <is>
          <t>COMERCIAL</t>
        </is>
      </c>
      <c r="E796" s="11">
        <f>IF(D796="COMERCIAL","UTILITARIO",IF(C796="SUV Y CROSSOVER","SUV","AUTOMOVIL"))</f>
        <v/>
      </c>
      <c r="F796" s="6" t="inlineStr">
        <is>
          <t>USA</t>
        </is>
      </c>
      <c r="G796" s="11" t="n">
        <v>6200</v>
      </c>
      <c r="H796" s="6" t="inlineStr">
        <is>
          <t>NAFTA</t>
        </is>
      </c>
      <c r="I796" s="6">
        <f>IF(H796="NAFTA","N",IF(H796="DIESEL","D",IF(H796="ELÉCTRICO","E","")))</f>
        <v/>
      </c>
      <c r="J796" s="17" t="inlineStr">
        <is>
          <t>N</t>
        </is>
      </c>
      <c r="K796" s="6" t="n">
        <v>702</v>
      </c>
      <c r="L796" s="9" t="n">
        <v>8</v>
      </c>
      <c r="M796" s="2" t="n"/>
      <c r="N796" s="2" t="n"/>
      <c r="O796" s="2" t="n"/>
      <c r="P796" s="2" t="n"/>
      <c r="Q796" s="2" t="n"/>
      <c r="R796" s="2" t="n"/>
      <c r="S796" s="2" t="n"/>
      <c r="T796" s="2" t="n"/>
      <c r="U796" s="39">
        <f>IF(I796="N",T796*Supuestos!$B$4,T796*Supuestos!$C$4)*100</f>
        <v/>
      </c>
      <c r="V796" s="20">
        <f>IF(U796&gt;0,100/U796,0)</f>
        <v/>
      </c>
      <c r="W796" s="2">
        <f>T796*M796</f>
        <v/>
      </c>
      <c r="X796" s="2">
        <f>+U796*M796</f>
        <v/>
      </c>
      <c r="Y796" s="44" t="n">
        <v>0</v>
      </c>
      <c r="Z796" s="45" t="n">
        <v>0.115</v>
      </c>
      <c r="AA796" s="44" t="n">
        <v>0</v>
      </c>
    </row>
    <row r="797">
      <c r="A797" s="6" t="inlineStr">
        <is>
          <t>FORD</t>
        </is>
      </c>
      <c r="B797" s="6" t="inlineStr">
        <is>
          <t>Nueva Ranger XLT 2.0 TDsl DC E.Full,7Abag,cue 4x4 Aut(ARG)</t>
        </is>
      </c>
      <c r="C797" s="6" t="inlineStr">
        <is>
          <t>P.UP / DC MEDIANOS Y GRANDES</t>
        </is>
      </c>
      <c r="D797" s="6" t="inlineStr">
        <is>
          <t>COMERCIAL</t>
        </is>
      </c>
      <c r="E797" s="11">
        <f>IF(D797="COMERCIAL","UTILITARIO",IF(C797="SUV Y CROSSOVER","SUV","AUTOMOVIL"))</f>
        <v/>
      </c>
      <c r="F797" s="6" t="n"/>
      <c r="G797" s="11" t="n">
        <v>2000</v>
      </c>
      <c r="H797" s="6" t="inlineStr">
        <is>
          <t>DIESEL</t>
        </is>
      </c>
      <c r="I797" s="6">
        <f>IF(H797="NAFTA","N",IF(H797="DIESEL","D",IF(H797="ELÉCTRICO","E","")))</f>
        <v/>
      </c>
      <c r="J797" s="17" t="inlineStr">
        <is>
          <t>D</t>
        </is>
      </c>
      <c r="K797" s="6" t="n">
        <v>210</v>
      </c>
      <c r="L797" s="9" t="n">
        <v>7</v>
      </c>
      <c r="M797" s="2" t="n">
        <v>7</v>
      </c>
      <c r="N797" s="2" t="n">
        <v>72900</v>
      </c>
      <c r="O797" s="2" t="inlineStr">
        <is>
          <t>Ursea</t>
        </is>
      </c>
      <c r="P797" s="2" t="inlineStr">
        <is>
          <t>RV-E00009</t>
        </is>
      </c>
      <c r="Q797" s="2" t="inlineStr">
        <is>
          <t>Euro 5 b</t>
        </is>
      </c>
      <c r="R797" s="2" t="n">
        <v>3280</v>
      </c>
      <c r="S797" s="2" t="n"/>
      <c r="T797" s="2" t="n">
        <v>201</v>
      </c>
      <c r="U797" s="39">
        <f>IF(I797="N",T797*Supuestos!$B$4,T797*Supuestos!$C$4)*100</f>
        <v/>
      </c>
      <c r="V797" s="20">
        <f>IF(U797&gt;0,100/U797,0)</f>
        <v/>
      </c>
      <c r="W797" s="2">
        <f>T797*M797</f>
        <v/>
      </c>
      <c r="X797" s="2">
        <f>+U797*M797</f>
        <v/>
      </c>
      <c r="Y797" s="44" t="n">
        <v>15393.22355690241</v>
      </c>
      <c r="Z797" s="45" t="n">
        <v>0.347</v>
      </c>
      <c r="AA797" s="44" t="n">
        <v>44360.87480375333</v>
      </c>
    </row>
    <row r="798">
      <c r="A798" s="6" t="inlineStr">
        <is>
          <t>IVECO</t>
        </is>
      </c>
      <c r="B798" s="6" t="inlineStr">
        <is>
          <t>Daily 55-170 3.0 TDsl EV Furgon 16m3 Full,2Abag,ABS,CES(BRA)</t>
        </is>
      </c>
      <c r="C798" s="6" t="inlineStr">
        <is>
          <t>UTILITARIOS MEDIANOS y GRANDES</t>
        </is>
      </c>
      <c r="D798" s="6" t="inlineStr">
        <is>
          <t>COMERCIAL</t>
        </is>
      </c>
      <c r="E798" s="11">
        <f>IF(D798="COMERCIAL","UTILITARIO",IF(C798="SUV Y CROSSOVER","SUV","AUTOMOVIL"))</f>
        <v/>
      </c>
      <c r="F798" s="6" t="inlineStr">
        <is>
          <t>BRA</t>
        </is>
      </c>
      <c r="G798" s="11" t="n">
        <v>3000</v>
      </c>
      <c r="H798" s="6" t="inlineStr">
        <is>
          <t>DIESEL</t>
        </is>
      </c>
      <c r="I798" s="6">
        <f>IF(H798="NAFTA","N",IF(H798="DIESEL","D",IF(H798="ELÉCTRICO","E","")))</f>
        <v/>
      </c>
      <c r="J798" s="17" t="inlineStr">
        <is>
          <t>D</t>
        </is>
      </c>
      <c r="K798" s="6" t="n">
        <v>170</v>
      </c>
      <c r="L798" s="9" t="n">
        <v>7</v>
      </c>
      <c r="M798" s="2" t="n"/>
      <c r="N798" s="2" t="n"/>
      <c r="O798" s="2" t="n"/>
      <c r="P798" s="2" t="n"/>
      <c r="Q798" s="2" t="n"/>
      <c r="R798" s="2" t="n"/>
      <c r="S798" s="2" t="n"/>
      <c r="T798" s="2" t="n"/>
      <c r="U798" s="39">
        <f>IF(I798="N",T798*Supuestos!$B$4,T798*Supuestos!$C$4)*100</f>
        <v/>
      </c>
      <c r="V798" s="20">
        <f>IF(U798&gt;0,100/U798,0)</f>
        <v/>
      </c>
      <c r="W798" s="2">
        <f>T798*M798</f>
        <v/>
      </c>
      <c r="X798" s="2">
        <f>+U798*M798</f>
        <v/>
      </c>
      <c r="Y798" s="44" t="n">
        <v>0</v>
      </c>
      <c r="Z798" s="45" t="n">
        <v>0.347</v>
      </c>
      <c r="AA798" s="44" t="n">
        <v>0</v>
      </c>
    </row>
    <row r="799">
      <c r="A799" s="6" t="inlineStr">
        <is>
          <t>JMC</t>
        </is>
      </c>
      <c r="B799" s="6" t="inlineStr">
        <is>
          <t>N520 Touring Cargo Furgon Largo 2.8 T.Dsl Full,2Abag,ABS,P.L</t>
        </is>
      </c>
      <c r="C799" s="6" t="inlineStr">
        <is>
          <t>UTILITARIOS MEDIANOS y GRANDES</t>
        </is>
      </c>
      <c r="D799" s="6" t="inlineStr">
        <is>
          <t>COMERCIAL</t>
        </is>
      </c>
      <c r="E799" s="11">
        <f>IF(D799="COMERCIAL","UTILITARIO",IF(C799="SUV Y CROSSOVER","SUV","AUTOMOVIL"))</f>
        <v/>
      </c>
      <c r="F799" s="6" t="inlineStr">
        <is>
          <t>CHI</t>
        </is>
      </c>
      <c r="G799" s="11" t="n">
        <v>2800</v>
      </c>
      <c r="H799" s="6" t="inlineStr">
        <is>
          <t>DIESEL</t>
        </is>
      </c>
      <c r="I799" s="6">
        <f>IF(H799="NAFTA","N",IF(H799="DIESEL","D",IF(H799="ELÉCTRICO","E","")))</f>
        <v/>
      </c>
      <c r="J799" s="17" t="inlineStr">
        <is>
          <t>D</t>
        </is>
      </c>
      <c r="K799" s="6" t="n">
        <v>107</v>
      </c>
      <c r="L799" s="9" t="n">
        <v>7</v>
      </c>
      <c r="M799" s="22" t="n"/>
      <c r="N799" s="2" t="n"/>
      <c r="O799" s="2" t="n"/>
      <c r="P799" s="2" t="n"/>
      <c r="Q799" s="2" t="n"/>
      <c r="R799" s="2" t="n"/>
      <c r="S799" s="2" t="n"/>
      <c r="T799" s="2" t="n"/>
      <c r="U799" s="39">
        <f>IF(I799="N",T799*Supuestos!$B$4,T799*Supuestos!$C$4)*100</f>
        <v/>
      </c>
      <c r="V799" s="20">
        <f>IF(U799&gt;0,100/U799,0)</f>
        <v/>
      </c>
      <c r="W799" s="2">
        <f>T799*M799</f>
        <v/>
      </c>
      <c r="X799" s="2">
        <f>+U799*M799</f>
        <v/>
      </c>
      <c r="Y799" s="44" t="n">
        <v>0</v>
      </c>
      <c r="Z799" s="45" t="n">
        <v>0.347</v>
      </c>
      <c r="AA799" s="44" t="n">
        <v>0</v>
      </c>
    </row>
    <row r="800">
      <c r="A800" s="6" t="inlineStr">
        <is>
          <t>MERCEDES BENZ</t>
        </is>
      </c>
      <c r="B800" s="6" t="inlineStr">
        <is>
          <t>Nueva Sprinter 516 CDi Dsl 4325 EV Furgon Ex.Largo Full(VS30</t>
        </is>
      </c>
      <c r="C800" s="6" t="inlineStr">
        <is>
          <t>UTILITARIOS MEDIANOS y GRANDES</t>
        </is>
      </c>
      <c r="D800" s="6" t="inlineStr">
        <is>
          <t>COMERCIAL</t>
        </is>
      </c>
      <c r="E800" s="11">
        <f>IF(D800="COMERCIAL","UTILITARIO",IF(C800="SUV Y CROSSOVER","SUV","AUTOMOVIL"))</f>
        <v/>
      </c>
      <c r="F800" s="6" t="inlineStr">
        <is>
          <t>ARG</t>
        </is>
      </c>
      <c r="G800" s="11" t="n"/>
      <c r="H800" s="6" t="inlineStr">
        <is>
          <t>DIESEL</t>
        </is>
      </c>
      <c r="I800" s="6">
        <f>IF(H800="NAFTA","N",IF(H800="DIESEL","D",IF(H800="ELÉCTRICO","E","")))</f>
        <v/>
      </c>
      <c r="J800" s="17" t="inlineStr">
        <is>
          <t>D</t>
        </is>
      </c>
      <c r="K800" s="6" t="n">
        <v>163</v>
      </c>
      <c r="L800" s="9" t="n">
        <v>7</v>
      </c>
      <c r="M800" s="2" t="n"/>
      <c r="N800" s="2" t="n"/>
      <c r="O800" s="2" t="n"/>
      <c r="P800" s="2" t="n"/>
      <c r="Q800" s="2" t="n"/>
      <c r="R800" s="2" t="n"/>
      <c r="S800" s="2" t="n"/>
      <c r="T800" s="2" t="n"/>
      <c r="U800" s="39">
        <f>IF(I800="N",T800*Supuestos!$B$4,T800*Supuestos!$C$4)*100</f>
        <v/>
      </c>
      <c r="V800" s="20">
        <f>IF(U800&gt;0,100/U800,0)</f>
        <v/>
      </c>
      <c r="W800" s="2">
        <f>T800*M800</f>
        <v/>
      </c>
      <c r="X800" s="2">
        <f>+U800*M800</f>
        <v/>
      </c>
      <c r="Y800" s="44" t="n">
        <v>0</v>
      </c>
      <c r="Z800" s="45" t="n">
        <v>0.347</v>
      </c>
      <c r="AA800" s="44" t="n">
        <v>0</v>
      </c>
    </row>
    <row r="801">
      <c r="A801" s="6" t="inlineStr">
        <is>
          <t>VICTORY</t>
        </is>
      </c>
      <c r="B801" s="6" t="inlineStr">
        <is>
          <t>SCH6430 Minibus 1.2 11 pax. a/a, 2Abag, ABS+EBD</t>
        </is>
      </c>
      <c r="C801" s="6" t="inlineStr">
        <is>
          <t>UTILITARIOS LIVIANOS</t>
        </is>
      </c>
      <c r="D801" s="6" t="inlineStr">
        <is>
          <t>COMERCIAL</t>
        </is>
      </c>
      <c r="E801" s="11">
        <f>IF(D801="COMERCIAL","UTILITARIO",IF(C801="SUV Y CROSSOVER","SUV","AUTOMOVIL"))</f>
        <v/>
      </c>
      <c r="F801" s="6" t="inlineStr">
        <is>
          <t>CHI</t>
        </is>
      </c>
      <c r="G801" s="11" t="n">
        <v>1200</v>
      </c>
      <c r="H801" s="6" t="inlineStr">
        <is>
          <t>NAFTA</t>
        </is>
      </c>
      <c r="I801" s="6">
        <f>IF(H801="NAFTA","N",IF(H801="DIESEL","D",IF(H801="ELÉCTRICO","E","")))</f>
        <v/>
      </c>
      <c r="J801" s="17" t="inlineStr">
        <is>
          <t>N</t>
        </is>
      </c>
      <c r="K801" s="6" t="n">
        <v>86</v>
      </c>
      <c r="L801" s="9" t="n">
        <v>7</v>
      </c>
      <c r="M801" s="2" t="n"/>
      <c r="N801" s="2" t="n"/>
      <c r="O801" s="2" t="n"/>
      <c r="P801" s="2" t="n"/>
      <c r="Q801" s="2" t="n"/>
      <c r="R801" s="2" t="n"/>
      <c r="S801" s="2" t="n"/>
      <c r="T801" s="2" t="n"/>
      <c r="U801" s="39">
        <f>IF(I801="N",T801*Supuestos!$B$4,T801*Supuestos!$C$4)*100</f>
        <v/>
      </c>
      <c r="V801" s="20">
        <f>IF(U801&gt;0,100/U801,0)</f>
        <v/>
      </c>
      <c r="W801" s="2">
        <f>T801*M801</f>
        <v/>
      </c>
      <c r="X801" s="2">
        <f>+U801*M801</f>
        <v/>
      </c>
      <c r="Y801" s="44" t="n">
        <v>0</v>
      </c>
      <c r="Z801" s="45" t="n">
        <v>0.06</v>
      </c>
      <c r="AA801" s="44" t="n">
        <v>0</v>
      </c>
    </row>
    <row r="802">
      <c r="A802" s="6" t="inlineStr">
        <is>
          <t>GWM</t>
        </is>
      </c>
      <c r="B802" s="6" t="inlineStr">
        <is>
          <t>New Wingle 5 PUp 2.4 Luxury Full,2Abag,CES,CTR,cue,Ay.Est4x4</t>
        </is>
      </c>
      <c r="C802" s="6" t="inlineStr">
        <is>
          <t>P.UP / DC MEDIANOS Y GRANDES</t>
        </is>
      </c>
      <c r="D802" s="6" t="inlineStr">
        <is>
          <t>COMERCIAL</t>
        </is>
      </c>
      <c r="E802" s="11">
        <f>IF(D802="COMERCIAL","UTILITARIO",IF(C802="SUV Y CROSSOVER","SUV","AUTOMOVIL"))</f>
        <v/>
      </c>
      <c r="F802" s="6" t="inlineStr">
        <is>
          <t>CHI</t>
        </is>
      </c>
      <c r="G802" s="11" t="n">
        <v>2400</v>
      </c>
      <c r="H802" s="6" t="inlineStr">
        <is>
          <t>NAFTA</t>
        </is>
      </c>
      <c r="I802" s="6">
        <f>IF(H802="NAFTA","N",IF(H802="DIESEL","D",IF(H802="ELÉCTRICO","E","")))</f>
        <v/>
      </c>
      <c r="J802" s="17" t="inlineStr">
        <is>
          <t>N</t>
        </is>
      </c>
      <c r="K802" s="6" t="n">
        <v>120</v>
      </c>
      <c r="L802" s="9" t="n">
        <v>6</v>
      </c>
      <c r="M802" s="2" t="n">
        <v>6</v>
      </c>
      <c r="N802" s="2" t="n">
        <v>22490</v>
      </c>
      <c r="O802" s="2" t="inlineStr">
        <is>
          <t>Ursea</t>
        </is>
      </c>
      <c r="P802" s="2" t="inlineStr">
        <is>
          <t>RV-E00069</t>
        </is>
      </c>
      <c r="Q802" s="2" t="inlineStr">
        <is>
          <t>Euro 5</t>
        </is>
      </c>
      <c r="R802" s="2" t="n">
        <v>2710</v>
      </c>
      <c r="S802" s="2" t="n"/>
      <c r="T802" s="2" t="n">
        <v>282</v>
      </c>
      <c r="U802" s="39">
        <f>IF(I802="N",T802*Supuestos!$B$4,T802*Supuestos!$C$4)*100</f>
        <v/>
      </c>
      <c r="V802" s="20">
        <f>IF(U802&gt;0,100/U802,0)</f>
        <v/>
      </c>
      <c r="W802" s="2">
        <f>T802*M802</f>
        <v/>
      </c>
      <c r="X802" s="2">
        <f>+U802*M802</f>
        <v/>
      </c>
      <c r="Y802" s="44" t="n">
        <v>1043.458088462728</v>
      </c>
      <c r="Z802" s="45" t="n">
        <v>0.06</v>
      </c>
      <c r="AA802" s="44" t="n">
        <v>17390.96814104547</v>
      </c>
    </row>
    <row r="803">
      <c r="A803" s="6" t="inlineStr">
        <is>
          <t>GWM</t>
        </is>
      </c>
      <c r="B803" s="6" t="inlineStr">
        <is>
          <t>Poer Family 2.0T D.Cab. Super Luxury Ex.Full,Ay.Est. 4x4 Aut</t>
        </is>
      </c>
      <c r="C803" s="6" t="inlineStr">
        <is>
          <t>P.UP / DC MEDIANOS Y GRANDES</t>
        </is>
      </c>
      <c r="D803" s="6" t="inlineStr">
        <is>
          <t>COMERCIAL</t>
        </is>
      </c>
      <c r="E803" s="11">
        <f>IF(D803="COMERCIAL","UTILITARIO",IF(C803="SUV Y CROSSOVER","SUV","AUTOMOVIL"))</f>
        <v/>
      </c>
      <c r="F803" s="6" t="inlineStr">
        <is>
          <t>CHI</t>
        </is>
      </c>
      <c r="G803" s="11" t="n">
        <v>2000</v>
      </c>
      <c r="H803" s="6" t="inlineStr">
        <is>
          <t>NAFTA</t>
        </is>
      </c>
      <c r="I803" s="6">
        <f>IF(H803="NAFTA","N",IF(H803="DIESEL","D",IF(H803="ELÉCTRICO","E","")))</f>
        <v/>
      </c>
      <c r="J803" s="17" t="inlineStr">
        <is>
          <t>N</t>
        </is>
      </c>
      <c r="K803" s="6" t="n">
        <v>200</v>
      </c>
      <c r="L803" s="9" t="n">
        <v>6</v>
      </c>
      <c r="M803" s="2" t="n"/>
      <c r="N803" s="2" t="n"/>
      <c r="O803" s="2" t="n"/>
      <c r="P803" s="2" t="n"/>
      <c r="Q803" s="2" t="n"/>
      <c r="R803" s="2" t="n"/>
      <c r="S803" s="2" t="n"/>
      <c r="T803" s="2" t="n"/>
      <c r="U803" s="39">
        <f>IF(I803="N",T803*Supuestos!$B$4,T803*Supuestos!$C$4)*100</f>
        <v/>
      </c>
      <c r="V803" s="20">
        <f>IF(U803&gt;0,100/U803,0)</f>
        <v/>
      </c>
      <c r="W803" s="2">
        <f>T803*M803</f>
        <v/>
      </c>
      <c r="X803" s="2">
        <f>+U803*M803</f>
        <v/>
      </c>
      <c r="Y803" s="44" t="n">
        <v>0</v>
      </c>
      <c r="Z803" s="45" t="n">
        <v>0.06</v>
      </c>
      <c r="AA803" s="44" t="n">
        <v>0</v>
      </c>
    </row>
    <row r="804">
      <c r="A804" s="6" t="inlineStr">
        <is>
          <t>MAZDA</t>
        </is>
      </c>
      <c r="B804" s="6" t="inlineStr">
        <is>
          <t>Nueva BT 50 DC 3.0 T.Dsl High Plus E.Full,7Abag,cue 4x4 Aut</t>
        </is>
      </c>
      <c r="C804" s="6" t="inlineStr">
        <is>
          <t>P.UP / DC MEDIANOS Y GRANDES</t>
        </is>
      </c>
      <c r="D804" s="6" t="inlineStr">
        <is>
          <t>COMERCIAL</t>
        </is>
      </c>
      <c r="E804" s="11">
        <f>IF(D804="COMERCIAL","UTILITARIO",IF(C804="SUV Y CROSSOVER","SUV","AUTOMOVIL"))</f>
        <v/>
      </c>
      <c r="F804" s="6" t="inlineStr">
        <is>
          <t>TAI</t>
        </is>
      </c>
      <c r="G804" s="11" t="n">
        <v>3000</v>
      </c>
      <c r="H804" s="6" t="inlineStr">
        <is>
          <t>DIESEL</t>
        </is>
      </c>
      <c r="I804" s="6">
        <f>IF(H804="NAFTA","N",IF(H804="DIESEL","D",IF(H804="ELÉCTRICO","E","")))</f>
        <v/>
      </c>
      <c r="J804" s="17" t="inlineStr">
        <is>
          <t>D</t>
        </is>
      </c>
      <c r="K804" s="6" t="n">
        <v>188</v>
      </c>
      <c r="L804" s="9" t="n">
        <v>6</v>
      </c>
      <c r="M804" s="2" t="n"/>
      <c r="N804" s="2" t="n"/>
      <c r="O804" s="2" t="n"/>
      <c r="P804" s="2" t="n"/>
      <c r="Q804" s="2" t="n"/>
      <c r="R804" s="2" t="n"/>
      <c r="S804" s="2" t="n"/>
      <c r="T804" s="2" t="n"/>
      <c r="U804" s="39">
        <f>IF(I804="N",T804*Supuestos!$B$4,T804*Supuestos!$C$4)*100</f>
        <v/>
      </c>
      <c r="V804" s="20">
        <f>IF(U804&gt;0,100/U804,0)</f>
        <v/>
      </c>
      <c r="W804" s="2">
        <f>T804*M804</f>
        <v/>
      </c>
      <c r="X804" s="2">
        <f>+U804*M804</f>
        <v/>
      </c>
      <c r="Y804" s="44" t="n">
        <v>0</v>
      </c>
      <c r="Z804" s="45" t="n">
        <v>0.347</v>
      </c>
      <c r="AA804" s="44" t="n">
        <v>0</v>
      </c>
    </row>
    <row r="805">
      <c r="A805" s="6" t="inlineStr">
        <is>
          <t>MERCEDES BENZ</t>
        </is>
      </c>
      <c r="B805" s="6" t="inlineStr">
        <is>
          <t>Nueva Sprinter 515 CDi Dsl 4325 Furgon Ex.Largo Full(VS30)(A</t>
        </is>
      </c>
      <c r="C805" s="6" t="inlineStr">
        <is>
          <t>UTILITARIOS MEDIANOS y GRANDES</t>
        </is>
      </c>
      <c r="D805" s="6" t="inlineStr">
        <is>
          <t>COMERCIAL</t>
        </is>
      </c>
      <c r="E805" s="11">
        <f>IF(D805="COMERCIAL","UTILITARIO",IF(C805="SUV Y CROSSOVER","SUV","AUTOMOVIL"))</f>
        <v/>
      </c>
      <c r="F805" s="6" t="inlineStr">
        <is>
          <t>ARG</t>
        </is>
      </c>
      <c r="G805" s="11" t="n"/>
      <c r="H805" s="6" t="inlineStr">
        <is>
          <t>DIESEL</t>
        </is>
      </c>
      <c r="I805" s="6">
        <f>IF(H805="NAFTA","N",IF(H805="DIESEL","D",IF(H805="ELÉCTRICO","E","")))</f>
        <v/>
      </c>
      <c r="J805" s="17" t="inlineStr">
        <is>
          <t>D</t>
        </is>
      </c>
      <c r="K805" s="6" t="n">
        <v>150</v>
      </c>
      <c r="L805" s="9" t="n">
        <v>6</v>
      </c>
      <c r="M805" s="2" t="n"/>
      <c r="N805" s="2" t="n"/>
      <c r="O805" s="2" t="n"/>
      <c r="P805" s="2" t="n"/>
      <c r="Q805" s="2" t="n"/>
      <c r="R805" s="2" t="n"/>
      <c r="S805" s="2" t="n"/>
      <c r="T805" s="2" t="n"/>
      <c r="U805" s="39">
        <f>IF(I805="N",T805*Supuestos!$B$4,T805*Supuestos!$C$4)*100</f>
        <v/>
      </c>
      <c r="V805" s="20">
        <f>IF(U805&gt;0,100/U805,0)</f>
        <v/>
      </c>
      <c r="W805" s="2">
        <f>T805*M805</f>
        <v/>
      </c>
      <c r="X805" s="2">
        <f>+U805*M805</f>
        <v/>
      </c>
      <c r="Y805" s="44" t="n">
        <v>0</v>
      </c>
      <c r="Z805" s="45" t="n">
        <v>0.347</v>
      </c>
      <c r="AA805" s="44" t="n">
        <v>0</v>
      </c>
    </row>
    <row r="806">
      <c r="A806" s="6" t="inlineStr">
        <is>
          <t>RAM</t>
        </is>
      </c>
      <c r="B806" s="6" t="inlineStr">
        <is>
          <t>1500 3.6 Big Horn MHEV Dob.Cab. Extra Full 4x4 Aut.</t>
        </is>
      </c>
      <c r="C806" s="6" t="inlineStr">
        <is>
          <t>P.UP / DC MEDIANOS Y GRANDES</t>
        </is>
      </c>
      <c r="D806" s="6" t="inlineStr">
        <is>
          <t>COMERCIAL</t>
        </is>
      </c>
      <c r="E806" s="11">
        <f>IF(D806="COMERCIAL","UTILITARIO",IF(C806="SUV Y CROSSOVER","SUV","AUTOMOVIL"))</f>
        <v/>
      </c>
      <c r="F806" s="6" t="inlineStr">
        <is>
          <t>USA</t>
        </is>
      </c>
      <c r="G806" s="11" t="n">
        <v>3600</v>
      </c>
      <c r="H806" s="6" t="inlineStr">
        <is>
          <t>NAFTA</t>
        </is>
      </c>
      <c r="I806" s="6">
        <f>IF(H806="NAFTA","N",IF(H806="DIESEL","D",IF(H806="ELÉCTRICO","E","")))</f>
        <v/>
      </c>
      <c r="J806" s="17" t="inlineStr">
        <is>
          <t>MHEV</t>
        </is>
      </c>
      <c r="K806" s="6" t="n">
        <v>305</v>
      </c>
      <c r="L806" s="9" t="n">
        <v>6</v>
      </c>
      <c r="M806" s="2" t="n"/>
      <c r="N806" s="2" t="n"/>
      <c r="O806" s="2" t="n"/>
      <c r="P806" s="2" t="n"/>
      <c r="Q806" s="2" t="n"/>
      <c r="R806" s="2" t="n"/>
      <c r="S806" s="2" t="n"/>
      <c r="T806" s="2" t="n"/>
      <c r="U806" s="39">
        <f>IF(I806="N",T806*Supuestos!$B$4,T806*Supuestos!$C$4)*100</f>
        <v/>
      </c>
      <c r="V806" s="20">
        <f>IF(U806&gt;0,100/U806,0)</f>
        <v/>
      </c>
      <c r="W806" s="2">
        <f>T806*M806</f>
        <v/>
      </c>
      <c r="X806" s="2">
        <f>+U806*M806</f>
        <v/>
      </c>
      <c r="Y806" s="44" t="n">
        <v>0</v>
      </c>
      <c r="Z806" s="45" t="n">
        <v>0.0315</v>
      </c>
      <c r="AA806" s="44" t="n">
        <v>0</v>
      </c>
    </row>
    <row r="807">
      <c r="A807" s="6" t="inlineStr">
        <is>
          <t>RENAULT</t>
        </is>
      </c>
      <c r="B807" s="6" t="inlineStr">
        <is>
          <t>Nueva Master 2.3T Furgon Diesel E. Full (L3H2)(BRA)</t>
        </is>
      </c>
      <c r="C807" s="6" t="inlineStr">
        <is>
          <t>UTILITARIOS MEDIANOS y GRANDES</t>
        </is>
      </c>
      <c r="D807" s="6" t="inlineStr">
        <is>
          <t>COMERCIAL</t>
        </is>
      </c>
      <c r="E807" s="11">
        <f>IF(D807="COMERCIAL","UTILITARIO",IF(C807="SUV Y CROSSOVER","SUV","AUTOMOVIL"))</f>
        <v/>
      </c>
      <c r="F807" s="6" t="n"/>
      <c r="G807" s="11" t="n">
        <v>2300</v>
      </c>
      <c r="H807" s="6" t="inlineStr">
        <is>
          <t>DIESEL</t>
        </is>
      </c>
      <c r="I807" s="6">
        <f>IF(H807="NAFTA","N",IF(H807="DIESEL","D",IF(H807="ELÉCTRICO","E","")))</f>
        <v/>
      </c>
      <c r="J807" s="17" t="inlineStr">
        <is>
          <t>D</t>
        </is>
      </c>
      <c r="K807" s="6" t="n">
        <v>0</v>
      </c>
      <c r="L807" s="9" t="n">
        <v>6</v>
      </c>
      <c r="M807" s="2" t="n">
        <v>6</v>
      </c>
      <c r="N807" s="2" t="n">
        <v>43908</v>
      </c>
      <c r="O807" s="2" t="inlineStr">
        <is>
          <t>Ursea</t>
        </is>
      </c>
      <c r="P807" s="2" t="inlineStr">
        <is>
          <t>RV-E00130</t>
        </is>
      </c>
      <c r="Q807" s="2" t="inlineStr">
        <is>
          <t>Euro 6</t>
        </is>
      </c>
      <c r="R807" s="2" t="n">
        <v>3500</v>
      </c>
      <c r="S807" s="2" t="n"/>
      <c r="T807" s="2" t="n">
        <v>220</v>
      </c>
      <c r="U807" s="39">
        <f>IF(I807="N",T807*Supuestos!$B$4,T807*Supuestos!$C$4)*100</f>
        <v/>
      </c>
      <c r="V807" s="20">
        <f>IF(U807&gt;0,100/U807,0)</f>
        <v/>
      </c>
      <c r="W807" s="2">
        <f>T807*M807</f>
        <v/>
      </c>
      <c r="X807" s="2">
        <f>+U807*M807</f>
        <v/>
      </c>
      <c r="Y807" s="44" t="n">
        <v>9271.40822958122</v>
      </c>
      <c r="Z807" s="45" t="n">
        <v>0.347</v>
      </c>
      <c r="AA807" s="44" t="n">
        <v>26718.75570484501</v>
      </c>
    </row>
    <row r="808">
      <c r="A808" s="6" t="inlineStr">
        <is>
          <t>CHANGAN</t>
        </is>
      </c>
      <c r="B808" s="6" t="inlineStr">
        <is>
          <t>Star Cargo Furgon 1.2 2Abag, ABS, 2 Ptas. Laterales</t>
        </is>
      </c>
      <c r="C808" s="6" t="inlineStr">
        <is>
          <t>UTILITARIOS COMPACTOS</t>
        </is>
      </c>
      <c r="D808" s="6" t="inlineStr">
        <is>
          <t>COMERCIAL</t>
        </is>
      </c>
      <c r="E808" s="11">
        <f>IF(D808="COMERCIAL","UTILITARIO",IF(C808="SUV Y CROSSOVER","SUV","AUTOMOVIL"))</f>
        <v/>
      </c>
      <c r="F808" s="6" t="inlineStr">
        <is>
          <t>CHI</t>
        </is>
      </c>
      <c r="G808" s="11" t="n">
        <v>1200</v>
      </c>
      <c r="H808" s="6" t="inlineStr">
        <is>
          <t>NAFTA</t>
        </is>
      </c>
      <c r="I808" s="6">
        <f>IF(H808="NAFTA","N",IF(H808="DIESEL","D",IF(H808="ELÉCTRICO","E","")))</f>
        <v/>
      </c>
      <c r="J808" s="17" t="inlineStr">
        <is>
          <t>N</t>
        </is>
      </c>
      <c r="K808" s="6" t="n">
        <v>97</v>
      </c>
      <c r="L808" s="9" t="n">
        <v>5</v>
      </c>
      <c r="M808" s="2" t="n"/>
      <c r="N808" s="2" t="n"/>
      <c r="O808" s="2" t="n"/>
      <c r="P808" s="2" t="n"/>
      <c r="Q808" s="2" t="n"/>
      <c r="R808" s="2" t="n"/>
      <c r="S808" s="2" t="n"/>
      <c r="T808" s="2" t="n"/>
      <c r="U808" s="39">
        <f>IF(I808="N",T808*Supuestos!$B$4,T808*Supuestos!$C$4)*100</f>
        <v/>
      </c>
      <c r="V808" s="20">
        <f>IF(U808&gt;0,100/U808,0)</f>
        <v/>
      </c>
      <c r="W808" s="2">
        <f>T808*M808</f>
        <v/>
      </c>
      <c r="X808" s="2">
        <f>+U808*M808</f>
        <v/>
      </c>
      <c r="Y808" s="44" t="n">
        <v>0</v>
      </c>
      <c r="Z808" s="45" t="n">
        <v>0.06</v>
      </c>
      <c r="AA808" s="44" t="n">
        <v>0</v>
      </c>
    </row>
    <row r="809">
      <c r="A809" s="6" t="inlineStr">
        <is>
          <t>MERCEDES BENZ</t>
        </is>
      </c>
      <c r="B809" s="6" t="inlineStr">
        <is>
          <t>Nueva Sprinter 416 CDi Dsl 3665 EV Furgon Full (VS30)(ARG)</t>
        </is>
      </c>
      <c r="C809" s="6" t="inlineStr">
        <is>
          <t>UTILITARIOS MEDIANOS y GRANDES</t>
        </is>
      </c>
      <c r="D809" s="6" t="inlineStr">
        <is>
          <t>COMERCIAL</t>
        </is>
      </c>
      <c r="E809" s="11">
        <f>IF(D809="COMERCIAL","UTILITARIO",IF(C809="SUV Y CROSSOVER","SUV","AUTOMOVIL"))</f>
        <v/>
      </c>
      <c r="F809" s="6" t="inlineStr">
        <is>
          <t>ARG</t>
        </is>
      </c>
      <c r="G809" s="11" t="n"/>
      <c r="H809" s="6" t="inlineStr">
        <is>
          <t>DIESEL</t>
        </is>
      </c>
      <c r="I809" s="6">
        <f>IF(H809="NAFTA","N",IF(H809="DIESEL","D",IF(H809="ELÉCTRICO","E","")))</f>
        <v/>
      </c>
      <c r="J809" s="17" t="inlineStr">
        <is>
          <t>D</t>
        </is>
      </c>
      <c r="K809" s="6" t="n">
        <v>163</v>
      </c>
      <c r="L809" s="9" t="n">
        <v>5</v>
      </c>
      <c r="M809" s="2" t="n"/>
      <c r="N809" s="2" t="n"/>
      <c r="O809" s="2" t="n"/>
      <c r="P809" s="2" t="n"/>
      <c r="Q809" s="2" t="n"/>
      <c r="R809" s="2" t="n"/>
      <c r="S809" s="2" t="n"/>
      <c r="T809" s="2" t="n"/>
      <c r="U809" s="39">
        <f>IF(I809="N",T809*Supuestos!$B$4,T809*Supuestos!$C$4)*100</f>
        <v/>
      </c>
      <c r="V809" s="20">
        <f>IF(U809&gt;0,100/U809,0)</f>
        <v/>
      </c>
      <c r="W809" s="2">
        <f>T809*M809</f>
        <v/>
      </c>
      <c r="X809" s="2">
        <f>+U809*M809</f>
        <v/>
      </c>
      <c r="Y809" s="44" t="n">
        <v>0</v>
      </c>
      <c r="Z809" s="45" t="n">
        <v>0.347</v>
      </c>
      <c r="AA809" s="44" t="n">
        <v>0</v>
      </c>
    </row>
    <row r="810">
      <c r="A810" s="6" t="inlineStr">
        <is>
          <t>MERCEDES BENZ</t>
        </is>
      </c>
      <c r="B810" s="6" t="inlineStr">
        <is>
          <t>Nueva Sprinter 416 CDi Dsl 4325 EV Furgon Largo Full (VS30)(</t>
        </is>
      </c>
      <c r="C810" s="6" t="inlineStr">
        <is>
          <t>UTILITARIOS MEDIANOS y GRANDES</t>
        </is>
      </c>
      <c r="D810" s="6" t="inlineStr">
        <is>
          <t>COMERCIAL</t>
        </is>
      </c>
      <c r="E810" s="11">
        <f>IF(D810="COMERCIAL","UTILITARIO",IF(C810="SUV Y CROSSOVER","SUV","AUTOMOVIL"))</f>
        <v/>
      </c>
      <c r="F810" s="6" t="inlineStr">
        <is>
          <t>ARG</t>
        </is>
      </c>
      <c r="G810" s="11" t="n"/>
      <c r="H810" s="6" t="inlineStr">
        <is>
          <t>DIESEL</t>
        </is>
      </c>
      <c r="I810" s="6">
        <f>IF(H810="NAFTA","N",IF(H810="DIESEL","D",IF(H810="ELÉCTRICO","E","")))</f>
        <v/>
      </c>
      <c r="J810" s="17" t="inlineStr">
        <is>
          <t>D</t>
        </is>
      </c>
      <c r="K810" s="6" t="n">
        <v>150</v>
      </c>
      <c r="L810" s="9" t="n">
        <v>5</v>
      </c>
      <c r="M810" s="2" t="n"/>
      <c r="N810" s="2" t="n"/>
      <c r="O810" s="2" t="n"/>
      <c r="P810" s="2" t="n"/>
      <c r="Q810" s="2" t="n"/>
      <c r="R810" s="2" t="n"/>
      <c r="S810" s="2" t="n"/>
      <c r="T810" s="2" t="n"/>
      <c r="U810" s="39">
        <f>IF(I810="N",T810*Supuestos!$B$4,T810*Supuestos!$C$4)*100</f>
        <v/>
      </c>
      <c r="V810" s="20">
        <f>IF(U810&gt;0,100/U810,0)</f>
        <v/>
      </c>
      <c r="W810" s="2">
        <f>T810*M810</f>
        <v/>
      </c>
      <c r="X810" s="2">
        <f>+U810*M810</f>
        <v/>
      </c>
      <c r="Y810" s="44" t="n">
        <v>0</v>
      </c>
      <c r="Z810" s="45" t="n">
        <v>0.347</v>
      </c>
      <c r="AA810" s="44" t="n">
        <v>0</v>
      </c>
    </row>
    <row r="811">
      <c r="A811" s="6" t="inlineStr">
        <is>
          <t>NISSAN</t>
        </is>
      </c>
      <c r="B811" s="6" t="inlineStr">
        <is>
          <t>New Frontier 2.5 SE TDsl DC Full,6Abag,CES,CTR,ll.17 4x4 Aut</t>
        </is>
      </c>
      <c r="C811" s="6" t="inlineStr">
        <is>
          <t>P.UP / DC MEDIANOS Y GRANDES</t>
        </is>
      </c>
      <c r="D811" s="6" t="inlineStr">
        <is>
          <t>COMERCIAL</t>
        </is>
      </c>
      <c r="E811" s="11">
        <f>IF(D811="COMERCIAL","UTILITARIO",IF(C811="SUV Y CROSSOVER","SUV","AUTOMOVIL"))</f>
        <v/>
      </c>
      <c r="F811" s="6" t="inlineStr">
        <is>
          <t>MEX</t>
        </is>
      </c>
      <c r="G811" s="11" t="n">
        <v>2500</v>
      </c>
      <c r="H811" s="6" t="inlineStr">
        <is>
          <t>DIESEL</t>
        </is>
      </c>
      <c r="I811" s="6">
        <f>IF(H811="NAFTA","N",IF(H811="DIESEL","D",IF(H811="ELÉCTRICO","E","")))</f>
        <v/>
      </c>
      <c r="J811" s="17" t="inlineStr">
        <is>
          <t>D</t>
        </is>
      </c>
      <c r="K811" s="6" t="n">
        <v>160</v>
      </c>
      <c r="L811" s="9" t="n">
        <v>5</v>
      </c>
      <c r="M811" s="2" t="n">
        <v>5</v>
      </c>
      <c r="N811" s="2" t="n">
        <v>57328</v>
      </c>
      <c r="O811" s="2" t="inlineStr">
        <is>
          <t>Ursea</t>
        </is>
      </c>
      <c r="P811" s="2" t="inlineStr">
        <is>
          <t>RV-E00151</t>
        </is>
      </c>
      <c r="Q811" s="2" t="inlineStr">
        <is>
          <t>Euro 4</t>
        </is>
      </c>
      <c r="R811" s="2" t="n">
        <v>3020</v>
      </c>
      <c r="S811" s="2" t="n"/>
      <c r="T811" s="2" t="n">
        <v>221</v>
      </c>
      <c r="U811" s="39">
        <f>IF(I811="N",T811*Supuestos!$B$4,T811*Supuestos!$C$4)*100</f>
        <v/>
      </c>
      <c r="V811" s="20">
        <f>IF(U811&gt;0,100/U811,0)</f>
        <v/>
      </c>
      <c r="W811" s="2">
        <f>T811*M811</f>
        <v/>
      </c>
      <c r="X811" s="2">
        <f>+U811*M811</f>
        <v/>
      </c>
      <c r="Y811" s="44" t="n">
        <v>12105.11275816325</v>
      </c>
      <c r="Z811" s="45" t="n">
        <v>0.347</v>
      </c>
      <c r="AA811" s="44" t="n">
        <v>34885.05117626298</v>
      </c>
    </row>
    <row r="812">
      <c r="A812" s="6" t="inlineStr">
        <is>
          <t>NISSAN</t>
        </is>
      </c>
      <c r="B812" s="6" t="inlineStr">
        <is>
          <t>New Frontier 2.5 XE 158 HP DC E.Full,clim,Ay.Est.4x4 Aut</t>
        </is>
      </c>
      <c r="C812" s="6" t="inlineStr">
        <is>
          <t>P.UP / DC MEDIANOS Y GRANDES</t>
        </is>
      </c>
      <c r="D812" s="6" t="inlineStr">
        <is>
          <t>COMERCIAL</t>
        </is>
      </c>
      <c r="E812" s="11">
        <f>IF(D812="COMERCIAL","UTILITARIO",IF(C812="SUV Y CROSSOVER","SUV","AUTOMOVIL"))</f>
        <v/>
      </c>
      <c r="F812" s="6" t="inlineStr">
        <is>
          <t>MEX</t>
        </is>
      </c>
      <c r="G812" s="11" t="n">
        <v>2500</v>
      </c>
      <c r="H812" s="6" t="inlineStr">
        <is>
          <t>NAFTA</t>
        </is>
      </c>
      <c r="I812" s="6">
        <f>IF(H812="NAFTA","N",IF(H812="DIESEL","D",IF(H812="ELÉCTRICO","E","")))</f>
        <v/>
      </c>
      <c r="J812" s="17" t="inlineStr">
        <is>
          <t>N</t>
        </is>
      </c>
      <c r="K812" s="6" t="n">
        <v>158</v>
      </c>
      <c r="L812" s="9" t="n">
        <v>5</v>
      </c>
      <c r="M812" s="2" t="n">
        <v>5</v>
      </c>
      <c r="N812" s="2" t="n">
        <v>39028</v>
      </c>
      <c r="O812" s="2" t="inlineStr">
        <is>
          <t xml:space="preserve">Ursea </t>
        </is>
      </c>
      <c r="P812" s="2" t="inlineStr">
        <is>
          <t>RV-E00132</t>
        </is>
      </c>
      <c r="Q812" s="2" t="inlineStr">
        <is>
          <t>Euro 5 a</t>
        </is>
      </c>
      <c r="R812" s="2" t="n">
        <v>2910</v>
      </c>
      <c r="S812" s="2" t="n"/>
      <c r="T812" s="2" t="n">
        <v>254</v>
      </c>
      <c r="U812" s="39">
        <f>IF(I812="N",T812*Supuestos!$B$4,T812*Supuestos!$C$4)*100</f>
        <v/>
      </c>
      <c r="V812" s="20">
        <f>IF(U812&gt;0,100/U812,0)</f>
        <v/>
      </c>
      <c r="W812" s="2">
        <f>T812*M812</f>
        <v/>
      </c>
      <c r="X812" s="2">
        <f>+U812*M812</f>
        <v/>
      </c>
      <c r="Y812" s="44" t="n">
        <v>1810.763996288277</v>
      </c>
      <c r="Z812" s="45" t="n">
        <v>0.06</v>
      </c>
      <c r="AA812" s="44" t="n">
        <v>30179.39993813795</v>
      </c>
    </row>
    <row r="813">
      <c r="A813" s="6" t="inlineStr">
        <is>
          <t>OPEL</t>
        </is>
      </c>
      <c r="B813" s="6" t="inlineStr">
        <is>
          <t>Combo 1.6 T.Dsl Furgon Full,2Abag,ABS,CES,P.Lat,Ay.Est.(ESP)</t>
        </is>
      </c>
      <c r="C813" s="6" t="inlineStr">
        <is>
          <t>UTILITARIOS LIVIANOS</t>
        </is>
      </c>
      <c r="D813" s="6" t="inlineStr">
        <is>
          <t>COMERCIAL</t>
        </is>
      </c>
      <c r="E813" s="11">
        <f>IF(D813="COMERCIAL","UTILITARIO",IF(C813="SUV Y CROSSOVER","SUV","AUTOMOVIL"))</f>
        <v/>
      </c>
      <c r="F813" s="6" t="inlineStr">
        <is>
          <t>ESP</t>
        </is>
      </c>
      <c r="G813" s="11" t="n">
        <v>1600</v>
      </c>
      <c r="H813" s="6" t="inlineStr">
        <is>
          <t>DIESEL</t>
        </is>
      </c>
      <c r="I813" s="6">
        <f>IF(H813="NAFTA","N",IF(H813="DIESEL","D",IF(H813="ELÉCTRICO","E","")))</f>
        <v/>
      </c>
      <c r="J813" s="17" t="inlineStr">
        <is>
          <t>D</t>
        </is>
      </c>
      <c r="K813" s="6" t="n">
        <v>92</v>
      </c>
      <c r="L813" s="9" t="n">
        <v>5</v>
      </c>
      <c r="M813" s="2" t="n">
        <v>5</v>
      </c>
      <c r="N813" s="2" t="n">
        <v>31800</v>
      </c>
      <c r="O813" s="2" t="inlineStr">
        <is>
          <t xml:space="preserve">Ursea </t>
        </is>
      </c>
      <c r="P813" s="2" t="inlineStr">
        <is>
          <t>RV-E00124</t>
        </is>
      </c>
      <c r="Q813" s="2" t="inlineStr">
        <is>
          <t>Euro 5</t>
        </is>
      </c>
      <c r="R813" s="2" t="n">
        <v>3500</v>
      </c>
      <c r="S813" s="2" t="n"/>
      <c r="T813" s="2" t="n">
        <v>139</v>
      </c>
      <c r="U813" s="39">
        <f>IF(I813="N",T813*Supuestos!$B$4,T813*Supuestos!$C$4)*100</f>
        <v/>
      </c>
      <c r="V813" s="20">
        <f>IF(U813&gt;0,100/U813,0)</f>
        <v/>
      </c>
      <c r="W813" s="2">
        <f>T813*M813</f>
        <v/>
      </c>
      <c r="X813" s="2">
        <f>+U813*M813</f>
        <v/>
      </c>
      <c r="Y813" s="44" t="n">
        <v>6714.739493957428</v>
      </c>
      <c r="Z813" s="45" t="n">
        <v>0.347</v>
      </c>
      <c r="AA813" s="44" t="n">
        <v>19350.83427653437</v>
      </c>
    </row>
    <row r="814">
      <c r="A814" s="6" t="inlineStr">
        <is>
          <t>TOYOTA</t>
        </is>
      </c>
      <c r="B814" s="6" t="inlineStr">
        <is>
          <t>Hilux Dob. Cab. 2.7 DX Extra Full, alarma 4x4 (ARG)</t>
        </is>
      </c>
      <c r="C814" s="6" t="inlineStr">
        <is>
          <t>P.UP / DC MEDIANOS Y GRANDES</t>
        </is>
      </c>
      <c r="D814" s="6" t="inlineStr">
        <is>
          <t>COMERCIAL</t>
        </is>
      </c>
      <c r="E814" s="11">
        <f>IF(D814="COMERCIAL","UTILITARIO",IF(C814="SUV Y CROSSOVER","SUV","AUTOMOVIL"))</f>
        <v/>
      </c>
      <c r="F814" s="6" t="inlineStr">
        <is>
          <t>ARG</t>
        </is>
      </c>
      <c r="G814" s="11" t="n">
        <v>2700</v>
      </c>
      <c r="H814" s="6" t="inlineStr">
        <is>
          <t>NAFTA</t>
        </is>
      </c>
      <c r="I814" s="6">
        <f>IF(H814="NAFTA","N",IF(H814="DIESEL","D",IF(H814="ELÉCTRICO","E","")))</f>
        <v/>
      </c>
      <c r="J814" s="17" t="inlineStr">
        <is>
          <t>N</t>
        </is>
      </c>
      <c r="K814" s="6" t="n">
        <v>167</v>
      </c>
      <c r="L814" s="9" t="n">
        <v>5</v>
      </c>
      <c r="M814" s="2" t="n">
        <v>5</v>
      </c>
      <c r="N814" s="2" t="n">
        <v>39990</v>
      </c>
      <c r="O814" s="2" t="inlineStr">
        <is>
          <t>Ursea</t>
        </is>
      </c>
      <c r="P814" s="2" t="inlineStr">
        <is>
          <t>RV-E00163</t>
        </is>
      </c>
      <c r="Q814" s="2" t="inlineStr">
        <is>
          <t>Euro 5 b</t>
        </is>
      </c>
      <c r="R814" s="2" t="n">
        <v>2710</v>
      </c>
      <c r="S814" s="2" t="n"/>
      <c r="T814" s="2" t="n">
        <v>260</v>
      </c>
      <c r="U814" s="39">
        <f>IF(I814="N",T814*Supuestos!$B$4,T814*Supuestos!$C$4)*100</f>
        <v/>
      </c>
      <c r="V814" s="20">
        <f>IF(U814&gt;0,100/U814,0)</f>
        <v/>
      </c>
      <c r="W814" s="2">
        <f>T814*M814</f>
        <v/>
      </c>
      <c r="X814" s="2">
        <f>+U814*M814</f>
        <v/>
      </c>
      <c r="Y814" s="44" t="n">
        <v>1855.397463656047</v>
      </c>
      <c r="Z814" s="45" t="n">
        <v>0.06</v>
      </c>
      <c r="AA814" s="44" t="n">
        <v>30923.29106093411</v>
      </c>
    </row>
    <row r="815">
      <c r="A815" s="6" t="inlineStr">
        <is>
          <t>VOLKSWAGEN</t>
        </is>
      </c>
      <c r="B815" s="6" t="inlineStr">
        <is>
          <t>New Amarok 2.0 TDi 180 HP D.Cab. Highline E.Full 4x4 (ARG)</t>
        </is>
      </c>
      <c r="C815" s="6" t="inlineStr">
        <is>
          <t>P.UP / DC MEDIANOS Y GRANDES</t>
        </is>
      </c>
      <c r="D815" s="6" t="inlineStr">
        <is>
          <t>COMERCIAL</t>
        </is>
      </c>
      <c r="E815" s="11">
        <f>IF(D815="COMERCIAL","UTILITARIO",IF(C815="SUV Y CROSSOVER","SUV","AUTOMOVIL"))</f>
        <v/>
      </c>
      <c r="F815" s="6" t="inlineStr">
        <is>
          <t>ARG</t>
        </is>
      </c>
      <c r="G815" s="11" t="n">
        <v>2000</v>
      </c>
      <c r="H815" s="6" t="inlineStr">
        <is>
          <t>DIESEL</t>
        </is>
      </c>
      <c r="I815" s="6">
        <f>IF(H815="NAFTA","N",IF(H815="DIESEL","D",IF(H815="ELÉCTRICO","E","")))</f>
        <v/>
      </c>
      <c r="J815" s="17" t="inlineStr">
        <is>
          <t>D</t>
        </is>
      </c>
      <c r="K815" s="6" t="n">
        <v>180</v>
      </c>
      <c r="L815" s="9" t="n">
        <v>5</v>
      </c>
      <c r="M815" s="2" t="n">
        <v>5</v>
      </c>
      <c r="N815" s="2" t="n">
        <v>54990</v>
      </c>
      <c r="O815" s="2" t="inlineStr">
        <is>
          <t>Ursea</t>
        </is>
      </c>
      <c r="P815" s="2" t="inlineStr">
        <is>
          <t>RV-E00105</t>
        </is>
      </c>
      <c r="Q815" s="2" t="inlineStr">
        <is>
          <t>Euro 6</t>
        </is>
      </c>
      <c r="R815" s="2" t="n">
        <v>3040</v>
      </c>
      <c r="S815" s="2" t="n"/>
      <c r="T815" s="2" t="n">
        <v>234</v>
      </c>
      <c r="U815" s="39">
        <f>IF(I815="N",T815*Supuestos!$B$4,T815*Supuestos!$C$4)*100</f>
        <v/>
      </c>
      <c r="V815" s="20">
        <f>IF(U815&gt;0,100/U815,0)</f>
        <v/>
      </c>
      <c r="W815" s="2">
        <f>T815*M815</f>
        <v/>
      </c>
      <c r="X815" s="2">
        <f>+U815*M815</f>
        <v/>
      </c>
      <c r="Y815" s="44" t="n">
        <v>11611.43159662638</v>
      </c>
      <c r="Z815" s="45" t="n">
        <v>0.347</v>
      </c>
      <c r="AA815" s="44" t="n">
        <v>33462.33889517689</v>
      </c>
    </row>
    <row r="816">
      <c r="A816" s="6" t="inlineStr">
        <is>
          <t>DFSK</t>
        </is>
      </c>
      <c r="B816" s="6" t="inlineStr">
        <is>
          <t>EC31 60 KW Pick Up dir, a/a, 2Abag, ABS Aut.</t>
        </is>
      </c>
      <c r="C816" s="6" t="inlineStr">
        <is>
          <t>UTILITARIOS COMPACTOS</t>
        </is>
      </c>
      <c r="D816" s="6" t="inlineStr">
        <is>
          <t>COMERCIAL</t>
        </is>
      </c>
      <c r="E816" s="11">
        <f>IF(D816="COMERCIAL","UTILITARIO",IF(C816="SUV Y CROSSOVER","SUV","AUTOMOVIL"))</f>
        <v/>
      </c>
      <c r="F816" s="6" t="inlineStr">
        <is>
          <t>CHI</t>
        </is>
      </c>
      <c r="G816" s="11" t="n"/>
      <c r="H816" s="6" t="inlineStr">
        <is>
          <t>ELÉCTRICO</t>
        </is>
      </c>
      <c r="I816" s="6">
        <f>IF(H816="NAFTA","N",IF(H816="DIESEL","D",IF(H816="ELÉCTRICO","E","")))</f>
        <v/>
      </c>
      <c r="J816" s="17" t="inlineStr">
        <is>
          <t>BEV</t>
        </is>
      </c>
      <c r="K816" s="6" t="n">
        <v>80</v>
      </c>
      <c r="L816" s="9" t="n">
        <v>4</v>
      </c>
      <c r="M816" s="21" t="n">
        <v>4</v>
      </c>
      <c r="N816" s="2" t="n">
        <v>36950</v>
      </c>
      <c r="O816" s="2" t="inlineStr">
        <is>
          <t>Chile</t>
        </is>
      </c>
      <c r="P816" s="2" t="inlineStr">
        <is>
          <t>DS8820EL1122S00-3</t>
        </is>
      </c>
      <c r="Q816" s="2" t="n"/>
      <c r="R816" s="2" t="n">
        <v>2600</v>
      </c>
      <c r="S816" s="2" t="n">
        <v>4.1</v>
      </c>
      <c r="T816" s="2" t="n"/>
      <c r="U816" s="39">
        <f>IF(I816="N",T816*Supuestos!$B$4,T816*Supuestos!$C$4)*100</f>
        <v/>
      </c>
      <c r="V816" s="20">
        <f>IF(U816&gt;0,100/U816,0)</f>
        <v/>
      </c>
      <c r="W816" s="2">
        <f>T816*M816</f>
        <v/>
      </c>
      <c r="X816" s="2">
        <f>+U816*M816</f>
        <v/>
      </c>
      <c r="Y816" s="44" t="n">
        <v>0</v>
      </c>
      <c r="Z816" s="45" t="n">
        <v>0</v>
      </c>
      <c r="AA816" s="44" t="n">
        <v>30286.88524590164</v>
      </c>
    </row>
    <row r="817">
      <c r="A817" s="6" t="inlineStr">
        <is>
          <t>DONGFENG</t>
        </is>
      </c>
      <c r="B817" s="6" t="inlineStr">
        <is>
          <t>Rich 6 2.5 Diesel Doble Cabina Ex.Full,cue,Ay.Est. 4x4 Aut.</t>
        </is>
      </c>
      <c r="C817" s="6" t="inlineStr">
        <is>
          <t>P.UP / DC MEDIANOS Y GRANDES</t>
        </is>
      </c>
      <c r="D817" s="6" t="inlineStr">
        <is>
          <t>COMERCIAL</t>
        </is>
      </c>
      <c r="E817" s="11">
        <f>IF(D817="COMERCIAL","UTILITARIO",IF(C817="SUV Y CROSSOVER","SUV","AUTOMOVIL"))</f>
        <v/>
      </c>
      <c r="F817" s="6" t="inlineStr">
        <is>
          <t>CHI</t>
        </is>
      </c>
      <c r="G817" s="11" t="n">
        <v>2500</v>
      </c>
      <c r="H817" s="6" t="inlineStr">
        <is>
          <t>DIESEL</t>
        </is>
      </c>
      <c r="I817" s="6">
        <f>IF(H817="NAFTA","N",IF(H817="DIESEL","D",IF(H817="ELÉCTRICO","E","")))</f>
        <v/>
      </c>
      <c r="J817" s="17" t="inlineStr">
        <is>
          <t>D</t>
        </is>
      </c>
      <c r="K817" s="6" t="n">
        <v>138</v>
      </c>
      <c r="L817" s="9" t="n">
        <v>4</v>
      </c>
      <c r="M817" s="2" t="n"/>
      <c r="N817" s="2" t="n"/>
      <c r="O817" s="2" t="n"/>
      <c r="P817" s="2" t="n"/>
      <c r="Q817" s="2" t="n"/>
      <c r="R817" s="2" t="n"/>
      <c r="S817" s="2" t="n"/>
      <c r="T817" s="2" t="n"/>
      <c r="U817" s="39">
        <f>IF(I817="N",T817*Supuestos!$B$4,T817*Supuestos!$C$4)*100</f>
        <v/>
      </c>
      <c r="V817" s="20">
        <f>IF(U817&gt;0,100/U817,0)</f>
        <v/>
      </c>
      <c r="W817" s="2">
        <f>T817*M817</f>
        <v/>
      </c>
      <c r="X817" s="2">
        <f>+U817*M817</f>
        <v/>
      </c>
      <c r="Y817" s="44" t="n">
        <v>0</v>
      </c>
      <c r="Z817" s="45" t="n">
        <v>0.347</v>
      </c>
      <c r="AA817" s="44" t="n">
        <v>0</v>
      </c>
    </row>
    <row r="818">
      <c r="A818" s="6" t="inlineStr">
        <is>
          <t>GWM</t>
        </is>
      </c>
      <c r="B818" s="6" t="inlineStr">
        <is>
          <t>New Wingle 5 PUp 2.4 Luxury Full,2Abag,CES,CTR,cue,Ay.Est</t>
        </is>
      </c>
      <c r="C818" s="6" t="inlineStr">
        <is>
          <t>P.UP / DC MEDIANOS Y GRANDES</t>
        </is>
      </c>
      <c r="D818" s="6" t="inlineStr">
        <is>
          <t>COMERCIAL</t>
        </is>
      </c>
      <c r="E818" s="11">
        <f>IF(D818="COMERCIAL","UTILITARIO",IF(C818="SUV Y CROSSOVER","SUV","AUTOMOVIL"))</f>
        <v/>
      </c>
      <c r="F818" s="6" t="inlineStr">
        <is>
          <t>CHI</t>
        </is>
      </c>
      <c r="G818" s="11" t="n">
        <v>2400</v>
      </c>
      <c r="H818" s="6" t="inlineStr">
        <is>
          <t>NAFTA</t>
        </is>
      </c>
      <c r="I818" s="6">
        <f>IF(H818="NAFTA","N",IF(H818="DIESEL","D",IF(H818="ELÉCTRICO","E","")))</f>
        <v/>
      </c>
      <c r="J818" s="17" t="inlineStr">
        <is>
          <t>N</t>
        </is>
      </c>
      <c r="K818" s="6" t="n">
        <v>120</v>
      </c>
      <c r="L818" s="9" t="n">
        <v>4</v>
      </c>
      <c r="M818" s="2" t="n">
        <v>4</v>
      </c>
      <c r="N818" s="2" t="n">
        <v>20990</v>
      </c>
      <c r="O818" s="2" t="inlineStr">
        <is>
          <t>Ursea</t>
        </is>
      </c>
      <c r="P818" s="2" t="inlineStr">
        <is>
          <t>RV-E00069</t>
        </is>
      </c>
      <c r="Q818" s="2" t="inlineStr">
        <is>
          <t>Euro 5</t>
        </is>
      </c>
      <c r="R818" s="2" t="n">
        <v>2710</v>
      </c>
      <c r="S818" s="2" t="n"/>
      <c r="T818" s="2" t="n">
        <v>272</v>
      </c>
      <c r="U818" s="39">
        <f>IF(I818="N",T818*Supuestos!$B$4,T818*Supuestos!$C$4)*100</f>
        <v/>
      </c>
      <c r="V818" s="20">
        <f>IF(U818&gt;0,100/U818,0)</f>
        <v/>
      </c>
      <c r="W818" s="2">
        <f>T818*M818</f>
        <v/>
      </c>
      <c r="X818" s="2">
        <f>+U818*M818</f>
        <v/>
      </c>
      <c r="Y818" s="44" t="n">
        <v>973.8632848747292</v>
      </c>
      <c r="Z818" s="45" t="n">
        <v>0.06</v>
      </c>
      <c r="AA818" s="44" t="n">
        <v>16231.05474791215</v>
      </c>
    </row>
    <row r="819">
      <c r="A819" s="6" t="inlineStr">
        <is>
          <t>JMC</t>
        </is>
      </c>
      <c r="B819" s="6" t="inlineStr">
        <is>
          <t>N520 Touring Cargo Furgon Largo 120 KW Full,2Abag,ABS,P.Lat.</t>
        </is>
      </c>
      <c r="C819" s="6" t="inlineStr">
        <is>
          <t>UTILITARIOS MEDIANOS y GRANDES</t>
        </is>
      </c>
      <c r="D819" s="6" t="inlineStr">
        <is>
          <t>COMERCIAL</t>
        </is>
      </c>
      <c r="E819" s="11">
        <f>IF(D819="COMERCIAL","UTILITARIO",IF(C819="SUV Y CROSSOVER","SUV","AUTOMOVIL"))</f>
        <v/>
      </c>
      <c r="F819" s="6" t="inlineStr">
        <is>
          <t>CHI</t>
        </is>
      </c>
      <c r="G819" s="11" t="n"/>
      <c r="H819" s="6" t="inlineStr">
        <is>
          <t>ELÉCTRICO</t>
        </is>
      </c>
      <c r="I819" s="6">
        <f>IF(H819="NAFTA","N",IF(H819="DIESEL","D",IF(H819="ELÉCTRICO","E","")))</f>
        <v/>
      </c>
      <c r="J819" s="17" t="inlineStr">
        <is>
          <t>BEV</t>
        </is>
      </c>
      <c r="K819" s="6" t="n">
        <v>161</v>
      </c>
      <c r="L819" s="9" t="n">
        <v>4</v>
      </c>
      <c r="M819" s="21" t="n">
        <v>4</v>
      </c>
      <c r="N819" s="2" t="n">
        <v>59768</v>
      </c>
      <c r="O819" s="2" t="inlineStr">
        <is>
          <t>Chile</t>
        </is>
      </c>
      <c r="P819" s="2" t="inlineStr">
        <is>
          <t>JM8451EL1021M01-9</t>
        </is>
      </c>
      <c r="Q819" s="2" t="n"/>
      <c r="R819" s="2" t="n">
        <v>3490</v>
      </c>
      <c r="S819" s="2" t="n">
        <v>3.5</v>
      </c>
      <c r="T819" s="2" t="n"/>
      <c r="U819" s="39">
        <f>IF(I819="N",T819*Supuestos!$B$4,T819*Supuestos!$C$4)*100</f>
        <v/>
      </c>
      <c r="V819" s="20">
        <f>IF(U819&gt;0,100/U819,0)</f>
        <v/>
      </c>
      <c r="W819" s="2">
        <f>T819*M819</f>
        <v/>
      </c>
      <c r="X819" s="2">
        <f>+U819*M819</f>
        <v/>
      </c>
      <c r="Y819" s="44" t="n">
        <v>0</v>
      </c>
      <c r="Z819" s="45" t="n">
        <v>0</v>
      </c>
      <c r="AA819" s="44" t="n">
        <v>48990.16393442623</v>
      </c>
    </row>
    <row r="820">
      <c r="A820" s="6" t="inlineStr">
        <is>
          <t>MAXUS</t>
        </is>
      </c>
      <c r="B820" s="6" t="inlineStr">
        <is>
          <t>T60 2.8 T.Diesel Elite Doble Cabina Extra Full 4x4</t>
        </is>
      </c>
      <c r="C820" s="6" t="inlineStr">
        <is>
          <t>P.UP / DC MEDIANOS Y GRANDES</t>
        </is>
      </c>
      <c r="D820" s="6" t="inlineStr">
        <is>
          <t>COMERCIAL</t>
        </is>
      </c>
      <c r="E820" s="11">
        <f>IF(D820="COMERCIAL","UTILITARIO",IF(C820="SUV Y CROSSOVER","SUV","AUTOMOVIL"))</f>
        <v/>
      </c>
      <c r="F820" s="6" t="inlineStr">
        <is>
          <t>CHI</t>
        </is>
      </c>
      <c r="G820" s="11" t="n">
        <v>2800</v>
      </c>
      <c r="H820" s="6" t="inlineStr">
        <is>
          <t>DIESEL</t>
        </is>
      </c>
      <c r="I820" s="6">
        <f>IF(H820="NAFTA","N",IF(H820="DIESEL","D",IF(H820="ELÉCTRICO","E","")))</f>
        <v/>
      </c>
      <c r="J820" s="17" t="inlineStr">
        <is>
          <t>D</t>
        </is>
      </c>
      <c r="K820" s="6" t="n">
        <v>147</v>
      </c>
      <c r="L820" s="9" t="n">
        <v>4</v>
      </c>
      <c r="M820" s="2" t="n"/>
      <c r="N820" s="2" t="n"/>
      <c r="O820" s="2" t="n"/>
      <c r="P820" s="2" t="n"/>
      <c r="Q820" s="2" t="n"/>
      <c r="R820" s="2" t="n"/>
      <c r="S820" s="2" t="n"/>
      <c r="T820" s="2" t="n"/>
      <c r="U820" s="39">
        <f>IF(I820="N",T820*Supuestos!$B$4,T820*Supuestos!$C$4)*100</f>
        <v/>
      </c>
      <c r="V820" s="20">
        <f>IF(U820&gt;0,100/U820,0)</f>
        <v/>
      </c>
      <c r="W820" s="2">
        <f>T820*M820</f>
        <v/>
      </c>
      <c r="X820" s="2">
        <f>+U820*M820</f>
        <v/>
      </c>
      <c r="Y820" s="44" t="n">
        <v>0</v>
      </c>
      <c r="Z820" s="45" t="n">
        <v>0.347</v>
      </c>
      <c r="AA820" s="44" t="n">
        <v>0</v>
      </c>
    </row>
    <row r="821">
      <c r="A821" s="6" t="inlineStr">
        <is>
          <t>MAXUS</t>
        </is>
      </c>
      <c r="B821" s="6" t="inlineStr">
        <is>
          <t>T60 2.8 T.Diesel Luxury Doble Cabina Extra Full 4x4 Aut.</t>
        </is>
      </c>
      <c r="C821" s="6" t="inlineStr">
        <is>
          <t>P.UP / DC MEDIANOS Y GRANDES</t>
        </is>
      </c>
      <c r="D821" s="6" t="inlineStr">
        <is>
          <t>COMERCIAL</t>
        </is>
      </c>
      <c r="E821" s="11">
        <f>IF(D821="COMERCIAL","UTILITARIO",IF(C821="SUV Y CROSSOVER","SUV","AUTOMOVIL"))</f>
        <v/>
      </c>
      <c r="F821" s="6" t="inlineStr">
        <is>
          <t>CHI</t>
        </is>
      </c>
      <c r="G821" s="11" t="n">
        <v>2800</v>
      </c>
      <c r="H821" s="6" t="inlineStr">
        <is>
          <t>DIESEL</t>
        </is>
      </c>
      <c r="I821" s="6">
        <f>IF(H821="NAFTA","N",IF(H821="DIESEL","D",IF(H821="ELÉCTRICO","E","")))</f>
        <v/>
      </c>
      <c r="J821" s="17" t="inlineStr">
        <is>
          <t>D</t>
        </is>
      </c>
      <c r="K821" s="6" t="n">
        <v>147</v>
      </c>
      <c r="L821" s="9" t="n">
        <v>4</v>
      </c>
      <c r="M821" s="2" t="n"/>
      <c r="N821" s="2" t="n"/>
      <c r="O821" s="2" t="n"/>
      <c r="P821" s="2" t="n"/>
      <c r="Q821" s="2" t="n"/>
      <c r="R821" s="2" t="n"/>
      <c r="S821" s="2" t="n"/>
      <c r="T821" s="2" t="n"/>
      <c r="U821" s="39">
        <f>IF(I821="N",T821*Supuestos!$B$4,T821*Supuestos!$C$4)*100</f>
        <v/>
      </c>
      <c r="V821" s="20">
        <f>IF(U821&gt;0,100/U821,0)</f>
        <v/>
      </c>
      <c r="W821" s="2">
        <f>T821*M821</f>
        <v/>
      </c>
      <c r="X821" s="2">
        <f>+U821*M821</f>
        <v/>
      </c>
      <c r="Y821" s="44" t="n">
        <v>0</v>
      </c>
      <c r="Z821" s="45" t="n">
        <v>0.347</v>
      </c>
      <c r="AA821" s="44" t="n">
        <v>0</v>
      </c>
    </row>
    <row r="822">
      <c r="A822" s="6" t="inlineStr">
        <is>
          <t>MERCEDES BENZ</t>
        </is>
      </c>
      <c r="B822" s="6" t="inlineStr">
        <is>
          <t>Nueva Sprinter 516 2.2T Largo Minibus 16+1 TE EV Full (VS30)(ARG)</t>
        </is>
      </c>
      <c r="C822" s="6" t="inlineStr">
        <is>
          <t>UTILITARIOS MEDIANOS y GRANDES</t>
        </is>
      </c>
      <c r="D822" s="6" t="inlineStr">
        <is>
          <t>COMERCIAL</t>
        </is>
      </c>
      <c r="E822" s="11">
        <f>IF(D822="COMERCIAL","UTILITARIO",IF(C822="SUV Y CROSSOVER","SUV","AUTOMOVIL"))</f>
        <v/>
      </c>
      <c r="F822" s="6" t="inlineStr">
        <is>
          <t>ARG</t>
        </is>
      </c>
      <c r="G822" s="11" t="n">
        <v>2200</v>
      </c>
      <c r="H822" s="6" t="inlineStr">
        <is>
          <t>DIESEL</t>
        </is>
      </c>
      <c r="I822" s="6">
        <f>IF(H822="NAFTA","N",IF(H822="DIESEL","D",IF(H822="ELÉCTRICO","E","")))</f>
        <v/>
      </c>
      <c r="J822" s="17" t="inlineStr">
        <is>
          <t>D</t>
        </is>
      </c>
      <c r="K822" s="6" t="n">
        <v>0</v>
      </c>
      <c r="L822" s="9" t="n">
        <v>4</v>
      </c>
      <c r="M822" s="2" t="n"/>
      <c r="N822" s="2" t="n"/>
      <c r="O822" s="2" t="n"/>
      <c r="P822" s="2" t="n"/>
      <c r="Q822" s="2" t="n"/>
      <c r="R822" s="2" t="n"/>
      <c r="S822" s="2" t="n"/>
      <c r="T822" s="2" t="n"/>
      <c r="U822" s="39">
        <f>IF(I822="N",T822*Supuestos!$B$4,T822*Supuestos!$C$4)*100</f>
        <v/>
      </c>
      <c r="V822" s="20">
        <f>IF(U822&gt;0,100/U822,0)</f>
        <v/>
      </c>
      <c r="W822" s="2">
        <f>T822*M822</f>
        <v/>
      </c>
      <c r="X822" s="2">
        <f>+U822*M822</f>
        <v/>
      </c>
      <c r="Y822" s="44" t="n">
        <v>0</v>
      </c>
      <c r="Z822" s="45" t="n">
        <v>0.347</v>
      </c>
      <c r="AA822" s="44" t="n">
        <v>0</v>
      </c>
    </row>
    <row r="823">
      <c r="A823" s="6" t="inlineStr">
        <is>
          <t>PEUGEOT</t>
        </is>
      </c>
      <c r="B823" s="6" t="inlineStr">
        <is>
          <t>Boxer L2H2 2.2 HDi Dsl Furgon Full,2Abag,ABS,c.est,P.Lat,Ay.</t>
        </is>
      </c>
      <c r="C823" s="6" t="inlineStr">
        <is>
          <t>UTILITARIOS MEDIANOS y GRANDES</t>
        </is>
      </c>
      <c r="D823" s="6" t="inlineStr">
        <is>
          <t>COMERCIAL</t>
        </is>
      </c>
      <c r="E823" s="11">
        <f>IF(D823="COMERCIAL","UTILITARIO",IF(C823="SUV Y CROSSOVER","SUV","AUTOMOVIL"))</f>
        <v/>
      </c>
      <c r="F823" s="6" t="inlineStr">
        <is>
          <t>FRA</t>
        </is>
      </c>
      <c r="G823" s="11" t="n">
        <v>2200</v>
      </c>
      <c r="H823" s="6" t="inlineStr">
        <is>
          <t>DIESEL</t>
        </is>
      </c>
      <c r="I823" s="6">
        <f>IF(H823="NAFTA","N",IF(H823="DIESEL","D",IF(H823="ELÉCTRICO","E","")))</f>
        <v/>
      </c>
      <c r="J823" s="17" t="inlineStr">
        <is>
          <t>D</t>
        </is>
      </c>
      <c r="K823" s="6" t="n">
        <v>130</v>
      </c>
      <c r="L823" s="9" t="n">
        <v>4</v>
      </c>
      <c r="M823" s="2" t="n"/>
      <c r="N823" s="2" t="n"/>
      <c r="O823" s="2" t="n"/>
      <c r="P823" s="2" t="n"/>
      <c r="Q823" s="2" t="n"/>
      <c r="R823" s="2" t="n"/>
      <c r="S823" s="2" t="n"/>
      <c r="T823" s="2" t="n"/>
      <c r="U823" s="39">
        <f>IF(I823="N",T823*Supuestos!$B$4,T823*Supuestos!$C$4)*100</f>
        <v/>
      </c>
      <c r="V823" s="20">
        <f>IF(U823&gt;0,100/U823,0)</f>
        <v/>
      </c>
      <c r="W823" s="2">
        <f>T823*M823</f>
        <v/>
      </c>
      <c r="X823" s="2">
        <f>+U823*M823</f>
        <v/>
      </c>
      <c r="Y823" s="44" t="n">
        <v>0</v>
      </c>
      <c r="Z823" s="45" t="n">
        <v>0.347</v>
      </c>
      <c r="AA823" s="44" t="n">
        <v>0</v>
      </c>
    </row>
    <row r="824">
      <c r="A824" s="6" t="inlineStr">
        <is>
          <t>RAM</t>
        </is>
      </c>
      <c r="B824" s="6" t="inlineStr">
        <is>
          <t>1500 3.6 Laramie DT MHEV DC E.Full,cue,techo 4x4 Aut</t>
        </is>
      </c>
      <c r="C824" s="6" t="inlineStr">
        <is>
          <t>P.UP / DC MEDIANOS Y GRANDES</t>
        </is>
      </c>
      <c r="D824" s="6" t="inlineStr">
        <is>
          <t>COMERCIAL</t>
        </is>
      </c>
      <c r="E824" s="11">
        <f>IF(D824="COMERCIAL","UTILITARIO",IF(C824="SUV Y CROSSOVER","SUV","AUTOMOVIL"))</f>
        <v/>
      </c>
      <c r="F824" s="6" t="inlineStr">
        <is>
          <t>USA</t>
        </is>
      </c>
      <c r="G824" s="11" t="n">
        <v>3600</v>
      </c>
      <c r="H824" s="6" t="inlineStr">
        <is>
          <t>NAFTA</t>
        </is>
      </c>
      <c r="I824" s="6">
        <f>IF(H824="NAFTA","N",IF(H824="DIESEL","D",IF(H824="ELÉCTRICO","E","")))</f>
        <v/>
      </c>
      <c r="J824" s="17" t="inlineStr">
        <is>
          <t>MHEV</t>
        </is>
      </c>
      <c r="K824" s="6" t="n">
        <v>292</v>
      </c>
      <c r="L824" s="9" t="n">
        <v>4</v>
      </c>
      <c r="M824" s="2" t="n"/>
      <c r="N824" s="2" t="n"/>
      <c r="O824" s="2" t="n"/>
      <c r="P824" s="2" t="n"/>
      <c r="Q824" s="2" t="n"/>
      <c r="R824" s="2" t="n"/>
      <c r="S824" s="2" t="n"/>
      <c r="T824" s="2" t="n"/>
      <c r="U824" s="39">
        <f>IF(I824="N",T824*Supuestos!$B$4,T824*Supuestos!$C$4)*100</f>
        <v/>
      </c>
      <c r="V824" s="20">
        <f>IF(U824&gt;0,100/U824,0)</f>
        <v/>
      </c>
      <c r="W824" s="2">
        <f>T824*M824</f>
        <v/>
      </c>
      <c r="X824" s="2">
        <f>+U824*M824</f>
        <v/>
      </c>
      <c r="Y824" s="44" t="n">
        <v>0</v>
      </c>
      <c r="Z824" s="45" t="n">
        <v>0.0315</v>
      </c>
      <c r="AA824" s="44" t="n">
        <v>0</v>
      </c>
    </row>
    <row r="825">
      <c r="A825" s="6" t="inlineStr">
        <is>
          <t>CITROËN</t>
        </is>
      </c>
      <c r="B825" s="6" t="inlineStr">
        <is>
          <t>Berlingo 1.6 K9 Furgon Full,2Abag,ABS, Ay.Est. (ESP)</t>
        </is>
      </c>
      <c r="C825" s="6" t="inlineStr">
        <is>
          <t>UTILITARIOS LIVIANOS</t>
        </is>
      </c>
      <c r="D825" s="6" t="inlineStr">
        <is>
          <t>COMERCIAL</t>
        </is>
      </c>
      <c r="E825" s="11">
        <f>IF(D825="COMERCIAL","UTILITARIO",IF(C825="SUV Y CROSSOVER","SUV","AUTOMOVIL"))</f>
        <v/>
      </c>
      <c r="F825" s="6" t="inlineStr">
        <is>
          <t>ESP</t>
        </is>
      </c>
      <c r="G825" s="11" t="n">
        <v>1600</v>
      </c>
      <c r="H825" s="6" t="inlineStr">
        <is>
          <t>NAFTA</t>
        </is>
      </c>
      <c r="I825" s="6">
        <f>IF(H825="NAFTA","N",IF(H825="DIESEL","D",IF(H825="ELÉCTRICO","E","")))</f>
        <v/>
      </c>
      <c r="J825" s="17" t="inlineStr">
        <is>
          <t>N</t>
        </is>
      </c>
      <c r="K825" s="6" t="n">
        <v>115</v>
      </c>
      <c r="L825" s="9" t="n">
        <v>3</v>
      </c>
      <c r="M825" s="2" t="n">
        <v>3</v>
      </c>
      <c r="N825" s="2" t="n">
        <v>25790</v>
      </c>
      <c r="O825" s="2" t="inlineStr">
        <is>
          <t>Argentina</t>
        </is>
      </c>
      <c r="P825" s="2" t="inlineStr">
        <is>
          <t>0179/17</t>
        </is>
      </c>
      <c r="Q825" s="2" t="inlineStr">
        <is>
          <t>Euro 5</t>
        </is>
      </c>
      <c r="R825" s="2" t="n">
        <v>1660</v>
      </c>
      <c r="S825" s="2" t="n"/>
      <c r="T825" s="2" t="n">
        <v>205.58</v>
      </c>
      <c r="U825" s="39">
        <f>IF(I825="N",T825*Supuestos!$B$4,T825*Supuestos!$C$4)*100</f>
        <v/>
      </c>
      <c r="V825" s="20">
        <f>IF(U825&gt;0,100/U825,0)</f>
        <v/>
      </c>
      <c r="W825" s="2">
        <f>T825*M825</f>
        <v/>
      </c>
      <c r="X825" s="2">
        <f>+U825*M825</f>
        <v/>
      </c>
      <c r="Y825" s="44" t="n">
        <v>1196.566656356325</v>
      </c>
      <c r="Z825" s="45" t="n">
        <v>0.06</v>
      </c>
      <c r="AA825" s="44" t="n">
        <v>19942.77760593875</v>
      </c>
    </row>
    <row r="826">
      <c r="A826" s="6" t="inlineStr">
        <is>
          <t>DONGFENG</t>
        </is>
      </c>
      <c r="B826" s="6" t="inlineStr">
        <is>
          <t>Rich 6 2.5 Diesel Doble Cabina Ex.Full,cue,Ay. Est. 4x4</t>
        </is>
      </c>
      <c r="C826" s="6" t="inlineStr">
        <is>
          <t>P.UP / DC MEDIANOS Y GRANDES</t>
        </is>
      </c>
      <c r="D826" s="6" t="inlineStr">
        <is>
          <t>COMERCIAL</t>
        </is>
      </c>
      <c r="E826" s="11">
        <f>IF(D826="COMERCIAL","UTILITARIO",IF(C826="SUV Y CROSSOVER","SUV","AUTOMOVIL"))</f>
        <v/>
      </c>
      <c r="F826" s="6" t="inlineStr">
        <is>
          <t>CHI</t>
        </is>
      </c>
      <c r="G826" s="11" t="n">
        <v>2500</v>
      </c>
      <c r="H826" s="6" t="inlineStr">
        <is>
          <t>DIESEL</t>
        </is>
      </c>
      <c r="I826" s="6">
        <f>IF(H826="NAFTA","N",IF(H826="DIESEL","D",IF(H826="ELÉCTRICO","E","")))</f>
        <v/>
      </c>
      <c r="J826" s="17" t="inlineStr">
        <is>
          <t>D</t>
        </is>
      </c>
      <c r="K826" s="6" t="n">
        <v>138</v>
      </c>
      <c r="L826" s="9" t="n">
        <v>3</v>
      </c>
      <c r="M826" s="2" t="n"/>
      <c r="N826" s="2" t="n"/>
      <c r="O826" s="2" t="n"/>
      <c r="P826" s="2" t="n"/>
      <c r="Q826" s="2" t="n"/>
      <c r="R826" s="2" t="n"/>
      <c r="S826" s="2" t="n"/>
      <c r="T826" s="2" t="n"/>
      <c r="U826" s="39">
        <f>IF(I826="N",T826*Supuestos!$B$4,T826*Supuestos!$C$4)*100</f>
        <v/>
      </c>
      <c r="V826" s="20">
        <f>IF(U826&gt;0,100/U826,0)</f>
        <v/>
      </c>
      <c r="W826" s="2">
        <f>T826*M826</f>
        <v/>
      </c>
      <c r="X826" s="2">
        <f>+U826*M826</f>
        <v/>
      </c>
      <c r="Y826" s="44" t="n">
        <v>0</v>
      </c>
      <c r="Z826" s="45" t="n">
        <v>0.347</v>
      </c>
      <c r="AA826" s="44" t="n">
        <v>0</v>
      </c>
    </row>
    <row r="827">
      <c r="A827" s="6" t="inlineStr">
        <is>
          <t>FORD</t>
        </is>
      </c>
      <c r="B827" s="6" t="inlineStr">
        <is>
          <t>Nueva F150 XLT 3.5T Dob. Cab. Extra Full 4x4 Aut. (USA)</t>
        </is>
      </c>
      <c r="C827" s="6" t="inlineStr">
        <is>
          <t>P.UP / DC MEDIANOS Y GRANDES</t>
        </is>
      </c>
      <c r="D827" s="6" t="inlineStr">
        <is>
          <t>COMERCIAL</t>
        </is>
      </c>
      <c r="E827" s="11">
        <f>IF(D827="COMERCIAL","UTILITARIO",IF(C827="SUV Y CROSSOVER","SUV","AUTOMOVIL"))</f>
        <v/>
      </c>
      <c r="F827" s="6" t="inlineStr">
        <is>
          <t>USA</t>
        </is>
      </c>
      <c r="G827" s="11" t="n">
        <v>3500</v>
      </c>
      <c r="H827" s="6" t="inlineStr">
        <is>
          <t>NAFTA</t>
        </is>
      </c>
      <c r="I827" s="6">
        <f>IF(H827="NAFTA","N",IF(H827="DIESEL","D",IF(H827="ELÉCTRICO","E","")))</f>
        <v/>
      </c>
      <c r="J827" s="17" t="inlineStr">
        <is>
          <t>N</t>
        </is>
      </c>
      <c r="K827" s="6" t="n">
        <v>370</v>
      </c>
      <c r="L827" s="9" t="n">
        <v>3</v>
      </c>
      <c r="M827" s="2" t="n"/>
      <c r="N827" s="2" t="n"/>
      <c r="O827" s="2" t="n"/>
      <c r="P827" s="2" t="n"/>
      <c r="Q827" s="2" t="n"/>
      <c r="R827" s="2" t="n"/>
      <c r="S827" s="2" t="n"/>
      <c r="T827" s="2" t="n"/>
      <c r="U827" s="39">
        <f>IF(I827="N",T827*Supuestos!$B$4,T827*Supuestos!$C$4)*100</f>
        <v/>
      </c>
      <c r="V827" s="20">
        <f>IF(U827&gt;0,100/U827,0)</f>
        <v/>
      </c>
      <c r="W827" s="2">
        <f>T827*M827</f>
        <v/>
      </c>
      <c r="X827" s="2">
        <f>+U827*M827</f>
        <v/>
      </c>
      <c r="Y827" s="44" t="n">
        <v>0</v>
      </c>
      <c r="Z827" s="45" t="n">
        <v>0.06</v>
      </c>
      <c r="AA827" s="44" t="n">
        <v>0</v>
      </c>
    </row>
    <row r="828">
      <c r="A828" s="6" t="inlineStr">
        <is>
          <t>GWM</t>
        </is>
      </c>
      <c r="B828" s="6" t="inlineStr">
        <is>
          <t>Poer Family 2.0 T.Diesel DC Sup.Luxury E.Full,Ay.Est.4x4 Aut</t>
        </is>
      </c>
      <c r="C828" s="6" t="inlineStr">
        <is>
          <t>P.UP / DC MEDIANOS Y GRANDES</t>
        </is>
      </c>
      <c r="D828" s="6" t="inlineStr">
        <is>
          <t>COMERCIAL</t>
        </is>
      </c>
      <c r="E828" s="11">
        <f>IF(D828="COMERCIAL","UTILITARIO",IF(C828="SUV Y CROSSOVER","SUV","AUTOMOVIL"))</f>
        <v/>
      </c>
      <c r="F828" s="6" t="inlineStr">
        <is>
          <t>CHI</t>
        </is>
      </c>
      <c r="G828" s="11" t="n">
        <v>2000</v>
      </c>
      <c r="H828" s="6" t="inlineStr">
        <is>
          <t>DIESEL</t>
        </is>
      </c>
      <c r="I828" s="6">
        <f>IF(H828="NAFTA","N",IF(H828="DIESEL","D",IF(H828="ELÉCTRICO","E","")))</f>
        <v/>
      </c>
      <c r="J828" s="17" t="inlineStr">
        <is>
          <t>D</t>
        </is>
      </c>
      <c r="K828" s="6" t="n">
        <v>156</v>
      </c>
      <c r="L828" s="9" t="n">
        <v>3</v>
      </c>
      <c r="M828" s="2" t="n"/>
      <c r="N828" s="2" t="n"/>
      <c r="O828" s="2" t="n"/>
      <c r="P828" s="2" t="n"/>
      <c r="Q828" s="2" t="n"/>
      <c r="R828" s="2" t="n"/>
      <c r="S828" s="2" t="n"/>
      <c r="T828" s="2" t="n"/>
      <c r="U828" s="39">
        <f>IF(I828="N",T828*Supuestos!$B$4,T828*Supuestos!$C$4)*100</f>
        <v/>
      </c>
      <c r="V828" s="20">
        <f>IF(U828&gt;0,100/U828,0)</f>
        <v/>
      </c>
      <c r="W828" s="2">
        <f>T828*M828</f>
        <v/>
      </c>
      <c r="X828" s="2">
        <f>+U828*M828</f>
        <v/>
      </c>
      <c r="Y828" s="44" t="n">
        <v>0</v>
      </c>
      <c r="Z828" s="45" t="n">
        <v>0.347</v>
      </c>
      <c r="AA828" s="44" t="n">
        <v>0</v>
      </c>
    </row>
    <row r="829">
      <c r="A829" s="6" t="inlineStr">
        <is>
          <t>MAXUS</t>
        </is>
      </c>
      <c r="B829" s="6" t="inlineStr">
        <is>
          <t>T90 130 KW Doble Cabina Full, 6Abag, ABS, Ay. Est. Aut.</t>
        </is>
      </c>
      <c r="C829" s="6" t="inlineStr">
        <is>
          <t>P.UP / DC MEDIANOS Y GRANDES</t>
        </is>
      </c>
      <c r="D829" s="6" t="inlineStr">
        <is>
          <t>COMERCIAL</t>
        </is>
      </c>
      <c r="E829" s="11">
        <f>IF(D829="COMERCIAL","UTILITARIO",IF(C829="SUV Y CROSSOVER","SUV","AUTOMOVIL"))</f>
        <v/>
      </c>
      <c r="F829" s="6" t="inlineStr">
        <is>
          <t>CHI</t>
        </is>
      </c>
      <c r="G829" s="11" t="n"/>
      <c r="H829" s="6" t="inlineStr">
        <is>
          <t>ELÉCTRICO</t>
        </is>
      </c>
      <c r="I829" s="6">
        <f>IF(H829="NAFTA","N",IF(H829="DIESEL","D",IF(H829="ELÉCTRICO","E","")))</f>
        <v/>
      </c>
      <c r="J829" s="17" t="inlineStr">
        <is>
          <t>BEV</t>
        </is>
      </c>
      <c r="K829" s="6" t="n">
        <v>174</v>
      </c>
      <c r="L829" s="9" t="n">
        <v>3</v>
      </c>
      <c r="M829" s="21" t="n">
        <v>3</v>
      </c>
      <c r="N829" s="2" t="n">
        <v>73188</v>
      </c>
      <c r="O829" s="2" t="inlineStr">
        <is>
          <t>Estimado</t>
        </is>
      </c>
      <c r="P829" s="2" t="n"/>
      <c r="Q829" s="2" t="n"/>
      <c r="R829" s="2" t="n"/>
      <c r="S829" s="2" t="n">
        <v>2.8</v>
      </c>
      <c r="T829" s="2" t="n"/>
      <c r="U829" s="39">
        <f>IF(I829="N",T829*Supuestos!$B$4,T829*Supuestos!$C$4)*100</f>
        <v/>
      </c>
      <c r="V829" s="20">
        <f>IF(U829&gt;0,100/U829,0)</f>
        <v/>
      </c>
      <c r="W829" s="2">
        <f>T829*M829</f>
        <v/>
      </c>
      <c r="X829" s="2">
        <f>+U829*M829</f>
        <v/>
      </c>
      <c r="Y829" s="44" t="n">
        <v>0</v>
      </c>
      <c r="Z829" s="45" t="n">
        <v>0</v>
      </c>
      <c r="AA829" s="44" t="n">
        <v>59990.16393442623</v>
      </c>
    </row>
    <row r="830">
      <c r="A830" s="6" t="inlineStr">
        <is>
          <t>PEUGEOT</t>
        </is>
      </c>
      <c r="B830" s="6" t="inlineStr">
        <is>
          <t>Boxer L1H1 2.2 HDi Diesel Furgon Full,2Abag,ABS,c.est,P.Late</t>
        </is>
      </c>
      <c r="C830" s="6" t="inlineStr">
        <is>
          <t>UTILITARIOS MEDIANOS y GRANDES</t>
        </is>
      </c>
      <c r="D830" s="6" t="inlineStr">
        <is>
          <t>COMERCIAL</t>
        </is>
      </c>
      <c r="E830" s="11">
        <f>IF(D830="COMERCIAL","UTILITARIO",IF(C830="SUV Y CROSSOVER","SUV","AUTOMOVIL"))</f>
        <v/>
      </c>
      <c r="F830" s="6" t="inlineStr">
        <is>
          <t>FRA</t>
        </is>
      </c>
      <c r="G830" s="11" t="n">
        <v>2200</v>
      </c>
      <c r="H830" s="6" t="inlineStr">
        <is>
          <t>DIESEL</t>
        </is>
      </c>
      <c r="I830" s="6">
        <f>IF(H830="NAFTA","N",IF(H830="DIESEL","D",IF(H830="ELÉCTRICO","E","")))</f>
        <v/>
      </c>
      <c r="J830" s="17" t="inlineStr">
        <is>
          <t>D</t>
        </is>
      </c>
      <c r="K830" s="6" t="n">
        <v>130</v>
      </c>
      <c r="L830" s="9" t="n">
        <v>3</v>
      </c>
      <c r="M830" s="2" t="n"/>
      <c r="N830" s="2" t="n"/>
      <c r="O830" s="2" t="n"/>
      <c r="P830" s="2" t="n"/>
      <c r="Q830" s="2" t="n"/>
      <c r="R830" s="2" t="n"/>
      <c r="S830" s="2" t="n"/>
      <c r="T830" s="2" t="n"/>
      <c r="U830" s="39">
        <f>IF(I830="N",T830*Supuestos!$B$4,T830*Supuestos!$C$4)*100</f>
        <v/>
      </c>
      <c r="V830" s="20">
        <f>IF(U830&gt;0,100/U830,0)</f>
        <v/>
      </c>
      <c r="W830" s="2">
        <f>T830*M830</f>
        <v/>
      </c>
      <c r="X830" s="2">
        <f>+U830*M830</f>
        <v/>
      </c>
      <c r="Y830" s="44" t="n">
        <v>0</v>
      </c>
      <c r="Z830" s="45" t="n">
        <v>0.347</v>
      </c>
      <c r="AA830" s="44" t="n">
        <v>0</v>
      </c>
    </row>
    <row r="831">
      <c r="A831" s="6" t="inlineStr">
        <is>
          <t>PEUGEOT</t>
        </is>
      </c>
      <c r="B831" s="6" t="inlineStr">
        <is>
          <t>Landtrek 2.2T Active Dsl DC Extra Full (ROU)</t>
        </is>
      </c>
      <c r="C831" s="6" t="inlineStr">
        <is>
          <t>P.UP / DC MEDIANOS Y GRANDES</t>
        </is>
      </c>
      <c r="D831" s="6" t="inlineStr">
        <is>
          <t>COMERCIAL</t>
        </is>
      </c>
      <c r="E831" s="11">
        <f>IF(D831="COMERCIAL","UTILITARIO",IF(C831="SUV Y CROSSOVER","SUV","AUTOMOVIL"))</f>
        <v/>
      </c>
      <c r="F831" s="6" t="inlineStr">
        <is>
          <t>ROU</t>
        </is>
      </c>
      <c r="G831" s="11" t="n">
        <v>2200</v>
      </c>
      <c r="H831" s="6" t="inlineStr">
        <is>
          <t>DIESEL</t>
        </is>
      </c>
      <c r="I831" s="6">
        <f>IF(H831="NAFTA","N",IF(H831="DIESEL","D",IF(H831="ELÉCTRICO","E","")))</f>
        <v/>
      </c>
      <c r="J831" s="17" t="inlineStr">
        <is>
          <t>D</t>
        </is>
      </c>
      <c r="K831" s="6" t="n">
        <v>180</v>
      </c>
      <c r="L831" s="9" t="n">
        <v>3</v>
      </c>
      <c r="M831" s="2" t="n"/>
      <c r="N831" s="2" t="n"/>
      <c r="O831" s="2" t="n"/>
      <c r="P831" s="2" t="n"/>
      <c r="Q831" s="2" t="n"/>
      <c r="R831" s="2" t="n"/>
      <c r="S831" s="2" t="n"/>
      <c r="T831" s="2" t="n"/>
      <c r="U831" s="39">
        <f>IF(I831="N",T831*Supuestos!$B$4,T831*Supuestos!$C$4)*100</f>
        <v/>
      </c>
      <c r="V831" s="20">
        <f>IF(U831&gt;0,100/U831,0)</f>
        <v/>
      </c>
      <c r="W831" s="2">
        <f>T831*M831</f>
        <v/>
      </c>
      <c r="X831" s="2">
        <f>+U831*M831</f>
        <v/>
      </c>
      <c r="Y831" s="44" t="n">
        <v>0</v>
      </c>
      <c r="Z831" s="45" t="n">
        <v>0.347</v>
      </c>
      <c r="AA831" s="44" t="n">
        <v>0</v>
      </c>
    </row>
    <row r="832">
      <c r="A832" s="6" t="inlineStr">
        <is>
          <t>DFSK</t>
        </is>
      </c>
      <c r="B832" s="6" t="inlineStr">
        <is>
          <t>EC31 60 KW Box Full, 2 Abag, ABS, Ay. Estac. Aut.</t>
        </is>
      </c>
      <c r="C832" s="6" t="inlineStr">
        <is>
          <t>UTILITARIOS COMPACTOS</t>
        </is>
      </c>
      <c r="D832" s="6" t="inlineStr">
        <is>
          <t>COMERCIAL</t>
        </is>
      </c>
      <c r="E832" s="11">
        <f>IF(D832="COMERCIAL","UTILITARIO",IF(C832="SUV Y CROSSOVER","SUV","AUTOMOVIL"))</f>
        <v/>
      </c>
      <c r="F832" s="6" t="inlineStr">
        <is>
          <t>CHI</t>
        </is>
      </c>
      <c r="G832" s="11" t="n"/>
      <c r="H832" s="6" t="inlineStr">
        <is>
          <t>ELÉCTRICO</t>
        </is>
      </c>
      <c r="I832" s="6">
        <f>IF(H832="NAFTA","N",IF(H832="DIESEL","D",IF(H832="ELÉCTRICO","E","")))</f>
        <v/>
      </c>
      <c r="J832" s="17" t="inlineStr">
        <is>
          <t>BEV</t>
        </is>
      </c>
      <c r="K832" s="6" t="n">
        <v>80</v>
      </c>
      <c r="L832" s="9" t="n">
        <v>2</v>
      </c>
      <c r="M832" s="21" t="n">
        <v>2</v>
      </c>
      <c r="N832" s="2" t="n">
        <v>38950</v>
      </c>
      <c r="O832" s="2" t="inlineStr">
        <is>
          <t>Chile</t>
        </is>
      </c>
      <c r="P832" s="2" t="inlineStr">
        <is>
          <t>DS9289EL0923S00-6</t>
        </is>
      </c>
      <c r="Q832" s="2" t="n"/>
      <c r="R832" s="2" t="n">
        <v>2600</v>
      </c>
      <c r="S832" s="2" t="n">
        <v>5.5</v>
      </c>
      <c r="T832" s="2" t="n"/>
      <c r="U832" s="39">
        <f>IF(I832="N",T832*Supuestos!$B$4,T832*Supuestos!$C$4)*100</f>
        <v/>
      </c>
      <c r="V832" s="20">
        <f>IF(U832&gt;0,100/U832,0)</f>
        <v/>
      </c>
      <c r="W832" s="2">
        <f>T832*M832</f>
        <v/>
      </c>
      <c r="X832" s="2">
        <f>+U832*M832</f>
        <v/>
      </c>
      <c r="Y832" s="44" t="n">
        <v>0</v>
      </c>
      <c r="Z832" s="45" t="n">
        <v>0</v>
      </c>
      <c r="AA832" s="44" t="n">
        <v>31926.22950819672</v>
      </c>
    </row>
    <row r="833">
      <c r="A833" s="6" t="inlineStr">
        <is>
          <t>DONGFENG</t>
        </is>
      </c>
      <c r="B833" s="6" t="inlineStr">
        <is>
          <t>Rich 6 120 KW Dob.Cab. Ex.Full,cam360,cue,Ay. Est. Aut.</t>
        </is>
      </c>
      <c r="C833" s="6" t="inlineStr">
        <is>
          <t>P.UP / DC MEDIANOS Y GRANDES</t>
        </is>
      </c>
      <c r="D833" s="6" t="inlineStr">
        <is>
          <t>COMERCIAL</t>
        </is>
      </c>
      <c r="E833" s="11">
        <f>IF(D833="COMERCIAL","UTILITARIO",IF(C833="SUV Y CROSSOVER","SUV","AUTOMOVIL"))</f>
        <v/>
      </c>
      <c r="F833" s="6" t="inlineStr">
        <is>
          <t>CHI</t>
        </is>
      </c>
      <c r="G833" s="11" t="n"/>
      <c r="H833" s="6" t="inlineStr">
        <is>
          <t>ELÉCTRICO</t>
        </is>
      </c>
      <c r="I833" s="6">
        <f>IF(H833="NAFTA","N",IF(H833="DIESEL","D",IF(H833="ELÉCTRICO","E","")))</f>
        <v/>
      </c>
      <c r="J833" s="17" t="inlineStr">
        <is>
          <t>BEV</t>
        </is>
      </c>
      <c r="K833" s="6" t="n">
        <v>161</v>
      </c>
      <c r="L833" s="9" t="n">
        <v>2</v>
      </c>
      <c r="M833" s="21" t="n">
        <v>2</v>
      </c>
      <c r="N833" s="2" t="n">
        <v>51545</v>
      </c>
      <c r="O833" s="2" t="inlineStr">
        <is>
          <t>Estimado</t>
        </is>
      </c>
      <c r="P833" s="2" t="n"/>
      <c r="Q833" s="2" t="n"/>
      <c r="R833" s="2" t="n"/>
      <c r="S833" s="2" t="n">
        <v>2.8</v>
      </c>
      <c r="T833" s="2" t="n"/>
      <c r="U833" s="39">
        <f>IF(I833="N",T833*Supuestos!$B$4,T833*Supuestos!$C$4)*100</f>
        <v/>
      </c>
      <c r="V833" s="20">
        <f>IF(U833&gt;0,100/U833,0)</f>
        <v/>
      </c>
      <c r="W833" s="2">
        <f>T833*M833</f>
        <v/>
      </c>
      <c r="X833" s="2">
        <f>+U833*M833</f>
        <v/>
      </c>
      <c r="Y833" s="44" t="n">
        <v>0</v>
      </c>
      <c r="Z833" s="45" t="n">
        <v>0</v>
      </c>
      <c r="AA833" s="44" t="n">
        <v>42250</v>
      </c>
    </row>
    <row r="834">
      <c r="A834" s="6" t="inlineStr">
        <is>
          <t>DONGFENG</t>
        </is>
      </c>
      <c r="B834" s="6" t="inlineStr">
        <is>
          <t>Rich 6 2.4 Doble Cabina Extra Full, cuero, Ay. Est.</t>
        </is>
      </c>
      <c r="C834" s="6" t="inlineStr">
        <is>
          <t>P.UP / DC MEDIANOS Y GRANDES</t>
        </is>
      </c>
      <c r="D834" s="6" t="inlineStr">
        <is>
          <t>COMERCIAL</t>
        </is>
      </c>
      <c r="E834" s="11">
        <f>IF(D834="COMERCIAL","UTILITARIO",IF(C834="SUV Y CROSSOVER","SUV","AUTOMOVIL"))</f>
        <v/>
      </c>
      <c r="F834" s="6" t="n"/>
      <c r="G834" s="11" t="n">
        <v>2400</v>
      </c>
      <c r="H834" s="6" t="inlineStr">
        <is>
          <t>NAFTA</t>
        </is>
      </c>
      <c r="I834" s="6">
        <f>IF(H834="NAFTA","N",IF(H834="DIESEL","D",IF(H834="ELÉCTRICO","E","")))</f>
        <v/>
      </c>
      <c r="J834" s="17" t="inlineStr">
        <is>
          <t>N</t>
        </is>
      </c>
      <c r="K834" s="6" t="n">
        <v>156</v>
      </c>
      <c r="L834" s="9" t="n">
        <v>2</v>
      </c>
      <c r="M834" s="2" t="n"/>
      <c r="N834" s="2" t="n"/>
      <c r="O834" s="2" t="n"/>
      <c r="P834" s="2" t="n"/>
      <c r="Q834" s="2" t="n"/>
      <c r="R834" s="2" t="n"/>
      <c r="S834" s="2" t="n"/>
      <c r="T834" s="2" t="n"/>
      <c r="U834" s="39">
        <f>IF(I834="N",T834*Supuestos!$B$4,T834*Supuestos!$C$4)*100</f>
        <v/>
      </c>
      <c r="V834" s="20">
        <f>IF(U834&gt;0,100/U834,0)</f>
        <v/>
      </c>
      <c r="W834" s="2">
        <f>T834*M834</f>
        <v/>
      </c>
      <c r="X834" s="2">
        <f>+U834*M834</f>
        <v/>
      </c>
      <c r="Y834" s="44" t="n">
        <v>0</v>
      </c>
      <c r="Z834" s="45" t="n">
        <v>0.06</v>
      </c>
      <c r="AA834" s="44" t="n">
        <v>0</v>
      </c>
    </row>
    <row r="835">
      <c r="A835" s="6" t="inlineStr">
        <is>
          <t>DONGFENG</t>
        </is>
      </c>
      <c r="B835" s="6" t="inlineStr">
        <is>
          <t>Rich 6 2.4 Doble Cabina Extra Full, cuero, Ay. Est. 4x4</t>
        </is>
      </c>
      <c r="C835" s="6" t="inlineStr">
        <is>
          <t>P.UP / DC MEDIANOS Y GRANDES</t>
        </is>
      </c>
      <c r="D835" s="6" t="inlineStr">
        <is>
          <t>COMERCIAL</t>
        </is>
      </c>
      <c r="E835" s="11">
        <f>IF(D835="COMERCIAL","UTILITARIO",IF(C835="SUV Y CROSSOVER","SUV","AUTOMOVIL"))</f>
        <v/>
      </c>
      <c r="F835" s="6" t="inlineStr">
        <is>
          <t>CHI</t>
        </is>
      </c>
      <c r="G835" s="11" t="n">
        <v>2400</v>
      </c>
      <c r="H835" s="6" t="inlineStr">
        <is>
          <t>NAFTA</t>
        </is>
      </c>
      <c r="I835" s="6">
        <f>IF(H835="NAFTA","N",IF(H835="DIESEL","D",IF(H835="ELÉCTRICO","E","")))</f>
        <v/>
      </c>
      <c r="J835" s="17" t="inlineStr">
        <is>
          <t>N</t>
        </is>
      </c>
      <c r="K835" s="6" t="n">
        <v>156</v>
      </c>
      <c r="L835" s="9" t="n">
        <v>2</v>
      </c>
      <c r="M835" s="2" t="n"/>
      <c r="N835" s="2" t="n"/>
      <c r="O835" s="2" t="n"/>
      <c r="P835" s="2" t="n"/>
      <c r="Q835" s="2" t="n"/>
      <c r="R835" s="2" t="n"/>
      <c r="S835" s="2" t="n"/>
      <c r="T835" s="2" t="n"/>
      <c r="U835" s="39">
        <f>IF(I835="N",T835*Supuestos!$B$4,T835*Supuestos!$C$4)*100</f>
        <v/>
      </c>
      <c r="V835" s="20">
        <f>IF(U835&gt;0,100/U835,0)</f>
        <v/>
      </c>
      <c r="W835" s="2">
        <f>T835*M835</f>
        <v/>
      </c>
      <c r="X835" s="2">
        <f>+U835*M835</f>
        <v/>
      </c>
      <c r="Y835" s="44" t="n">
        <v>0</v>
      </c>
      <c r="Z835" s="45" t="n">
        <v>0.06</v>
      </c>
      <c r="AA835" s="44" t="n">
        <v>0</v>
      </c>
    </row>
    <row r="836">
      <c r="A836" s="6" t="inlineStr">
        <is>
          <t>GWM</t>
        </is>
      </c>
      <c r="B836" s="6" t="inlineStr">
        <is>
          <t>Poer Tool Pilot 2.0 TDiesel Pick Up E.Full,4Abag,CTR,Ay.Est</t>
        </is>
      </c>
      <c r="C836" s="6" t="inlineStr">
        <is>
          <t>P.UP / DC MEDIANOS Y GRANDES</t>
        </is>
      </c>
      <c r="D836" s="6" t="inlineStr">
        <is>
          <t>COMERCIAL</t>
        </is>
      </c>
      <c r="E836" s="11">
        <f>IF(D836="COMERCIAL","UTILITARIO",IF(C836="SUV Y CROSSOVER","SUV","AUTOMOVIL"))</f>
        <v/>
      </c>
      <c r="F836" s="6" t="inlineStr">
        <is>
          <t>CHI</t>
        </is>
      </c>
      <c r="G836" s="11" t="n">
        <v>2000</v>
      </c>
      <c r="H836" s="6" t="inlineStr">
        <is>
          <t>DIESEL</t>
        </is>
      </c>
      <c r="I836" s="6">
        <f>IF(H836="NAFTA","N",IF(H836="DIESEL","D",IF(H836="ELÉCTRICO","E","")))</f>
        <v/>
      </c>
      <c r="J836" s="17" t="inlineStr">
        <is>
          <t>D</t>
        </is>
      </c>
      <c r="K836" s="6" t="n">
        <v>156</v>
      </c>
      <c r="L836" s="9" t="n">
        <v>2</v>
      </c>
      <c r="M836" s="2" t="n">
        <v>2</v>
      </c>
      <c r="N836" s="2" t="n">
        <v>37990</v>
      </c>
      <c r="O836" s="2" t="inlineStr">
        <is>
          <t>Chile</t>
        </is>
      </c>
      <c r="P836" s="2" t="inlineStr">
        <is>
          <t>GW9021E60323M01-9</t>
        </is>
      </c>
      <c r="Q836" s="2" t="inlineStr">
        <is>
          <t>Euro 6 b</t>
        </is>
      </c>
      <c r="R836" s="2" t="n">
        <v>2960</v>
      </c>
      <c r="S836" s="2" t="n"/>
      <c r="T836" s="2" t="n">
        <v>251</v>
      </c>
      <c r="U836" s="39">
        <f>IF(I836="N",T836*Supuestos!$B$4,T836*Supuestos!$C$4)*100</f>
        <v/>
      </c>
      <c r="V836" s="20">
        <f>IF(U836&gt;0,100/U836,0)</f>
        <v/>
      </c>
      <c r="W836" s="2">
        <f>T836*M836</f>
        <v/>
      </c>
      <c r="X836" s="2">
        <f>+U836*M836</f>
        <v/>
      </c>
      <c r="Y836" s="44" t="n">
        <v>8021.790986649142</v>
      </c>
      <c r="Z836" s="45" t="n">
        <v>0.347</v>
      </c>
      <c r="AA836" s="44" t="n">
        <v>23117.55327564594</v>
      </c>
    </row>
    <row r="837">
      <c r="A837" s="6" t="inlineStr">
        <is>
          <t>JAC</t>
        </is>
      </c>
      <c r="B837" s="6" t="inlineStr">
        <is>
          <t>Sunray 120 KW Furgon 12m3 Full,Abag,ABS Ayud. Est. Aut.</t>
        </is>
      </c>
      <c r="C837" s="6" t="inlineStr">
        <is>
          <t>UTILITARIOS MEDIANOS y GRANDES</t>
        </is>
      </c>
      <c r="D837" s="6" t="inlineStr">
        <is>
          <t>COMERCIAL</t>
        </is>
      </c>
      <c r="E837" s="11">
        <f>IF(D837="COMERCIAL","UTILITARIO",IF(C837="SUV Y CROSSOVER","SUV","AUTOMOVIL"))</f>
        <v/>
      </c>
      <c r="F837" s="6" t="inlineStr">
        <is>
          <t>CHI</t>
        </is>
      </c>
      <c r="G837" s="11" t="n"/>
      <c r="H837" s="6" t="inlineStr">
        <is>
          <t>ELÉCTRICO</t>
        </is>
      </c>
      <c r="I837" s="6">
        <f>IF(H837="NAFTA","N",IF(H837="DIESEL","D",IF(H837="ELÉCTRICO","E","")))</f>
        <v/>
      </c>
      <c r="J837" s="17" t="inlineStr">
        <is>
          <t>BEV</t>
        </is>
      </c>
      <c r="K837" s="6" t="n">
        <v>160</v>
      </c>
      <c r="L837" s="9" t="n">
        <v>2</v>
      </c>
      <c r="M837" s="21" t="n">
        <v>2</v>
      </c>
      <c r="N837" s="2" t="n">
        <v>59900</v>
      </c>
      <c r="O837" s="2" t="inlineStr">
        <is>
          <t>Chile</t>
        </is>
      </c>
      <c r="P837" s="2" t="inlineStr">
        <is>
          <t>JC9407EL0124M01-3</t>
        </is>
      </c>
      <c r="Q837" s="2" t="n"/>
      <c r="R837" s="2" t="n">
        <v>3490</v>
      </c>
      <c r="S837" s="2" t="n">
        <v>3.7</v>
      </c>
      <c r="T837" s="2" t="n"/>
      <c r="U837" s="39">
        <f>IF(I837="N",T837*Supuestos!$B$4,T837*Supuestos!$C$4)*100</f>
        <v/>
      </c>
      <c r="V837" s="20">
        <f>IF(U837&gt;0,100/U837,0)</f>
        <v/>
      </c>
      <c r="W837" s="2">
        <f>T837*M837</f>
        <v/>
      </c>
      <c r="X837" s="2">
        <f>+U837*M837</f>
        <v/>
      </c>
      <c r="Y837" s="44" t="n">
        <v>0</v>
      </c>
      <c r="Z837" s="45" t="n">
        <v>0</v>
      </c>
      <c r="AA837" s="44" t="n">
        <v>49098.36065573771</v>
      </c>
    </row>
    <row r="838">
      <c r="A838" s="6" t="inlineStr">
        <is>
          <t>JEEP</t>
        </is>
      </c>
      <c r="B838" s="6" t="inlineStr">
        <is>
          <t>Gladiator Rubicon 3.6 Dob. Cab. Extra Full, cuero 4x4 Aut.</t>
        </is>
      </c>
      <c r="C838" s="6" t="inlineStr">
        <is>
          <t>P.UP / DC MEDIANOS Y GRANDES</t>
        </is>
      </c>
      <c r="D838" s="6" t="inlineStr">
        <is>
          <t>COMERCIAL</t>
        </is>
      </c>
      <c r="E838" s="11">
        <f>IF(D838="COMERCIAL","UTILITARIO",IF(C838="SUV Y CROSSOVER","SUV","AUTOMOVIL"))</f>
        <v/>
      </c>
      <c r="F838" s="6" t="inlineStr">
        <is>
          <t>USA</t>
        </is>
      </c>
      <c r="G838" s="11" t="n">
        <v>3600</v>
      </c>
      <c r="H838" s="6" t="inlineStr">
        <is>
          <t>NAFTA</t>
        </is>
      </c>
      <c r="I838" s="6">
        <f>IF(H838="NAFTA","N",IF(H838="DIESEL","D",IF(H838="ELÉCTRICO","E","")))</f>
        <v/>
      </c>
      <c r="J838" s="17" t="inlineStr">
        <is>
          <t>N</t>
        </is>
      </c>
      <c r="K838" s="6" t="n">
        <v>285</v>
      </c>
      <c r="L838" s="9" t="n">
        <v>2</v>
      </c>
      <c r="M838" s="2" t="n"/>
      <c r="N838" s="2" t="n"/>
      <c r="O838" s="2" t="n"/>
      <c r="P838" s="2" t="n"/>
      <c r="Q838" s="2" t="n"/>
      <c r="R838" s="2" t="n"/>
      <c r="S838" s="2" t="n"/>
      <c r="T838" s="2" t="n"/>
      <c r="U838" s="39">
        <f>IF(I838="N",T838*Supuestos!$B$4,T838*Supuestos!$C$4)*100</f>
        <v/>
      </c>
      <c r="V838" s="20">
        <f>IF(U838&gt;0,100/U838,0)</f>
        <v/>
      </c>
      <c r="W838" s="2">
        <f>T838*M838</f>
        <v/>
      </c>
      <c r="X838" s="2">
        <f>+U838*M838</f>
        <v/>
      </c>
      <c r="Y838" s="44" t="n">
        <v>0</v>
      </c>
      <c r="Z838" s="45" t="n">
        <v>0.115</v>
      </c>
      <c r="AA838" s="44" t="n">
        <v>0</v>
      </c>
    </row>
    <row r="839">
      <c r="A839" s="6" t="inlineStr">
        <is>
          <t>JMC</t>
        </is>
      </c>
      <c r="B839" s="6" t="inlineStr">
        <is>
          <t>Vigus 120 KW Dob.Cab. Ex.Full,2Abag,ABS,cue,Ay.Est. Aut.</t>
        </is>
      </c>
      <c r="C839" s="6" t="inlineStr">
        <is>
          <t>P.UP / DC MEDIANOS Y GRANDES</t>
        </is>
      </c>
      <c r="D839" s="6" t="inlineStr">
        <is>
          <t>COMERCIAL</t>
        </is>
      </c>
      <c r="E839" s="11">
        <f>IF(D839="COMERCIAL","UTILITARIO",IF(C839="SUV Y CROSSOVER","SUV","AUTOMOVIL"))</f>
        <v/>
      </c>
      <c r="F839" s="6" t="inlineStr">
        <is>
          <t>CHI</t>
        </is>
      </c>
      <c r="G839" s="11" t="n"/>
      <c r="H839" s="6" t="inlineStr">
        <is>
          <t>ELÉCTRICO</t>
        </is>
      </c>
      <c r="I839" s="6">
        <f>IF(H839="NAFTA","N",IF(H839="DIESEL","D",IF(H839="ELÉCTRICO","E","")))</f>
        <v/>
      </c>
      <c r="J839" s="17" t="inlineStr">
        <is>
          <t>BEV</t>
        </is>
      </c>
      <c r="K839" s="6" t="n">
        <v>160</v>
      </c>
      <c r="L839" s="9" t="n">
        <v>2</v>
      </c>
      <c r="M839" s="21" t="n">
        <v>2</v>
      </c>
      <c r="N839" s="2" t="n">
        <v>63428</v>
      </c>
      <c r="O839" s="2" t="inlineStr">
        <is>
          <t>Chile</t>
        </is>
      </c>
      <c r="P839" s="2" t="inlineStr">
        <is>
          <t>JM8451EL1021M00-5</t>
        </is>
      </c>
      <c r="Q839" s="2" t="n"/>
      <c r="R839" s="2" t="n">
        <v>3495</v>
      </c>
      <c r="S839" s="2" t="n">
        <v>3.5</v>
      </c>
      <c r="T839" s="2" t="n"/>
      <c r="U839" s="39">
        <f>IF(I839="N",T839*Supuestos!$B$4,T839*Supuestos!$C$4)*100</f>
        <v/>
      </c>
      <c r="V839" s="20">
        <f>IF(U839&gt;0,100/U839,0)</f>
        <v/>
      </c>
      <c r="W839" s="2">
        <f>T839*M839</f>
        <v/>
      </c>
      <c r="X839" s="2">
        <f>+U839*M839</f>
        <v/>
      </c>
      <c r="Y839" s="44" t="n">
        <v>0</v>
      </c>
      <c r="Z839" s="45" t="n">
        <v>0</v>
      </c>
      <c r="AA839" s="44" t="n">
        <v>51990.16393442623</v>
      </c>
    </row>
    <row r="840">
      <c r="A840" s="6" t="inlineStr">
        <is>
          <t>MAXUS</t>
        </is>
      </c>
      <c r="B840" s="6" t="inlineStr">
        <is>
          <t>eDeliver9 L3H3 Furgon 4x4 Diesel</t>
        </is>
      </c>
      <c r="C840" s="6" t="inlineStr">
        <is>
          <t>UTILITARIOS MEDIANOS y GRANDES</t>
        </is>
      </c>
      <c r="D840" s="6" t="inlineStr">
        <is>
          <t>COMERCIAL</t>
        </is>
      </c>
      <c r="E840" s="11">
        <f>IF(D840="COMERCIAL","UTILITARIO",IF(C840="SUV Y CROSSOVER","SUV","AUTOMOVIL"))</f>
        <v/>
      </c>
      <c r="F840" s="6" t="n"/>
      <c r="G840" s="11" t="n"/>
      <c r="H840" s="6" t="inlineStr">
        <is>
          <t>DIESEL</t>
        </is>
      </c>
      <c r="I840" s="6">
        <f>IF(H840="NAFTA","N",IF(H840="DIESEL","D",IF(H840="ELÉCTRICO","E","")))</f>
        <v/>
      </c>
      <c r="J840" s="17" t="inlineStr">
        <is>
          <t>D</t>
        </is>
      </c>
      <c r="K840" s="6" t="n"/>
      <c r="L840" s="9" t="n">
        <v>2</v>
      </c>
      <c r="M840" s="2" t="n"/>
      <c r="N840" s="2" t="n"/>
      <c r="O840" s="2" t="n"/>
      <c r="P840" s="2" t="n"/>
      <c r="Q840" s="2" t="n"/>
      <c r="R840" s="2" t="n"/>
      <c r="S840" s="2" t="n"/>
      <c r="T840" s="2" t="n"/>
      <c r="U840" s="39">
        <f>IF(I840="N",T840*Supuestos!$B$4,T840*Supuestos!$C$4)*100</f>
        <v/>
      </c>
      <c r="V840" s="20">
        <f>IF(U840&gt;0,100/U840,0)</f>
        <v/>
      </c>
      <c r="W840" s="2">
        <f>T840*M840</f>
        <v/>
      </c>
      <c r="X840" s="2">
        <f>+U840*M840</f>
        <v/>
      </c>
      <c r="Y840" s="44" t="n">
        <v>0</v>
      </c>
      <c r="Z840" s="45" t="n">
        <v>0.347</v>
      </c>
      <c r="AA840" s="44" t="n">
        <v>0</v>
      </c>
    </row>
    <row r="841">
      <c r="A841" s="6" t="inlineStr">
        <is>
          <t>MAXUS</t>
        </is>
      </c>
      <c r="B841" s="6" t="inlineStr">
        <is>
          <t>T60 2.8 TDsl Confort DC Full,2Abag,ABS+EBD,CES,Ay.Est. 4x4</t>
        </is>
      </c>
      <c r="C841" s="6" t="inlineStr">
        <is>
          <t>P.UP / DC MEDIANOS Y GRANDES</t>
        </is>
      </c>
      <c r="D841" s="6" t="inlineStr">
        <is>
          <t>COMERCIAL</t>
        </is>
      </c>
      <c r="E841" s="11">
        <f>IF(D841="COMERCIAL","UTILITARIO",IF(C841="SUV Y CROSSOVER","SUV","AUTOMOVIL"))</f>
        <v/>
      </c>
      <c r="F841" s="6" t="inlineStr">
        <is>
          <t>CHI</t>
        </is>
      </c>
      <c r="G841" s="11" t="n">
        <v>2800</v>
      </c>
      <c r="H841" s="6" t="inlineStr">
        <is>
          <t>DIESEL</t>
        </is>
      </c>
      <c r="I841" s="6">
        <f>IF(H841="NAFTA","N",IF(H841="DIESEL","D",IF(H841="ELÉCTRICO","E","")))</f>
        <v/>
      </c>
      <c r="J841" s="17" t="inlineStr">
        <is>
          <t>D</t>
        </is>
      </c>
      <c r="K841" s="6" t="n">
        <v>147</v>
      </c>
      <c r="L841" s="9" t="n">
        <v>2</v>
      </c>
      <c r="M841" s="2" t="n"/>
      <c r="N841" s="2" t="n"/>
      <c r="O841" s="2" t="n"/>
      <c r="P841" s="2" t="n"/>
      <c r="Q841" s="2" t="n"/>
      <c r="R841" s="2" t="n"/>
      <c r="S841" s="2" t="n"/>
      <c r="T841" s="2" t="n"/>
      <c r="U841" s="39">
        <f>IF(I841="N",T841*Supuestos!$B$4,T841*Supuestos!$C$4)*100</f>
        <v/>
      </c>
      <c r="V841" s="20">
        <f>IF(U841&gt;0,100/U841,0)</f>
        <v/>
      </c>
      <c r="W841" s="2">
        <f>T841*M841</f>
        <v/>
      </c>
      <c r="X841" s="2">
        <f>+U841*M841</f>
        <v/>
      </c>
      <c r="Y841" s="44" t="n">
        <v>0</v>
      </c>
      <c r="Z841" s="45" t="n">
        <v>0.347</v>
      </c>
      <c r="AA841" s="44" t="n">
        <v>0</v>
      </c>
    </row>
    <row r="842">
      <c r="A842" s="6" t="inlineStr">
        <is>
          <t>MAZDA</t>
        </is>
      </c>
      <c r="B842" s="6" t="inlineStr">
        <is>
          <t>Nueva BT50 Cab.Extendida 1.9 T.Diesel High E.Full 4x4 (TAI)</t>
        </is>
      </c>
      <c r="C842" s="6" t="inlineStr">
        <is>
          <t>P.UP / DC MEDIANOS Y GRANDES</t>
        </is>
      </c>
      <c r="D842" s="6" t="inlineStr">
        <is>
          <t>COMERCIAL</t>
        </is>
      </c>
      <c r="E842" s="11">
        <f>IF(D842="COMERCIAL","UTILITARIO",IF(C842="SUV Y CROSSOVER","SUV","AUTOMOVIL"))</f>
        <v/>
      </c>
      <c r="F842" s="6" t="inlineStr">
        <is>
          <t>TAI</t>
        </is>
      </c>
      <c r="G842" s="11" t="n">
        <v>1900</v>
      </c>
      <c r="H842" s="6" t="inlineStr">
        <is>
          <t>DIESEL</t>
        </is>
      </c>
      <c r="I842" s="6">
        <f>IF(H842="NAFTA","N",IF(H842="DIESEL","D",IF(H842="ELÉCTRICO","E","")))</f>
        <v/>
      </c>
      <c r="J842" s="17" t="inlineStr">
        <is>
          <t>D</t>
        </is>
      </c>
      <c r="K842" s="6" t="n">
        <v>148</v>
      </c>
      <c r="L842" s="9" t="n">
        <v>2</v>
      </c>
      <c r="M842" s="2" t="n"/>
      <c r="N842" s="2" t="n"/>
      <c r="O842" s="2" t="n"/>
      <c r="P842" s="2" t="n"/>
      <c r="Q842" s="2" t="n"/>
      <c r="R842" s="2" t="n"/>
      <c r="S842" s="2" t="n"/>
      <c r="T842" s="2" t="n"/>
      <c r="U842" s="39">
        <f>IF(I842="N",T842*Supuestos!$B$4,T842*Supuestos!$C$4)*100</f>
        <v/>
      </c>
      <c r="V842" s="20">
        <f>IF(U842&gt;0,100/U842,0)</f>
        <v/>
      </c>
      <c r="W842" s="2">
        <f>T842*M842</f>
        <v/>
      </c>
      <c r="X842" s="2">
        <f>+U842*M842</f>
        <v/>
      </c>
      <c r="Y842" s="44" t="n">
        <v>0</v>
      </c>
      <c r="Z842" s="45" t="n">
        <v>0.347</v>
      </c>
      <c r="AA842" s="44" t="n">
        <v>0</v>
      </c>
    </row>
    <row r="843">
      <c r="A843" s="6" t="inlineStr">
        <is>
          <t>NISSAN</t>
        </is>
      </c>
      <c r="B843" s="6" t="inlineStr">
        <is>
          <t>New Frontier 2.5 S 160HP TDsl DC Full,6Abag,CES,CTR 4x4 Aut.</t>
        </is>
      </c>
      <c r="C843" s="6" t="inlineStr">
        <is>
          <t>P.UP / DC MEDIANOS Y GRANDES</t>
        </is>
      </c>
      <c r="D843" s="6" t="inlineStr">
        <is>
          <t>COMERCIAL</t>
        </is>
      </c>
      <c r="E843" s="11">
        <f>IF(D843="COMERCIAL","UTILITARIO",IF(C843="SUV Y CROSSOVER","SUV","AUTOMOVIL"))</f>
        <v/>
      </c>
      <c r="F843" s="6" t="n"/>
      <c r="G843" s="11" t="n">
        <v>2500</v>
      </c>
      <c r="H843" s="6" t="inlineStr">
        <is>
          <t>DIESEL</t>
        </is>
      </c>
      <c r="I843" s="6">
        <f>IF(H843="NAFTA","N",IF(H843="DIESEL","D",IF(H843="ELÉCTRICO","E","")))</f>
        <v/>
      </c>
      <c r="J843" s="17" t="inlineStr">
        <is>
          <t>D</t>
        </is>
      </c>
      <c r="K843" s="6" t="n">
        <v>160</v>
      </c>
      <c r="L843" s="9" t="n">
        <v>2</v>
      </c>
      <c r="M843" s="2" t="n">
        <v>2</v>
      </c>
      <c r="N843" s="2" t="n">
        <v>54888</v>
      </c>
      <c r="O843" s="2" t="inlineStr">
        <is>
          <t>Ursea</t>
        </is>
      </c>
      <c r="P843" s="2" t="inlineStr">
        <is>
          <t>RV-E00151</t>
        </is>
      </c>
      <c r="Q843" s="2" t="inlineStr">
        <is>
          <t>Euro 4</t>
        </is>
      </c>
      <c r="R843" s="2" t="n">
        <v>3020</v>
      </c>
      <c r="S843" s="2" t="n"/>
      <c r="T843" s="2" t="n">
        <v>221</v>
      </c>
      <c r="U843" s="39">
        <f>IF(I843="N",T843*Supuestos!$B$4,T843*Supuestos!$C$4)*100</f>
        <v/>
      </c>
      <c r="V843" s="20">
        <f>IF(U843&gt;0,100/U843,0)</f>
        <v/>
      </c>
      <c r="W843" s="2">
        <f>T843*M843</f>
        <v/>
      </c>
      <c r="X843" s="2">
        <f>+U843*M843</f>
        <v/>
      </c>
      <c r="Y843" s="44" t="n">
        <v>11589.89375296652</v>
      </c>
      <c r="Z843" s="45" t="n">
        <v>0.347</v>
      </c>
      <c r="AA843" s="44" t="n">
        <v>33400.27018145971</v>
      </c>
    </row>
    <row r="844">
      <c r="A844" s="6" t="inlineStr">
        <is>
          <t>PEUGEOT</t>
        </is>
      </c>
      <c r="B844" s="6" t="inlineStr">
        <is>
          <t>Boxer L4H2 2.2 HDi Dsl Furgon Full,2Abag,ABS,c.est,P.Lat,Ay.</t>
        </is>
      </c>
      <c r="C844" s="6" t="inlineStr">
        <is>
          <t>UTILITARIOS MEDIANOS y GRANDES</t>
        </is>
      </c>
      <c r="D844" s="6" t="inlineStr">
        <is>
          <t>COMERCIAL</t>
        </is>
      </c>
      <c r="E844" s="11">
        <f>IF(D844="COMERCIAL","UTILITARIO",IF(C844="SUV Y CROSSOVER","SUV","AUTOMOVIL"))</f>
        <v/>
      </c>
      <c r="F844" s="6" t="inlineStr">
        <is>
          <t>FRA</t>
        </is>
      </c>
      <c r="G844" s="11" t="n">
        <v>2200</v>
      </c>
      <c r="H844" s="6" t="inlineStr">
        <is>
          <t>DIESEL</t>
        </is>
      </c>
      <c r="I844" s="6">
        <f>IF(H844="NAFTA","N",IF(H844="DIESEL","D",IF(H844="ELÉCTRICO","E","")))</f>
        <v/>
      </c>
      <c r="J844" s="17" t="inlineStr">
        <is>
          <t>D</t>
        </is>
      </c>
      <c r="K844" s="6" t="n">
        <v>130</v>
      </c>
      <c r="L844" s="9" t="n">
        <v>2</v>
      </c>
      <c r="M844" s="2" t="n"/>
      <c r="N844" s="2" t="n"/>
      <c r="O844" s="2" t="n"/>
      <c r="P844" s="2" t="n"/>
      <c r="Q844" s="2" t="n"/>
      <c r="R844" s="2" t="n"/>
      <c r="S844" s="2" t="n"/>
      <c r="T844" s="2" t="n"/>
      <c r="U844" s="39">
        <f>IF(I844="N",T844*Supuestos!$B$4,T844*Supuestos!$C$4)*100</f>
        <v/>
      </c>
      <c r="V844" s="20">
        <f>IF(U844&gt;0,100/U844,0)</f>
        <v/>
      </c>
      <c r="W844" s="2">
        <f>T844*M844</f>
        <v/>
      </c>
      <c r="X844" s="2">
        <f>+U844*M844</f>
        <v/>
      </c>
      <c r="Y844" s="44" t="n">
        <v>0</v>
      </c>
      <c r="Z844" s="45" t="n">
        <v>0.347</v>
      </c>
      <c r="AA844" s="44" t="n">
        <v>0</v>
      </c>
    </row>
    <row r="845">
      <c r="A845" s="6" t="inlineStr">
        <is>
          <t>PEUGEOT</t>
        </is>
      </c>
      <c r="B845" s="6" t="inlineStr">
        <is>
          <t>Landtrek 1.9T Active Dsl DC Ex.Full,6Abag,ABS,CES,Ay.Est.(CH</t>
        </is>
      </c>
      <c r="C845" s="6" t="inlineStr">
        <is>
          <t>P.UP / DC MEDIANOS Y GRANDES</t>
        </is>
      </c>
      <c r="D845" s="6" t="inlineStr">
        <is>
          <t>COMERCIAL</t>
        </is>
      </c>
      <c r="E845" s="11">
        <f>IF(D845="COMERCIAL","UTILITARIO",IF(C845="SUV Y CROSSOVER","SUV","AUTOMOVIL"))</f>
        <v/>
      </c>
      <c r="F845" s="6" t="inlineStr">
        <is>
          <t>CHI</t>
        </is>
      </c>
      <c r="G845" s="11" t="n">
        <v>1900</v>
      </c>
      <c r="H845" s="6" t="inlineStr">
        <is>
          <t>DIESEL</t>
        </is>
      </c>
      <c r="I845" s="6">
        <f>IF(H845="NAFTA","N",IF(H845="DIESEL","D",IF(H845="ELÉCTRICO","E","")))</f>
        <v/>
      </c>
      <c r="J845" s="17" t="inlineStr">
        <is>
          <t>D</t>
        </is>
      </c>
      <c r="K845" s="6" t="n">
        <v>150</v>
      </c>
      <c r="L845" s="9" t="n">
        <v>2</v>
      </c>
      <c r="M845" s="2" t="n"/>
      <c r="N845" s="2" t="n"/>
      <c r="O845" s="2" t="n"/>
      <c r="P845" s="2" t="n"/>
      <c r="Q845" s="2" t="n"/>
      <c r="R845" s="2" t="n"/>
      <c r="S845" s="2" t="n"/>
      <c r="T845" s="2" t="n"/>
      <c r="U845" s="39">
        <f>IF(I845="N",T845*Supuestos!$B$4,T845*Supuestos!$C$4)*100</f>
        <v/>
      </c>
      <c r="V845" s="20">
        <f>IF(U845&gt;0,100/U845,0)</f>
        <v/>
      </c>
      <c r="W845" s="2">
        <f>T845*M845</f>
        <v/>
      </c>
      <c r="X845" s="2">
        <f>+U845*M845</f>
        <v/>
      </c>
      <c r="Y845" s="44" t="n">
        <v>0</v>
      </c>
      <c r="Z845" s="45" t="n">
        <v>0.347</v>
      </c>
      <c r="AA845" s="44" t="n">
        <v>0</v>
      </c>
    </row>
    <row r="846">
      <c r="A846" s="6" t="inlineStr">
        <is>
          <t>PEUGEOT</t>
        </is>
      </c>
      <c r="B846" s="6" t="inlineStr">
        <is>
          <t>Landtrek 2.2T Active Dsl DC Extra Full 4x4 Aut. (ROU)</t>
        </is>
      </c>
      <c r="C846" s="6" t="inlineStr">
        <is>
          <t>P.UP / DC MEDIANOS Y GRANDES</t>
        </is>
      </c>
      <c r="D846" s="6" t="inlineStr">
        <is>
          <t>COMERCIAL</t>
        </is>
      </c>
      <c r="E846" s="11">
        <f>IF(D846="COMERCIAL","UTILITARIO",IF(C846="SUV Y CROSSOVER","SUV","AUTOMOVIL"))</f>
        <v/>
      </c>
      <c r="F846" s="6" t="inlineStr">
        <is>
          <t>ROU</t>
        </is>
      </c>
      <c r="G846" s="11" t="n">
        <v>2200</v>
      </c>
      <c r="H846" s="6" t="inlineStr">
        <is>
          <t>DIESEL</t>
        </is>
      </c>
      <c r="I846" s="6">
        <f>IF(H846="NAFTA","N",IF(H846="DIESEL","D",IF(H846="ELÉCTRICO","E","")))</f>
        <v/>
      </c>
      <c r="J846" s="17" t="inlineStr">
        <is>
          <t>D</t>
        </is>
      </c>
      <c r="K846" s="6" t="n">
        <v>180</v>
      </c>
      <c r="L846" s="9" t="n">
        <v>2</v>
      </c>
      <c r="M846" s="2" t="n"/>
      <c r="N846" s="2" t="n"/>
      <c r="O846" s="2" t="n"/>
      <c r="P846" s="2" t="n"/>
      <c r="Q846" s="2" t="n"/>
      <c r="R846" s="2" t="n"/>
      <c r="S846" s="2" t="n"/>
      <c r="T846" s="2" t="n"/>
      <c r="U846" s="39">
        <f>IF(I846="N",T846*Supuestos!$B$4,T846*Supuestos!$C$4)*100</f>
        <v/>
      </c>
      <c r="V846" s="20">
        <f>IF(U846&gt;0,100/U846,0)</f>
        <v/>
      </c>
      <c r="W846" s="2">
        <f>T846*M846</f>
        <v/>
      </c>
      <c r="X846" s="2">
        <f>+U846*M846</f>
        <v/>
      </c>
      <c r="Y846" s="44" t="n">
        <v>0</v>
      </c>
      <c r="Z846" s="45" t="n">
        <v>0.347</v>
      </c>
      <c r="AA846" s="44" t="n">
        <v>0</v>
      </c>
    </row>
    <row r="847">
      <c r="A847" s="6" t="inlineStr">
        <is>
          <t>RAM</t>
        </is>
      </c>
      <c r="B847" s="6" t="inlineStr">
        <is>
          <t>New 2500 Laramie 6.4 V8 Dob. Cab. Ex. Full 4x4 Aut.(MEX</t>
        </is>
      </c>
      <c r="C847" s="6" t="inlineStr">
        <is>
          <t>P.UP / DC MEDIANOS Y GRANDES</t>
        </is>
      </c>
      <c r="D847" s="6" t="inlineStr">
        <is>
          <t>COMERCIAL</t>
        </is>
      </c>
      <c r="E847" s="11">
        <f>IF(D847="COMERCIAL","UTILITARIO",IF(C847="SUV Y CROSSOVER","SUV","AUTOMOVIL"))</f>
        <v/>
      </c>
      <c r="F847" s="6" t="inlineStr">
        <is>
          <t>MEX</t>
        </is>
      </c>
      <c r="G847" s="11" t="n">
        <v>6400</v>
      </c>
      <c r="H847" s="6" t="inlineStr">
        <is>
          <t>NAFTA</t>
        </is>
      </c>
      <c r="I847" s="6">
        <f>IF(H847="NAFTA","N",IF(H847="DIESEL","D",IF(H847="ELÉCTRICO","E","")))</f>
        <v/>
      </c>
      <c r="J847" s="17" t="inlineStr">
        <is>
          <t>N</t>
        </is>
      </c>
      <c r="K847" s="6" t="n">
        <v>410</v>
      </c>
      <c r="L847" s="9" t="n">
        <v>2</v>
      </c>
      <c r="M847" s="2" t="n"/>
      <c r="N847" s="2" t="n"/>
      <c r="O847" s="2" t="n"/>
      <c r="P847" s="2" t="n"/>
      <c r="Q847" s="2" t="n"/>
      <c r="R847" s="2" t="n"/>
      <c r="S847" s="2" t="n"/>
      <c r="T847" s="2" t="n"/>
      <c r="U847" s="39">
        <f>IF(I847="N",T847*Supuestos!$B$4,T847*Supuestos!$C$4)*100</f>
        <v/>
      </c>
      <c r="V847" s="20">
        <f>IF(U847&gt;0,100/U847,0)</f>
        <v/>
      </c>
      <c r="W847" s="2">
        <f>T847*M847</f>
        <v/>
      </c>
      <c r="X847" s="2">
        <f>+U847*M847</f>
        <v/>
      </c>
      <c r="Y847" s="44" t="n">
        <v>0</v>
      </c>
      <c r="Z847" s="45" t="n">
        <v>0.115</v>
      </c>
      <c r="AA847" s="44" t="n">
        <v>0</v>
      </c>
    </row>
    <row r="848">
      <c r="A848" s="6" t="inlineStr">
        <is>
          <t>RENAULT</t>
        </is>
      </c>
      <c r="B848" s="6" t="inlineStr">
        <is>
          <t>Nueva Master 2.3T Diesel Chasis Cabina Ex. Full (L2H1)(BRA)</t>
        </is>
      </c>
      <c r="C848" s="6" t="inlineStr">
        <is>
          <t>UTILITARIOS MEDIANOS y GRANDES</t>
        </is>
      </c>
      <c r="D848" s="6" t="inlineStr">
        <is>
          <t>COMERCIAL</t>
        </is>
      </c>
      <c r="E848" s="11">
        <f>IF(D848="COMERCIAL","UTILITARIO",IF(C848="SUV Y CROSSOVER","SUV","AUTOMOVIL"))</f>
        <v/>
      </c>
      <c r="F848" s="6" t="n"/>
      <c r="G848" s="11" t="n">
        <v>2300</v>
      </c>
      <c r="H848" s="6" t="inlineStr">
        <is>
          <t>DIESEL</t>
        </is>
      </c>
      <c r="I848" s="6">
        <f>IF(H848="NAFTA","N",IF(H848="DIESEL","D",IF(H848="ELÉCTRICO","E","")))</f>
        <v/>
      </c>
      <c r="J848" s="17" t="inlineStr">
        <is>
          <t>D</t>
        </is>
      </c>
      <c r="K848" s="6" t="n">
        <v>0</v>
      </c>
      <c r="L848" s="9" t="n">
        <v>2</v>
      </c>
      <c r="M848" s="2" t="n">
        <v>2</v>
      </c>
      <c r="N848" s="2" t="n">
        <v>35368</v>
      </c>
      <c r="O848" s="2" t="inlineStr">
        <is>
          <t>Ursea</t>
        </is>
      </c>
      <c r="P848" s="2" t="inlineStr">
        <is>
          <t>RV-E00130</t>
        </is>
      </c>
      <c r="Q848" s="2" t="inlineStr">
        <is>
          <t>Euro 6</t>
        </is>
      </c>
      <c r="R848" s="2" t="n">
        <v>3500</v>
      </c>
      <c r="S848" s="2" t="n"/>
      <c r="T848" s="2" t="n">
        <v>220</v>
      </c>
      <c r="U848" s="39">
        <f>IF(I848="N",T848*Supuestos!$B$4,T848*Supuestos!$C$4)*100</f>
        <v/>
      </c>
      <c r="V848" s="20">
        <f>IF(U848&gt;0,100/U848,0)</f>
        <v/>
      </c>
      <c r="W848" s="2">
        <f>T848*M848</f>
        <v/>
      </c>
      <c r="X848" s="2">
        <f>+U848*M848</f>
        <v/>
      </c>
      <c r="Y848" s="44" t="n">
        <v>7468.141711392653</v>
      </c>
      <c r="Z848" s="45" t="n">
        <v>0.347</v>
      </c>
      <c r="AA848" s="44" t="n">
        <v>21522.02222303358</v>
      </c>
    </row>
    <row r="849">
      <c r="A849" s="6" t="inlineStr">
        <is>
          <t>TOYOTA</t>
        </is>
      </c>
      <c r="B849" s="6" t="inlineStr">
        <is>
          <t>Hilux Dob. Cab 4.0 V6 SRX Ex.Full,cue,but.ele 4x4 Aut. (ARG)</t>
        </is>
      </c>
      <c r="C849" s="6" t="inlineStr">
        <is>
          <t>P.UP / DC MEDIANOS Y GRANDES</t>
        </is>
      </c>
      <c r="D849" s="6" t="inlineStr">
        <is>
          <t>COMERCIAL</t>
        </is>
      </c>
      <c r="E849" s="11">
        <f>IF(D849="COMERCIAL","UTILITARIO",IF(C849="SUV Y CROSSOVER","SUV","AUTOMOVIL"))</f>
        <v/>
      </c>
      <c r="F849" s="6" t="inlineStr">
        <is>
          <t>ARG</t>
        </is>
      </c>
      <c r="G849" s="11" t="n">
        <v>4000</v>
      </c>
      <c r="H849" s="6" t="inlineStr">
        <is>
          <t>NAFTA</t>
        </is>
      </c>
      <c r="I849" s="6">
        <f>IF(H849="NAFTA","N",IF(H849="DIESEL","D",IF(H849="ELÉCTRICO","E","")))</f>
        <v/>
      </c>
      <c r="J849" s="17" t="inlineStr">
        <is>
          <t>N</t>
        </is>
      </c>
      <c r="K849" s="6" t="n">
        <v>238</v>
      </c>
      <c r="L849" s="9" t="n">
        <v>2</v>
      </c>
      <c r="M849" s="2" t="n"/>
      <c r="N849" s="2" t="n"/>
      <c r="O849" s="2" t="n"/>
      <c r="P849" s="2" t="n"/>
      <c r="Q849" s="2" t="n"/>
      <c r="R849" s="2" t="n"/>
      <c r="S849" s="2" t="n"/>
      <c r="T849" s="2" t="n"/>
      <c r="U849" s="39">
        <f>IF(I849="N",T849*Supuestos!$B$4,T849*Supuestos!$C$4)*100</f>
        <v/>
      </c>
      <c r="V849" s="20">
        <f>IF(U849&gt;0,100/U849,0)</f>
        <v/>
      </c>
      <c r="W849" s="2">
        <f>T849*M849</f>
        <v/>
      </c>
      <c r="X849" s="2">
        <f>+U849*M849</f>
        <v/>
      </c>
      <c r="Y849" s="44" t="n">
        <v>0</v>
      </c>
      <c r="Z849" s="45" t="n">
        <v>0.115</v>
      </c>
      <c r="AA849" s="44" t="n">
        <v>0</v>
      </c>
    </row>
    <row r="850">
      <c r="A850" s="6" t="inlineStr">
        <is>
          <t>VICTORY</t>
        </is>
      </c>
      <c r="B850" s="6" t="inlineStr">
        <is>
          <t>SCH5032XXY Furgon 60 KW Full, 2Abag, ABS, faros, Ay. Est.</t>
        </is>
      </c>
      <c r="C850" s="6" t="inlineStr">
        <is>
          <t>UTILITARIOS COMPACTOS</t>
        </is>
      </c>
      <c r="D850" s="6" t="inlineStr">
        <is>
          <t>COMERCIAL</t>
        </is>
      </c>
      <c r="E850" s="11">
        <f>IF(D850="COMERCIAL","UTILITARIO",IF(C850="SUV Y CROSSOVER","SUV","AUTOMOVIL"))</f>
        <v/>
      </c>
      <c r="F850" s="6" t="inlineStr">
        <is>
          <t>CHI</t>
        </is>
      </c>
      <c r="G850" s="11" t="n"/>
      <c r="H850" s="6" t="inlineStr">
        <is>
          <t>ELÉCTRICO</t>
        </is>
      </c>
      <c r="I850" s="6">
        <f>IF(H850="NAFTA","N",IF(H850="DIESEL","D",IF(H850="ELÉCTRICO","E","")))</f>
        <v/>
      </c>
      <c r="J850" s="17" t="inlineStr">
        <is>
          <t>BEV</t>
        </is>
      </c>
      <c r="K850" s="6" t="n">
        <v>0</v>
      </c>
      <c r="L850" s="9" t="n">
        <v>2</v>
      </c>
      <c r="M850" s="21" t="n">
        <v>2</v>
      </c>
      <c r="N850" s="2" t="n">
        <v>29890</v>
      </c>
      <c r="O850" s="2" t="inlineStr">
        <is>
          <t>Estimado</t>
        </is>
      </c>
      <c r="P850" s="2" t="n"/>
      <c r="Q850" s="2" t="n"/>
      <c r="R850" s="2" t="n"/>
      <c r="S850" s="2" t="n">
        <v>2.8</v>
      </c>
      <c r="T850" s="2" t="n"/>
      <c r="U850" s="39">
        <f>IF(I850="N",T850*Supuestos!$B$4,T850*Supuestos!$C$4)*100</f>
        <v/>
      </c>
      <c r="V850" s="20">
        <f>IF(U850&gt;0,100/U850,0)</f>
        <v/>
      </c>
      <c r="W850" s="2">
        <f>T850*M850</f>
        <v/>
      </c>
      <c r="X850" s="2">
        <f>+U850*M850</f>
        <v/>
      </c>
      <c r="Y850" s="44" t="n">
        <v>0</v>
      </c>
      <c r="Z850" s="45" t="n">
        <v>0</v>
      </c>
      <c r="AA850" s="44" t="n">
        <v>24500</v>
      </c>
    </row>
    <row r="851">
      <c r="A851" s="6" t="inlineStr">
        <is>
          <t>ZX AUTO</t>
        </is>
      </c>
      <c r="B851" s="6" t="inlineStr">
        <is>
          <t>Terralord 2.4T Dignity DC Extra Full,cue,cam360, Ay. Est.</t>
        </is>
      </c>
      <c r="C851" s="6" t="inlineStr">
        <is>
          <t>P.UP / DC MEDIANOS Y GRANDES</t>
        </is>
      </c>
      <c r="D851" s="6" t="inlineStr">
        <is>
          <t>COMERCIAL</t>
        </is>
      </c>
      <c r="E851" s="11">
        <f>IF(D851="COMERCIAL","UTILITARIO",IF(C851="SUV Y CROSSOVER","SUV","AUTOMOVIL"))</f>
        <v/>
      </c>
      <c r="F851" s="6" t="inlineStr">
        <is>
          <t>CHI</t>
        </is>
      </c>
      <c r="G851" s="11" t="n">
        <v>2400</v>
      </c>
      <c r="H851" s="6" t="inlineStr">
        <is>
          <t>NAFTA</t>
        </is>
      </c>
      <c r="I851" s="6">
        <f>IF(H851="NAFTA","N",IF(H851="DIESEL","D",IF(H851="ELÉCTRICO","E","")))</f>
        <v/>
      </c>
      <c r="J851" s="17" t="inlineStr">
        <is>
          <t>N</t>
        </is>
      </c>
      <c r="K851" s="6" t="n">
        <v>218</v>
      </c>
      <c r="L851" s="9" t="n">
        <v>2</v>
      </c>
      <c r="M851" s="2" t="n"/>
      <c r="N851" s="2" t="n"/>
      <c r="O851" s="2" t="n"/>
      <c r="P851" s="2" t="n"/>
      <c r="Q851" s="2" t="n"/>
      <c r="R851" s="2" t="n"/>
      <c r="S851" s="2" t="n"/>
      <c r="T851" s="2" t="n"/>
      <c r="U851" s="39">
        <f>IF(I851="N",T851*Supuestos!$B$4,T851*Supuestos!$C$4)*100</f>
        <v/>
      </c>
      <c r="V851" s="20">
        <f>IF(U851&gt;0,100/U851,0)</f>
        <v/>
      </c>
      <c r="W851" s="2">
        <f>T851*M851</f>
        <v/>
      </c>
      <c r="X851" s="2">
        <f>+U851*M851</f>
        <v/>
      </c>
      <c r="Y851" s="44" t="n">
        <v>0</v>
      </c>
      <c r="Z851" s="45" t="n">
        <v>0.06</v>
      </c>
      <c r="AA851" s="44" t="n">
        <v>0</v>
      </c>
    </row>
    <row r="852">
      <c r="A852" s="6" t="inlineStr">
        <is>
          <t>ZX AUTO</t>
        </is>
      </c>
      <c r="B852" s="6" t="inlineStr">
        <is>
          <t>Terralord 2.4T Super Luxury Dob.Cab. Ex.Full,cue,Ay. Est.</t>
        </is>
      </c>
      <c r="C852" s="6" t="inlineStr">
        <is>
          <t>P.UP / DC MEDIANOS Y GRANDES</t>
        </is>
      </c>
      <c r="D852" s="6" t="inlineStr">
        <is>
          <t>COMERCIAL</t>
        </is>
      </c>
      <c r="E852" s="11">
        <f>IF(D852="COMERCIAL","UTILITARIO",IF(C852="SUV Y CROSSOVER","SUV","AUTOMOVIL"))</f>
        <v/>
      </c>
      <c r="F852" s="6" t="inlineStr">
        <is>
          <t>CHI</t>
        </is>
      </c>
      <c r="G852" s="11" t="n">
        <v>2400</v>
      </c>
      <c r="H852" s="6" t="inlineStr">
        <is>
          <t>NAFTA</t>
        </is>
      </c>
      <c r="I852" s="6">
        <f>IF(H852="NAFTA","N",IF(H852="DIESEL","D",IF(H852="ELÉCTRICO","E","")))</f>
        <v/>
      </c>
      <c r="J852" s="17" t="inlineStr">
        <is>
          <t>N</t>
        </is>
      </c>
      <c r="K852" s="6" t="n">
        <v>218</v>
      </c>
      <c r="L852" s="9" t="n">
        <v>2</v>
      </c>
      <c r="M852" s="2" t="n"/>
      <c r="N852" s="2" t="n"/>
      <c r="O852" s="2" t="n"/>
      <c r="P852" s="2" t="n"/>
      <c r="Q852" s="2" t="n"/>
      <c r="R852" s="2" t="n"/>
      <c r="S852" s="2" t="n"/>
      <c r="T852" s="2" t="n"/>
      <c r="U852" s="39">
        <f>IF(I852="N",T852*Supuestos!$B$4,T852*Supuestos!$C$4)*100</f>
        <v/>
      </c>
      <c r="V852" s="20">
        <f>IF(U852&gt;0,100/U852,0)</f>
        <v/>
      </c>
      <c r="W852" s="2">
        <f>T852*M852</f>
        <v/>
      </c>
      <c r="X852" s="2">
        <f>+U852*M852</f>
        <v/>
      </c>
      <c r="Y852" s="44" t="n">
        <v>0</v>
      </c>
      <c r="Z852" s="45" t="n">
        <v>0.06</v>
      </c>
      <c r="AA852" s="44" t="n">
        <v>0</v>
      </c>
    </row>
    <row r="853">
      <c r="A853" s="6" t="inlineStr">
        <is>
          <t>DFSK</t>
        </is>
      </c>
      <c r="B853" s="6" t="inlineStr">
        <is>
          <t>V21 Pick Up 1.3 dir, a/a, 2Abag, ABS</t>
        </is>
      </c>
      <c r="C853" s="6" t="inlineStr">
        <is>
          <t>P.UP/ DC COMPACTOS</t>
        </is>
      </c>
      <c r="D853" s="6" t="inlineStr">
        <is>
          <t>COMERCIAL</t>
        </is>
      </c>
      <c r="E853" s="11">
        <f>IF(D853="COMERCIAL","UTILITARIO",IF(C853="SUV Y CROSSOVER","SUV","AUTOMOVIL"))</f>
        <v/>
      </c>
      <c r="F853" s="6" t="inlineStr">
        <is>
          <t>CHI</t>
        </is>
      </c>
      <c r="G853" s="11" t="n">
        <v>1300</v>
      </c>
      <c r="H853" s="6" t="inlineStr">
        <is>
          <t>NAFTA</t>
        </is>
      </c>
      <c r="I853" s="6">
        <f>IF(H853="NAFTA","N",IF(H853="DIESEL","D",IF(H853="ELÉCTRICO","E","")))</f>
        <v/>
      </c>
      <c r="J853" s="17" t="inlineStr">
        <is>
          <t>N</t>
        </is>
      </c>
      <c r="K853" s="6" t="n">
        <v>82</v>
      </c>
      <c r="L853" s="9" t="n">
        <v>1</v>
      </c>
      <c r="M853" s="2" t="n"/>
      <c r="N853" s="2" t="n"/>
      <c r="O853" s="2" t="n"/>
      <c r="P853" s="2" t="n"/>
      <c r="Q853" s="2" t="n"/>
      <c r="R853" s="2" t="n"/>
      <c r="S853" s="2" t="n"/>
      <c r="T853" s="2" t="n"/>
      <c r="U853" s="39">
        <f>IF(I853="N",T853*Supuestos!$B$4,T853*Supuestos!$C$4)*100</f>
        <v/>
      </c>
      <c r="V853" s="20">
        <f>IF(U853&gt;0,100/U853,0)</f>
        <v/>
      </c>
      <c r="W853" s="2">
        <f>T853*M853</f>
        <v/>
      </c>
      <c r="X853" s="2">
        <f>+U853*M853</f>
        <v/>
      </c>
      <c r="Y853" s="44" t="n">
        <v>0</v>
      </c>
      <c r="Z853" s="45" t="n">
        <v>0.06</v>
      </c>
      <c r="AA853" s="44" t="n">
        <v>0</v>
      </c>
    </row>
    <row r="854">
      <c r="A854" s="6" t="inlineStr">
        <is>
          <t>FORD</t>
        </is>
      </c>
      <c r="B854" s="6" t="inlineStr">
        <is>
          <t>Ranger XL Plus 2.5 P.Up Full, 3Abag, ABS, CES, CTR (ARG)</t>
        </is>
      </c>
      <c r="C854" s="6" t="inlineStr">
        <is>
          <t>P.UP / DC MEDIANOS Y GRANDES</t>
        </is>
      </c>
      <c r="D854" s="6" t="inlineStr">
        <is>
          <t>COMERCIAL</t>
        </is>
      </c>
      <c r="E854" s="11">
        <f>IF(D854="COMERCIAL","UTILITARIO",IF(C854="SUV Y CROSSOVER","SUV","AUTOMOVIL"))</f>
        <v/>
      </c>
      <c r="F854" s="6" t="inlineStr">
        <is>
          <t>ARG</t>
        </is>
      </c>
      <c r="G854" s="11" t="n">
        <v>2500</v>
      </c>
      <c r="H854" s="6" t="inlineStr">
        <is>
          <t>NAFTA</t>
        </is>
      </c>
      <c r="I854" s="6">
        <f>IF(H854="NAFTA","N",IF(H854="DIESEL","D",IF(H854="ELÉCTRICO","E","")))</f>
        <v/>
      </c>
      <c r="J854" s="17" t="inlineStr">
        <is>
          <t>N</t>
        </is>
      </c>
      <c r="K854" s="6" t="n">
        <v>166</v>
      </c>
      <c r="L854" s="9" t="n">
        <v>1</v>
      </c>
      <c r="M854" s="2" t="n">
        <v>1</v>
      </c>
      <c r="N854" s="2" t="n">
        <v>29990</v>
      </c>
      <c r="O854" s="2" t="inlineStr">
        <is>
          <t>Chile</t>
        </is>
      </c>
      <c r="P854" s="2" t="inlineStr">
        <is>
          <t>FR8695E60722M02-0</t>
        </is>
      </c>
      <c r="Q854" s="2" t="inlineStr">
        <is>
          <t>Euro 6 b</t>
        </is>
      </c>
      <c r="R854" s="2" t="n">
        <v>3200</v>
      </c>
      <c r="S854" s="2" t="n"/>
      <c r="T854" s="2" t="n">
        <v>264</v>
      </c>
      <c r="U854" s="39">
        <f>IF(I854="N",T854*Supuestos!$B$4,T854*Supuestos!$C$4)*100</f>
        <v/>
      </c>
      <c r="V854" s="20">
        <f>IF(U854&gt;0,100/U854,0)</f>
        <v/>
      </c>
      <c r="W854" s="2">
        <f>T854*M854</f>
        <v/>
      </c>
      <c r="X854" s="2">
        <f>+U854*M854</f>
        <v/>
      </c>
      <c r="Y854" s="44" t="n">
        <v>1391.432106402722</v>
      </c>
      <c r="Z854" s="45" t="n">
        <v>0.06</v>
      </c>
      <c r="AA854" s="44" t="n">
        <v>23190.53510671203</v>
      </c>
    </row>
    <row r="855">
      <c r="A855" s="6" t="inlineStr">
        <is>
          <t>FOTON</t>
        </is>
      </c>
      <c r="B855" s="6" t="inlineStr">
        <is>
          <t>View 2.8 Cummings Minibus 14 pax. Full,Abag,ABS Pta.Lat</t>
        </is>
      </c>
      <c r="C855" s="6" t="inlineStr">
        <is>
          <t>UTILITARIOS MEDIANOS y GRANDES</t>
        </is>
      </c>
      <c r="D855" s="6" t="inlineStr">
        <is>
          <t>COMERCIAL</t>
        </is>
      </c>
      <c r="E855" s="11">
        <f>IF(D855="COMERCIAL","UTILITARIO",IF(C855="SUV Y CROSSOVER","SUV","AUTOMOVIL"))</f>
        <v/>
      </c>
      <c r="F855" s="6" t="inlineStr">
        <is>
          <t>CHI</t>
        </is>
      </c>
      <c r="G855" s="11" t="n">
        <v>2800</v>
      </c>
      <c r="H855" s="6" t="inlineStr">
        <is>
          <t>NAFTA</t>
        </is>
      </c>
      <c r="I855" s="6">
        <f>IF(H855="NAFTA","N",IF(H855="DIESEL","D",IF(H855="ELÉCTRICO","E","")))</f>
        <v/>
      </c>
      <c r="J855" s="17" t="inlineStr">
        <is>
          <t>N</t>
        </is>
      </c>
      <c r="K855" s="6" t="n">
        <v>0</v>
      </c>
      <c r="L855" s="9" t="n">
        <v>1</v>
      </c>
      <c r="M855" s="2" t="n"/>
      <c r="N855" s="2" t="n"/>
      <c r="O855" s="2" t="n"/>
      <c r="P855" s="2" t="n"/>
      <c r="Q855" s="2" t="n"/>
      <c r="R855" s="2" t="n"/>
      <c r="S855" s="2" t="n"/>
      <c r="T855" s="2" t="n"/>
      <c r="U855" s="39">
        <f>IF(I855="N",T855*Supuestos!$B$4,T855*Supuestos!$C$4)*100</f>
        <v/>
      </c>
      <c r="V855" s="20">
        <f>IF(U855&gt;0,100/U855,0)</f>
        <v/>
      </c>
      <c r="W855" s="2">
        <f>T855*M855</f>
        <v/>
      </c>
      <c r="X855" s="2">
        <f>+U855*M855</f>
        <v/>
      </c>
      <c r="Y855" s="44" t="n">
        <v>0</v>
      </c>
      <c r="Z855" s="45" t="n">
        <v>0.06</v>
      </c>
      <c r="AA855" s="44" t="n">
        <v>0</v>
      </c>
    </row>
    <row r="856">
      <c r="A856" s="6" t="inlineStr">
        <is>
          <t>HYUNDAI</t>
        </is>
      </c>
      <c r="B856" s="6" t="inlineStr">
        <is>
          <t>H350 Solati 2.5 TDi Furgon Full,2Abag,ABS,c.est.faros (TUR)</t>
        </is>
      </c>
      <c r="C856" s="6" t="inlineStr">
        <is>
          <t>UTILITARIOS MEDIANOS y GRANDES</t>
        </is>
      </c>
      <c r="D856" s="6" t="inlineStr">
        <is>
          <t>COMERCIAL</t>
        </is>
      </c>
      <c r="E856" s="11">
        <f>IF(D856="COMERCIAL","UTILITARIO",IF(C856="SUV Y CROSSOVER","SUV","AUTOMOVIL"))</f>
        <v/>
      </c>
      <c r="F856" s="6" t="inlineStr">
        <is>
          <t>TUR</t>
        </is>
      </c>
      <c r="G856" s="11" t="n">
        <v>2500</v>
      </c>
      <c r="H856" s="6" t="inlineStr">
        <is>
          <t>DIESEL</t>
        </is>
      </c>
      <c r="I856" s="6">
        <f>IF(H856="NAFTA","N",IF(H856="DIESEL","D",IF(H856="ELÉCTRICO","E","")))</f>
        <v/>
      </c>
      <c r="J856" s="17" t="inlineStr">
        <is>
          <t>D</t>
        </is>
      </c>
      <c r="K856" s="6" t="n">
        <v>150</v>
      </c>
      <c r="L856" s="9" t="n">
        <v>1</v>
      </c>
      <c r="M856" s="2" t="n"/>
      <c r="N856" s="2" t="n"/>
      <c r="O856" s="2" t="n"/>
      <c r="P856" s="2" t="n"/>
      <c r="Q856" s="2" t="n"/>
      <c r="R856" s="2" t="n"/>
      <c r="S856" s="2" t="n"/>
      <c r="T856" s="2" t="n"/>
      <c r="U856" s="39">
        <f>IF(I856="N",T856*Supuestos!$B$4,T856*Supuestos!$C$4)*100</f>
        <v/>
      </c>
      <c r="V856" s="20">
        <f>IF(U856&gt;0,100/U856,0)</f>
        <v/>
      </c>
      <c r="W856" s="2">
        <f>T856*M856</f>
        <v/>
      </c>
      <c r="X856" s="2">
        <f>+U856*M856</f>
        <v/>
      </c>
      <c r="Y856" s="44" t="n">
        <v>0</v>
      </c>
      <c r="Z856" s="45" t="n">
        <v>0.347</v>
      </c>
      <c r="AA856" s="44" t="n">
        <v>0</v>
      </c>
    </row>
    <row r="857">
      <c r="A857" s="6" t="inlineStr">
        <is>
          <t>IVECO</t>
        </is>
      </c>
      <c r="B857" s="6" t="inlineStr">
        <is>
          <t>Daily Minibus 45-170 3.0T EV 15+1 Rueda Simple (BRA)</t>
        </is>
      </c>
      <c r="C857" s="6" t="inlineStr">
        <is>
          <t>UTILITARIOS MEDIANOS y GRANDES</t>
        </is>
      </c>
      <c r="D857" s="6" t="inlineStr">
        <is>
          <t>COMERCIAL</t>
        </is>
      </c>
      <c r="E857" s="11">
        <f>IF(D857="COMERCIAL","UTILITARIO",IF(C857="SUV Y CROSSOVER","SUV","AUTOMOVIL"))</f>
        <v/>
      </c>
      <c r="F857" s="6" t="n"/>
      <c r="G857" s="11" t="n">
        <v>3000</v>
      </c>
      <c r="H857" s="6" t="inlineStr">
        <is>
          <t>DIESEL</t>
        </is>
      </c>
      <c r="I857" s="6">
        <f>IF(H857="NAFTA","N",IF(H857="DIESEL","D",IF(H857="ELÉCTRICO","E","")))</f>
        <v/>
      </c>
      <c r="J857" s="17" t="inlineStr">
        <is>
          <t>D</t>
        </is>
      </c>
      <c r="K857" s="6" t="n"/>
      <c r="L857" s="9" t="n">
        <v>1</v>
      </c>
      <c r="M857" s="2" t="n"/>
      <c r="N857" s="2" t="n"/>
      <c r="O857" s="2" t="n"/>
      <c r="P857" s="2" t="n"/>
      <c r="Q857" s="2" t="n"/>
      <c r="R857" s="2" t="n"/>
      <c r="S857" s="2" t="n"/>
      <c r="T857" s="2" t="n"/>
      <c r="U857" s="39">
        <f>IF(I857="N",T857*Supuestos!$B$4,T857*Supuestos!$C$4)*100</f>
        <v/>
      </c>
      <c r="V857" s="20">
        <f>IF(U857&gt;0,100/U857,0)</f>
        <v/>
      </c>
      <c r="W857" s="2">
        <f>T857*M857</f>
        <v/>
      </c>
      <c r="X857" s="2">
        <f>+U857*M857</f>
        <v/>
      </c>
      <c r="Y857" s="44" t="n">
        <v>0</v>
      </c>
      <c r="Z857" s="45" t="n">
        <v>0.347</v>
      </c>
      <c r="AA857" s="44" t="n">
        <v>0</v>
      </c>
    </row>
    <row r="858">
      <c r="A858" s="6" t="inlineStr">
        <is>
          <t>JAC</t>
        </is>
      </c>
      <c r="B858" s="6" t="inlineStr">
        <is>
          <t>T6 2.0 Doble Cabina Full,2Abag,ABS,Ay. Estac.,prot. Caja</t>
        </is>
      </c>
      <c r="C858" s="6" t="inlineStr">
        <is>
          <t>P.UP / DC MEDIANOS Y GRANDES</t>
        </is>
      </c>
      <c r="D858" s="6" t="inlineStr">
        <is>
          <t>COMERCIAL</t>
        </is>
      </c>
      <c r="E858" s="11">
        <f>IF(D858="COMERCIAL","UTILITARIO",IF(C858="SUV Y CROSSOVER","SUV","AUTOMOVIL"))</f>
        <v/>
      </c>
      <c r="F858" s="6" t="inlineStr">
        <is>
          <t>CHI</t>
        </is>
      </c>
      <c r="G858" s="11" t="n">
        <v>2000</v>
      </c>
      <c r="H858" s="6" t="inlineStr">
        <is>
          <t>NAFTA</t>
        </is>
      </c>
      <c r="I858" s="6">
        <f>IF(H858="NAFTA","N",IF(H858="DIESEL","D",IF(H858="ELÉCTRICO","E","")))</f>
        <v/>
      </c>
      <c r="J858" s="17" t="inlineStr">
        <is>
          <t>N</t>
        </is>
      </c>
      <c r="K858" s="6" t="n">
        <v>149</v>
      </c>
      <c r="L858" s="9" t="n">
        <v>1</v>
      </c>
      <c r="M858" s="2" t="n">
        <v>1</v>
      </c>
      <c r="N858" s="2" t="n">
        <v>22990</v>
      </c>
      <c r="O858" s="2" t="inlineStr">
        <is>
          <t>Chile</t>
        </is>
      </c>
      <c r="P858" s="2" t="inlineStr">
        <is>
          <t>JC8861E61222S00-6</t>
        </is>
      </c>
      <c r="Q858" s="2" t="inlineStr">
        <is>
          <t>Euro 6 b</t>
        </is>
      </c>
      <c r="R858" s="2" t="n">
        <v>2580</v>
      </c>
      <c r="S858" s="2" t="n"/>
      <c r="T858" s="2" t="n">
        <v>249</v>
      </c>
      <c r="U858" s="39">
        <f>IF(I858="N",T858*Supuestos!$B$4,T858*Supuestos!$C$4)*100</f>
        <v/>
      </c>
      <c r="V858" s="20">
        <f>IF(U858&gt;0,100/U858,0)</f>
        <v/>
      </c>
      <c r="W858" s="2">
        <f>T858*M858</f>
        <v/>
      </c>
      <c r="X858" s="2">
        <f>+U858*M858</f>
        <v/>
      </c>
      <c r="Y858" s="44" t="n">
        <v>1066.656356325394</v>
      </c>
      <c r="Z858" s="45" t="n">
        <v>0.06</v>
      </c>
      <c r="AA858" s="44" t="n">
        <v>17777.60593875657</v>
      </c>
    </row>
    <row r="859">
      <c r="A859" s="6" t="inlineStr">
        <is>
          <t>JAC</t>
        </is>
      </c>
      <c r="B859" s="6" t="inlineStr">
        <is>
          <t>T8 Pro 2.0 Dsl Dob. Cab. Extra Full, techo pan., Ay.Est.</t>
        </is>
      </c>
      <c r="C859" s="6" t="inlineStr">
        <is>
          <t>P.UP / DC MEDIANOS Y GRANDES</t>
        </is>
      </c>
      <c r="D859" s="6" t="inlineStr">
        <is>
          <t>COMERCIAL</t>
        </is>
      </c>
      <c r="E859" s="11">
        <f>IF(D859="COMERCIAL","UTILITARIO",IF(C859="SUV Y CROSSOVER","SUV","AUTOMOVIL"))</f>
        <v/>
      </c>
      <c r="F859" s="6" t="inlineStr">
        <is>
          <t>CHI</t>
        </is>
      </c>
      <c r="G859" s="11" t="n">
        <v>2000</v>
      </c>
      <c r="H859" s="6" t="inlineStr">
        <is>
          <t>DIESEL</t>
        </is>
      </c>
      <c r="I859" s="6">
        <f>IF(H859="NAFTA","N",IF(H859="DIESEL","D",IF(H859="ELÉCTRICO","E","")))</f>
        <v/>
      </c>
      <c r="J859" s="17" t="inlineStr">
        <is>
          <t>D</t>
        </is>
      </c>
      <c r="K859" s="6" t="n">
        <v>137</v>
      </c>
      <c r="L859" s="9" t="n">
        <v>1</v>
      </c>
      <c r="M859" s="2" t="n"/>
      <c r="N859" s="2" t="n"/>
      <c r="O859" s="2" t="n"/>
      <c r="P859" s="2" t="n"/>
      <c r="Q859" s="2" t="n"/>
      <c r="R859" s="2" t="n"/>
      <c r="S859" s="2" t="n"/>
      <c r="T859" s="2" t="n"/>
      <c r="U859" s="39">
        <f>IF(I859="N",T859*Supuestos!$B$4,T859*Supuestos!$C$4)*100</f>
        <v/>
      </c>
      <c r="V859" s="20">
        <f>IF(U859&gt;0,100/U859,0)</f>
        <v/>
      </c>
      <c r="W859" s="2">
        <f>T859*M859</f>
        <v/>
      </c>
      <c r="X859" s="2">
        <f>+U859*M859</f>
        <v/>
      </c>
      <c r="Y859" s="44" t="n">
        <v>0</v>
      </c>
      <c r="Z859" s="45" t="n">
        <v>0.347</v>
      </c>
      <c r="AA859" s="44" t="n">
        <v>0</v>
      </c>
    </row>
    <row r="860">
      <c r="A860" s="6" t="inlineStr">
        <is>
          <t>JEEP</t>
        </is>
      </c>
      <c r="B860" s="6" t="inlineStr">
        <is>
          <t>Gladiator Sport 3.6 Doble Cabina Extra Full 4x4 Aut.</t>
        </is>
      </c>
      <c r="C860" s="6" t="inlineStr">
        <is>
          <t>P.UP / DC MEDIANOS Y GRANDES</t>
        </is>
      </c>
      <c r="D860" s="6" t="inlineStr">
        <is>
          <t>COMERCIAL</t>
        </is>
      </c>
      <c r="E860" s="11">
        <f>IF(D860="COMERCIAL","UTILITARIO",IF(C860="SUV Y CROSSOVER","SUV","AUTOMOVIL"))</f>
        <v/>
      </c>
      <c r="F860" s="6" t="inlineStr">
        <is>
          <t>USA</t>
        </is>
      </c>
      <c r="G860" s="11" t="n">
        <v>3600</v>
      </c>
      <c r="H860" s="6" t="inlineStr">
        <is>
          <t>NAFTA</t>
        </is>
      </c>
      <c r="I860" s="6">
        <f>IF(H860="NAFTA","N",IF(H860="DIESEL","D",IF(H860="ELÉCTRICO","E","")))</f>
        <v/>
      </c>
      <c r="J860" s="17" t="inlineStr">
        <is>
          <t>N</t>
        </is>
      </c>
      <c r="K860" s="6" t="n">
        <v>285</v>
      </c>
      <c r="L860" s="9" t="n">
        <v>1</v>
      </c>
      <c r="M860" s="2" t="n"/>
      <c r="N860" s="2" t="n"/>
      <c r="O860" s="2" t="n"/>
      <c r="P860" s="2" t="n"/>
      <c r="Q860" s="2" t="n"/>
      <c r="R860" s="2" t="n"/>
      <c r="S860" s="2" t="n"/>
      <c r="T860" s="2" t="n"/>
      <c r="U860" s="39">
        <f>IF(I860="N",T860*Supuestos!$B$4,T860*Supuestos!$C$4)*100</f>
        <v/>
      </c>
      <c r="V860" s="20">
        <f>IF(U860&gt;0,100/U860,0)</f>
        <v/>
      </c>
      <c r="W860" s="2">
        <f>T860*M860</f>
        <v/>
      </c>
      <c r="X860" s="2">
        <f>+U860*M860</f>
        <v/>
      </c>
      <c r="Y860" s="44" t="n">
        <v>0</v>
      </c>
      <c r="Z860" s="45" t="n">
        <v>0.115</v>
      </c>
      <c r="AA860" s="44" t="n">
        <v>0</v>
      </c>
    </row>
    <row r="861">
      <c r="A861" s="6" t="inlineStr">
        <is>
          <t>KAIYUN</t>
        </is>
      </c>
      <c r="B861" s="6" t="inlineStr">
        <is>
          <t>Passenger 5 Kw Doble Cabina</t>
        </is>
      </c>
      <c r="C861" s="6" t="inlineStr">
        <is>
          <t>CHICOS</t>
        </is>
      </c>
      <c r="D861" s="6" t="inlineStr">
        <is>
          <t>COMERCIAL</t>
        </is>
      </c>
      <c r="E861" s="11">
        <f>IF(D861="COMERCIAL","UTILITARIO",IF(C861="SUV Y CROSSOVER","SUV","AUTOMOVIL"))</f>
        <v/>
      </c>
      <c r="F861" s="6" t="inlineStr">
        <is>
          <t>CHI</t>
        </is>
      </c>
      <c r="G861" s="11" t="n"/>
      <c r="H861" s="6" t="inlineStr">
        <is>
          <t>ELÉCTRICO</t>
        </is>
      </c>
      <c r="I861" s="6">
        <f>IF(H861="NAFTA","N",IF(H861="DIESEL","D",IF(H861="ELÉCTRICO","E","")))</f>
        <v/>
      </c>
      <c r="J861" s="17" t="inlineStr">
        <is>
          <t>BEV</t>
        </is>
      </c>
      <c r="K861" s="6" t="n">
        <v>7</v>
      </c>
      <c r="L861" s="9" t="n">
        <v>1</v>
      </c>
      <c r="M861" s="2" t="n"/>
      <c r="N861" s="2" t="n"/>
      <c r="O861" s="2" t="n"/>
      <c r="P861" s="2" t="n"/>
      <c r="Q861" s="2" t="n"/>
      <c r="R861" s="2" t="n"/>
      <c r="S861" s="2" t="n"/>
      <c r="T861" s="2" t="n"/>
      <c r="U861" s="39">
        <f>IF(I861="N",T861*Supuestos!$B$4,T861*Supuestos!$C$4)*100</f>
        <v/>
      </c>
      <c r="V861" s="20">
        <f>IF(U861&gt;0,100/U861,0)</f>
        <v/>
      </c>
      <c r="W861" s="2">
        <f>T861*M861</f>
        <v/>
      </c>
      <c r="X861" s="2">
        <f>+U861*M861</f>
        <v/>
      </c>
      <c r="Y861" s="44" t="n">
        <v>0</v>
      </c>
      <c r="Z861" s="45" t="n">
        <v>0</v>
      </c>
      <c r="AA861" s="44" t="n">
        <v>0</v>
      </c>
    </row>
    <row r="862">
      <c r="A862" s="6" t="inlineStr">
        <is>
          <t>KARRY</t>
        </is>
      </c>
      <c r="B862" s="6" t="inlineStr">
        <is>
          <t>Q52 1.6 Doble Cabina Full, 2Abag, ABS</t>
        </is>
      </c>
      <c r="C862" s="6" t="inlineStr">
        <is>
          <t>P.UP/ DC LIVIANOS</t>
        </is>
      </c>
      <c r="D862" s="6" t="inlineStr">
        <is>
          <t>COMERCIAL</t>
        </is>
      </c>
      <c r="E862" s="11">
        <f>IF(D862="COMERCIAL","UTILITARIO",IF(C862="SUV Y CROSSOVER","SUV","AUTOMOVIL"))</f>
        <v/>
      </c>
      <c r="F862" s="6" t="n"/>
      <c r="G862" s="11" t="n">
        <v>1600</v>
      </c>
      <c r="H862" s="6" t="inlineStr">
        <is>
          <t>DIESEL</t>
        </is>
      </c>
      <c r="I862" s="6">
        <f>IF(H862="NAFTA","N",IF(H862="DIESEL","D",IF(H862="ELÉCTRICO","E","")))</f>
        <v/>
      </c>
      <c r="J862" s="17" t="inlineStr">
        <is>
          <t>D</t>
        </is>
      </c>
      <c r="K862" s="6" t="n">
        <v>0</v>
      </c>
      <c r="L862" s="9" t="n">
        <v>1</v>
      </c>
      <c r="M862" s="2" t="n"/>
      <c r="N862" s="2" t="n"/>
      <c r="O862" s="2" t="n"/>
      <c r="P862" s="2" t="n"/>
      <c r="Q862" s="2" t="n"/>
      <c r="R862" s="2" t="n"/>
      <c r="S862" s="2" t="n"/>
      <c r="T862" s="2" t="n"/>
      <c r="U862" s="39">
        <f>IF(I862="N",T862*Supuestos!$B$4,T862*Supuestos!$C$4)*100</f>
        <v/>
      </c>
      <c r="V862" s="20">
        <f>IF(U862&gt;0,100/U862,0)</f>
        <v/>
      </c>
      <c r="W862" s="2">
        <f>T862*M862</f>
        <v/>
      </c>
      <c r="X862" s="2">
        <f>+U862*M862</f>
        <v/>
      </c>
      <c r="Y862" s="44" t="n">
        <v>0</v>
      </c>
      <c r="Z862" s="45" t="n">
        <v>0.347</v>
      </c>
      <c r="AA862" s="44" t="n">
        <v>0</v>
      </c>
    </row>
    <row r="863">
      <c r="A863" s="6" t="inlineStr">
        <is>
          <t>MAXUS</t>
        </is>
      </c>
      <c r="B863" s="6" t="inlineStr">
        <is>
          <t>eDeliver 3 90 KW Chasis Cab. Ex.Full, Ay.Est. Aut.</t>
        </is>
      </c>
      <c r="C863" s="6" t="inlineStr">
        <is>
          <t>UTILITARIOS MEDIANOS y GRANDES</t>
        </is>
      </c>
      <c r="D863" s="6" t="inlineStr">
        <is>
          <t>COMERCIAL</t>
        </is>
      </c>
      <c r="E863" s="11">
        <f>IF(D863="COMERCIAL","UTILITARIO",IF(C863="SUV Y CROSSOVER","SUV","AUTOMOVIL"))</f>
        <v/>
      </c>
      <c r="F863" s="6" t="inlineStr">
        <is>
          <t>CHI</t>
        </is>
      </c>
      <c r="G863" s="11" t="n"/>
      <c r="H863" s="6" t="inlineStr">
        <is>
          <t>ELÉCTRICO</t>
        </is>
      </c>
      <c r="I863" s="6">
        <f>IF(H863="NAFTA","N",IF(H863="DIESEL","D",IF(H863="ELÉCTRICO","E","")))</f>
        <v/>
      </c>
      <c r="J863" s="17" t="inlineStr">
        <is>
          <t>BEV</t>
        </is>
      </c>
      <c r="K863" s="6" t="n">
        <v>121</v>
      </c>
      <c r="L863" s="9" t="n">
        <v>1</v>
      </c>
      <c r="M863" s="2" t="n"/>
      <c r="N863" s="2" t="n"/>
      <c r="O863" s="2" t="n"/>
      <c r="P863" s="2" t="n"/>
      <c r="Q863" s="2" t="n"/>
      <c r="R863" s="2" t="n"/>
      <c r="S863" s="2" t="n"/>
      <c r="T863" s="2" t="n"/>
      <c r="U863" s="39">
        <f>IF(I863="N",T863*Supuestos!$B$4,T863*Supuestos!$C$4)*100</f>
        <v/>
      </c>
      <c r="V863" s="20">
        <f>IF(U863&gt;0,100/U863,0)</f>
        <v/>
      </c>
      <c r="W863" s="2">
        <f>T863*M863</f>
        <v/>
      </c>
      <c r="X863" s="2">
        <f>+U863*M863</f>
        <v/>
      </c>
      <c r="Y863" s="44" t="n">
        <v>0</v>
      </c>
      <c r="Z863" s="45" t="n">
        <v>0</v>
      </c>
      <c r="AA863" s="44" t="n">
        <v>0</v>
      </c>
    </row>
    <row r="864">
      <c r="A864" s="6" t="inlineStr">
        <is>
          <t>MAXUS</t>
        </is>
      </c>
      <c r="B864" s="6" t="inlineStr">
        <is>
          <t>T60 2.4 Confort Dob. Cab. Full, 2Abag, ABS+EBD, Ay. Est.</t>
        </is>
      </c>
      <c r="C864" s="6" t="inlineStr">
        <is>
          <t>P.UP / DC MEDIANOS Y GRANDES</t>
        </is>
      </c>
      <c r="D864" s="6" t="inlineStr">
        <is>
          <t>COMERCIAL</t>
        </is>
      </c>
      <c r="E864" s="11">
        <f>IF(D864="COMERCIAL","UTILITARIO",IF(C864="SUV Y CROSSOVER","SUV","AUTOMOVIL"))</f>
        <v/>
      </c>
      <c r="F864" s="6" t="n"/>
      <c r="G864" s="11" t="n">
        <v>2400</v>
      </c>
      <c r="H864" s="6" t="inlineStr">
        <is>
          <t>NAFTA</t>
        </is>
      </c>
      <c r="I864" s="6">
        <f>IF(H864="NAFTA","N",IF(H864="DIESEL","D",IF(H864="ELÉCTRICO","E","")))</f>
        <v/>
      </c>
      <c r="J864" s="17" t="inlineStr">
        <is>
          <t>N</t>
        </is>
      </c>
      <c r="K864" s="6" t="n"/>
      <c r="L864" s="9" t="n">
        <v>1</v>
      </c>
      <c r="M864" s="2" t="n"/>
      <c r="N864" s="2" t="n"/>
      <c r="O864" s="2" t="n"/>
      <c r="P864" s="2" t="n"/>
      <c r="Q864" s="2" t="n"/>
      <c r="R864" s="2" t="n"/>
      <c r="S864" s="2" t="n"/>
      <c r="T864" s="2" t="n"/>
      <c r="U864" s="39">
        <f>IF(I864="N",T864*Supuestos!$B$4,T864*Supuestos!$C$4)*100</f>
        <v/>
      </c>
      <c r="V864" s="20">
        <f>IF(U864&gt;0,100/U864,0)</f>
        <v/>
      </c>
      <c r="W864" s="2">
        <f>T864*M864</f>
        <v/>
      </c>
      <c r="X864" s="2">
        <f>+U864*M864</f>
        <v/>
      </c>
      <c r="Y864" s="44" t="n">
        <v>0</v>
      </c>
      <c r="Z864" s="45" t="n">
        <v>0.06</v>
      </c>
      <c r="AA864" s="44" t="n">
        <v>0</v>
      </c>
    </row>
    <row r="865">
      <c r="A865" s="6" t="inlineStr">
        <is>
          <t>MERCEDES BENZ</t>
        </is>
      </c>
      <c r="B865" s="6" t="inlineStr">
        <is>
          <t>Nueva Sprinter 416 2.1T 4325 Furgon Vidriado</t>
        </is>
      </c>
      <c r="C865" s="6" t="inlineStr">
        <is>
          <t>UTILITARIOS MEDIANOS y GRANDES</t>
        </is>
      </c>
      <c r="D865" s="6" t="inlineStr">
        <is>
          <t>COMERCIAL</t>
        </is>
      </c>
      <c r="E865" s="11">
        <f>IF(D865="COMERCIAL","UTILITARIO",IF(C865="SUV Y CROSSOVER","SUV","AUTOMOVIL"))</f>
        <v/>
      </c>
      <c r="F865" s="6" t="n"/>
      <c r="G865" s="11" t="n">
        <v>2100</v>
      </c>
      <c r="H865" s="6" t="inlineStr">
        <is>
          <t>DIESEL</t>
        </is>
      </c>
      <c r="I865" s="6">
        <f>IF(H865="NAFTA","N",IF(H865="DIESEL","D",IF(H865="ELÉCTRICO","E","")))</f>
        <v/>
      </c>
      <c r="J865" s="17" t="inlineStr">
        <is>
          <t>D</t>
        </is>
      </c>
      <c r="K865" s="6" t="n"/>
      <c r="L865" s="9" t="n">
        <v>1</v>
      </c>
      <c r="M865" s="2" t="n"/>
      <c r="N865" s="2" t="n"/>
      <c r="O865" s="2" t="n"/>
      <c r="P865" s="2" t="n"/>
      <c r="Q865" s="2" t="n"/>
      <c r="R865" s="2" t="n"/>
      <c r="S865" s="2" t="n"/>
      <c r="T865" s="2" t="n"/>
      <c r="U865" s="39">
        <f>IF(I865="N",T865*Supuestos!$B$4,T865*Supuestos!$C$4)*100</f>
        <v/>
      </c>
      <c r="V865" s="20">
        <f>IF(U865&gt;0,100/U865,0)</f>
        <v/>
      </c>
      <c r="W865" s="2">
        <f>T865*M865</f>
        <v/>
      </c>
      <c r="X865" s="2">
        <f>+U865*M865</f>
        <v/>
      </c>
      <c r="Y865" s="44" t="n">
        <v>0</v>
      </c>
      <c r="Z865" s="45" t="n">
        <v>0.347</v>
      </c>
      <c r="AA865" s="44" t="n">
        <v>0</v>
      </c>
    </row>
    <row r="866">
      <c r="A866" s="6" t="inlineStr">
        <is>
          <t>PEUGEOT</t>
        </is>
      </c>
      <c r="B866" s="6" t="inlineStr">
        <is>
          <t>Landtrek 1.9T Action Dsl DC Ex.Full,clim,cue,GPS,Ay.Est.4x4(</t>
        </is>
      </c>
      <c r="C866" s="6" t="inlineStr">
        <is>
          <t>P.UP / DC MEDIANOS Y GRANDES</t>
        </is>
      </c>
      <c r="D866" s="6" t="inlineStr">
        <is>
          <t>COMERCIAL</t>
        </is>
      </c>
      <c r="E866" s="11">
        <f>IF(D866="COMERCIAL","UTILITARIO",IF(C866="SUV Y CROSSOVER","SUV","AUTOMOVIL"))</f>
        <v/>
      </c>
      <c r="F866" s="6" t="inlineStr">
        <is>
          <t>CHI</t>
        </is>
      </c>
      <c r="G866" s="11" t="n">
        <v>1900</v>
      </c>
      <c r="H866" s="6" t="inlineStr">
        <is>
          <t>DIESEL</t>
        </is>
      </c>
      <c r="I866" s="6">
        <f>IF(H866="NAFTA","N",IF(H866="DIESEL","D",IF(H866="ELÉCTRICO","E","")))</f>
        <v/>
      </c>
      <c r="J866" s="17" t="inlineStr">
        <is>
          <t>D</t>
        </is>
      </c>
      <c r="K866" s="6" t="n">
        <v>150</v>
      </c>
      <c r="L866" s="9" t="n">
        <v>1</v>
      </c>
      <c r="M866" s="2" t="n"/>
      <c r="N866" s="2" t="n"/>
      <c r="O866" s="2" t="n"/>
      <c r="P866" s="2" t="n"/>
      <c r="Q866" s="2" t="n"/>
      <c r="R866" s="2" t="n"/>
      <c r="S866" s="2" t="n"/>
      <c r="T866" s="2" t="n"/>
      <c r="U866" s="39">
        <f>IF(I866="N",T866*Supuestos!$B$4,T866*Supuestos!$C$4)*100</f>
        <v/>
      </c>
      <c r="V866" s="20">
        <f>IF(U866&gt;0,100/U866,0)</f>
        <v/>
      </c>
      <c r="W866" s="2">
        <f>T866*M866</f>
        <v/>
      </c>
      <c r="X866" s="2">
        <f>+U866*M866</f>
        <v/>
      </c>
      <c r="Y866" s="44" t="n">
        <v>0</v>
      </c>
      <c r="Z866" s="45" t="n">
        <v>0.347</v>
      </c>
      <c r="AA866" s="44" t="n">
        <v>0</v>
      </c>
    </row>
    <row r="867">
      <c r="A867" s="6" t="inlineStr">
        <is>
          <t>PEUGEOT</t>
        </is>
      </c>
      <c r="B867" s="6" t="inlineStr">
        <is>
          <t>Landtrek 1.9T Active Dsl DC E.Full,6Abag,ABS,CES,Ay.Est.4x4(</t>
        </is>
      </c>
      <c r="C867" s="6" t="inlineStr">
        <is>
          <t>P.UP / DC MEDIANOS Y GRANDES</t>
        </is>
      </c>
      <c r="D867" s="6" t="inlineStr">
        <is>
          <t>COMERCIAL</t>
        </is>
      </c>
      <c r="E867" s="11">
        <f>IF(D867="COMERCIAL","UTILITARIO",IF(C867="SUV Y CROSSOVER","SUV","AUTOMOVIL"))</f>
        <v/>
      </c>
      <c r="F867" s="6" t="inlineStr">
        <is>
          <t>CHI</t>
        </is>
      </c>
      <c r="G867" s="11" t="n">
        <v>1900</v>
      </c>
      <c r="H867" s="6" t="inlineStr">
        <is>
          <t>DIESEL</t>
        </is>
      </c>
      <c r="I867" s="6">
        <f>IF(H867="NAFTA","N",IF(H867="DIESEL","D",IF(H867="ELÉCTRICO","E","")))</f>
        <v/>
      </c>
      <c r="J867" s="17" t="inlineStr">
        <is>
          <t>D</t>
        </is>
      </c>
      <c r="K867" s="6" t="n">
        <v>150</v>
      </c>
      <c r="L867" s="9" t="n">
        <v>1</v>
      </c>
      <c r="M867" s="2" t="n"/>
      <c r="N867" s="2" t="n"/>
      <c r="O867" s="2" t="n"/>
      <c r="P867" s="2" t="n"/>
      <c r="Q867" s="2" t="n"/>
      <c r="R867" s="2" t="n"/>
      <c r="S867" s="2" t="n"/>
      <c r="T867" s="2" t="n"/>
      <c r="U867" s="39">
        <f>IF(I867="N",T867*Supuestos!$B$4,T867*Supuestos!$C$4)*100</f>
        <v/>
      </c>
      <c r="V867" s="20">
        <f>IF(U867&gt;0,100/U867,0)</f>
        <v/>
      </c>
      <c r="W867" s="2">
        <f>T867*M867</f>
        <v/>
      </c>
      <c r="X867" s="2">
        <f>+U867*M867</f>
        <v/>
      </c>
      <c r="Y867" s="44" t="n">
        <v>0</v>
      </c>
      <c r="Z867" s="45" t="n">
        <v>0.347</v>
      </c>
      <c r="AA867" s="44" t="n">
        <v>0</v>
      </c>
    </row>
  </sheetData>
  <autoFilter ref="A1:X867"/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W26"/>
  <sheetViews>
    <sheetView zoomScaleNormal="100" workbookViewId="0">
      <selection activeCell="F11" sqref="F11"/>
    </sheetView>
  </sheetViews>
  <sheetFormatPr baseColWidth="10" defaultRowHeight="15"/>
  <cols>
    <col width="15.140625" bestFit="1" customWidth="1" min="5" max="5"/>
  </cols>
  <sheetData>
    <row r="1" ht="15.75" customHeight="1" thickBot="1">
      <c r="J1" t="inlineStr">
        <is>
          <t>Ventas</t>
        </is>
      </c>
      <c r="K1" t="inlineStr">
        <is>
          <t xml:space="preserve">Procesado </t>
        </is>
      </c>
    </row>
    <row r="2" ht="60.75" customHeight="1" thickBot="1">
      <c r="D2" s="32" t="inlineStr">
        <is>
          <t>Ventas</t>
        </is>
      </c>
      <c r="E2" s="33" t="inlineStr">
        <is>
          <t>Procesado</t>
        </is>
      </c>
      <c r="F2" s="34" t="inlineStr">
        <is>
          <t xml:space="preserve">% (sin contar ventas  electricos) </t>
        </is>
      </c>
      <c r="I2" t="inlineStr">
        <is>
          <t>Euro 4</t>
        </is>
      </c>
      <c r="J2" s="11">
        <f>SUMIF('2023'!Q2:Q867,"Euro 4",'2023'!L2:L867)</f>
        <v/>
      </c>
      <c r="K2" s="11">
        <f>SUMIF('2023'!Q2:Q867,"Euro 4",'2023'!M2:M867)</f>
        <v/>
      </c>
      <c r="M2" t="inlineStr">
        <is>
          <t>Euro 4</t>
        </is>
      </c>
      <c r="N2">
        <f>J2</f>
        <v/>
      </c>
    </row>
    <row r="3">
      <c r="B3" s="24" t="inlineStr">
        <is>
          <t>AUTOMOVIL</t>
        </is>
      </c>
      <c r="C3" s="25" t="n"/>
      <c r="D3" s="30">
        <f>SUMIF('2023'!E2:E867,"AUTOMOVIL",'2023'!L2:L867)</f>
        <v/>
      </c>
      <c r="E3" s="31">
        <f>SUMIF('2023'!E2:E867,"AUTOMOVIL",'2023'!M2:M867)</f>
        <v/>
      </c>
      <c r="F3" s="42">
        <f>E3/D3</f>
        <v/>
      </c>
      <c r="I3" t="inlineStr">
        <is>
          <t>Euro 5</t>
        </is>
      </c>
      <c r="J3" s="11">
        <f>SUMIF('2023'!Q2:Q867,"Euro 5",'2023'!L2:L867)</f>
        <v/>
      </c>
      <c r="K3" s="11">
        <f>SUMIF('2023'!Q2:Q867,"Euro 5",'2023'!M2:M867)</f>
        <v/>
      </c>
      <c r="M3" t="inlineStr">
        <is>
          <t>Euro 5</t>
        </is>
      </c>
      <c r="N3">
        <f>J3+J4+J5</f>
        <v/>
      </c>
      <c r="V3" t="inlineStr">
        <is>
          <t>Promedio</t>
        </is>
      </c>
      <c r="W3" t="inlineStr">
        <is>
          <t>Promedio</t>
        </is>
      </c>
    </row>
    <row r="4">
      <c r="B4" s="26" t="inlineStr">
        <is>
          <t>UTILITARIO</t>
        </is>
      </c>
      <c r="C4" s="27" t="n"/>
      <c r="D4" s="23">
        <f>SUMIF('2023'!E2:E867,"UTILITARIO",'2023'!L2:L867)</f>
        <v/>
      </c>
      <c r="E4" s="2">
        <f>SUMIF('2023'!E2:E867,"UTILITARIO",'2023'!M2:M867)</f>
        <v/>
      </c>
      <c r="F4" s="42">
        <f>E4/D4</f>
        <v/>
      </c>
      <c r="I4" t="inlineStr">
        <is>
          <t>Euro 5 a</t>
        </is>
      </c>
      <c r="J4" s="11">
        <f>SUMIF('2023'!Q2:Q867,"Euro 5 a",'2023'!L2:L867)</f>
        <v/>
      </c>
      <c r="K4" s="11">
        <f>SUMIF('2023'!Q2:Q867,"Euro 5 a",'2023'!M2:M867)</f>
        <v/>
      </c>
      <c r="M4" t="inlineStr">
        <is>
          <t>Euro 6</t>
        </is>
      </c>
      <c r="N4">
        <f>J6+J7+J8+J9</f>
        <v/>
      </c>
      <c r="T4" t="inlineStr">
        <is>
          <t>Procesados</t>
        </is>
      </c>
      <c r="V4">
        <f>SUM('2023'!X2:X867)/'Calculos adicionales 2023'!E6</f>
        <v/>
      </c>
      <c r="W4">
        <f>SUM('2023'!W2:W867)/'Calculos adicionales 2023'!E6</f>
        <v/>
      </c>
    </row>
    <row r="5">
      <c r="B5" s="26" t="inlineStr">
        <is>
          <t>SUV</t>
        </is>
      </c>
      <c r="C5" s="27" t="n"/>
      <c r="D5" s="23">
        <f>SUMIF('2023'!E2:E867,"SUV",'2023'!L2:L867)</f>
        <v/>
      </c>
      <c r="E5" s="2">
        <f>SUMIF('2023'!E2:E867,"SUV",'2023'!M2:M867)</f>
        <v/>
      </c>
      <c r="F5" s="42">
        <f>E5/D5</f>
        <v/>
      </c>
      <c r="I5" t="inlineStr">
        <is>
          <t>Euro 5 b</t>
        </is>
      </c>
      <c r="J5" s="11">
        <f>SUMIF('2023'!Q2:Q867,"Euro 5 b",'2023'!L2:L867)</f>
        <v/>
      </c>
      <c r="K5" s="11">
        <f>SUMIF('2023'!Q2:Q867,"Euro 5 b",'2023'!M2:M867)</f>
        <v/>
      </c>
      <c r="M5" t="inlineStr">
        <is>
          <t>Tier 2</t>
        </is>
      </c>
      <c r="N5">
        <f>J10</f>
        <v/>
      </c>
      <c r="T5" t="inlineStr">
        <is>
          <t>Procesados N</t>
        </is>
      </c>
      <c r="V5">
        <f>SUMIFS('2023'!X2:X867,'2023'!I2:I867,"N")/'Calculos adicionales 2023'!C15</f>
        <v/>
      </c>
      <c r="W5">
        <f>SUMIFS('2023'!W2:W867,'2023'!I2:I867,"N")/'Calculos adicionales 2023'!C15</f>
        <v/>
      </c>
    </row>
    <row r="6" ht="15.75" customHeight="1" thickBot="1">
      <c r="B6" s="28" t="inlineStr">
        <is>
          <t>TOTAL</t>
        </is>
      </c>
      <c r="C6" s="29" t="n"/>
      <c r="D6" s="23">
        <f>SUM(D3:D5)</f>
        <v/>
      </c>
      <c r="E6" s="2">
        <f>SUM(E3:E5)</f>
        <v/>
      </c>
      <c r="F6" s="42">
        <f>E6/D6</f>
        <v/>
      </c>
      <c r="I6" t="inlineStr">
        <is>
          <t>Euro 6</t>
        </is>
      </c>
      <c r="J6" s="11">
        <f>SUMIF('2023'!Q2:Q867,"Euro 6",'2023'!L2:L867)</f>
        <v/>
      </c>
      <c r="K6" s="11">
        <f>SUMIF('2023'!Q2:Q867,"Euro 6",'2023'!M2:M867)</f>
        <v/>
      </c>
      <c r="M6" t="inlineStr">
        <is>
          <t>Tier 3</t>
        </is>
      </c>
      <c r="N6">
        <f>J10+J11+J12+J13+J14</f>
        <v/>
      </c>
      <c r="T6" t="inlineStr">
        <is>
          <t>Procesados D</t>
        </is>
      </c>
      <c r="V6">
        <f>SUMIFS('2023'!X2:X867,'2023'!I2:I867,"D")/'Calculos adicionales 2023'!C16</f>
        <v/>
      </c>
      <c r="W6">
        <f>SUMIFS('2023'!W2:W867,'2023'!I2:I867,"D")/'Calculos adicionales 2023'!C16</f>
        <v/>
      </c>
    </row>
    <row r="7" ht="15.75" customHeight="1" thickBot="1">
      <c r="I7" t="inlineStr">
        <is>
          <t>Euro 6 b</t>
        </is>
      </c>
      <c r="J7" s="11">
        <f>SUMIF('2023'!Q2:Q867,"Euro 6 b",'2023'!L2:L867)</f>
        <v/>
      </c>
      <c r="K7" s="11">
        <f>SUMIF('2023'!Q2:Q867,"Euro 6 b",'2023'!M2:M867)</f>
        <v/>
      </c>
    </row>
    <row r="8">
      <c r="B8" s="24" t="inlineStr">
        <is>
          <t xml:space="preserve">AUTOMOVIL (ELÉCTRICO) </t>
        </is>
      </c>
      <c r="C8" s="40" t="n"/>
      <c r="D8" s="2">
        <f>SUMIFS('2023'!L2:L867,'2023'!E2:E867,"AUTOMOVIL",'2023'!H2:H867,"ELÉCTRICO")</f>
        <v/>
      </c>
      <c r="E8" s="2">
        <f>SUMIFS('2023'!M2:M867,'2023'!E2:E867,"AUTOMOVIL",'2023'!I2:I867,"E")</f>
        <v/>
      </c>
      <c r="I8" t="inlineStr">
        <is>
          <t>Euro 6 c</t>
        </is>
      </c>
      <c r="J8" s="11">
        <f>SUMIF('2023'!Q2:Q867,"Euro 6 c",'2023'!L2:L867)</f>
        <v/>
      </c>
      <c r="K8" s="11">
        <f>SUMIF('2023'!Q2:Q867,"Euro 6 c",'2023'!M2:M867)</f>
        <v/>
      </c>
    </row>
    <row r="9">
      <c r="B9" s="26" t="inlineStr">
        <is>
          <t xml:space="preserve">UTILITARIO (ELÉCTRICO) </t>
        </is>
      </c>
      <c r="C9" s="4" t="n"/>
      <c r="D9" s="2">
        <f>SUMIFS('2023'!L2:L867,'2023'!E2:E867,"UTILITARIO",'2023'!H2:H867,"ELÉCTRICO")</f>
        <v/>
      </c>
      <c r="E9" s="2">
        <f>SUMIFS('2023'!M2:M867,'2023'!E2:E867,"UTILITARIO",'2023'!I2:I867,"E")</f>
        <v/>
      </c>
      <c r="I9" t="inlineStr">
        <is>
          <t>Euro 6 d</t>
        </is>
      </c>
      <c r="J9" s="11">
        <f>SUMIF('2023'!Q2:Q867,"Euro 6 d",'2023'!L2:L867)</f>
        <v/>
      </c>
      <c r="K9" s="11">
        <f>SUMIF('2023'!Q2:Q867,"Euro 6 d",'2023'!M2:M867)</f>
        <v/>
      </c>
      <c r="V9" s="3" t="inlineStr">
        <is>
          <t>Lge/100km</t>
        </is>
      </c>
      <c r="W9" t="inlineStr">
        <is>
          <t>km/L</t>
        </is>
      </c>
    </row>
    <row r="10" ht="60" customHeight="1">
      <c r="B10" s="26" t="inlineStr">
        <is>
          <t xml:space="preserve">SUV  (ELÉCTRICO) </t>
        </is>
      </c>
      <c r="C10" s="4" t="n"/>
      <c r="D10" s="2">
        <f>SUMIFS('2023'!L2:L867,'2023'!E2:E867,"SUV",'2023'!H2:H867,"ELÉCTRICO")</f>
        <v/>
      </c>
      <c r="E10" s="2">
        <f>SUMIFS('2023'!M2:M867,'2023'!E2:E867,"SUV",'2023'!I2:I867,"E")</f>
        <v/>
      </c>
      <c r="I10" t="inlineStr">
        <is>
          <t>Tier 2 B5</t>
        </is>
      </c>
      <c r="J10" s="11">
        <f>SUMIF('2023'!Q2:Q867,"Tier 2 b5",'2023'!L2:L867)</f>
        <v/>
      </c>
      <c r="K10" s="11">
        <f>SUMIF('2023'!Q2:Q867,"Tier 2 b5",'2023'!M2:M867)</f>
        <v/>
      </c>
      <c r="U10" s="13" t="inlineStr">
        <is>
          <t>Automovil N (incluye HEV y MHEV)</t>
        </is>
      </c>
      <c r="V10" s="15">
        <f>SUMIFS('2023'!X2:X867,'2023'!E2:E867,"AUTOMOVIL",'2023'!I2:I867,"N")/'Calculos adicionales 2023'!C17</f>
        <v/>
      </c>
      <c r="W10" s="15">
        <f>100/V10</f>
        <v/>
      </c>
    </row>
    <row r="11" ht="30.75" customHeight="1" thickBot="1">
      <c r="B11" s="28" t="inlineStr">
        <is>
          <t>TOTAL</t>
        </is>
      </c>
      <c r="C11" s="41" t="n"/>
      <c r="D11" s="2">
        <f>SUM(D8:D10)</f>
        <v/>
      </c>
      <c r="E11" s="2">
        <f>SUM(E8:E10)</f>
        <v/>
      </c>
      <c r="I11" t="inlineStr">
        <is>
          <t>Tier 3 B160</t>
        </is>
      </c>
      <c r="J11" s="11">
        <f>SUMIF('2023'!Q2:Q867,"Tier 3 b160",'2023'!L2:L867)</f>
        <v/>
      </c>
      <c r="K11" s="11">
        <f>SUMIF('2023'!Q2:Q867,"Tier 3 b160",'2023'!M2:M867)</f>
        <v/>
      </c>
      <c r="U11" s="13" t="inlineStr">
        <is>
          <t xml:space="preserve">Automovil D </t>
        </is>
      </c>
      <c r="V11" s="15">
        <f>SUMIFS('2023'!X2:X867,'2023'!E2:E867,"AUTOMOVIL",'2023'!I2:I867,"D")/'Calculos adicionales 2023'!C18</f>
        <v/>
      </c>
      <c r="W11" s="15">
        <f>100/V11</f>
        <v/>
      </c>
    </row>
    <row r="12" ht="45" customHeight="1">
      <c r="I12" t="inlineStr">
        <is>
          <t>Tier 3 B30</t>
        </is>
      </c>
      <c r="J12" s="11">
        <f>SUMIF('2023'!Q2:Q867,"Tier 3 b30",'2023'!L2:L867)</f>
        <v/>
      </c>
      <c r="K12" s="11">
        <f>SUMIF('2023'!Q2:Q867,"Tier 3 b30",'2023'!M2:M867)</f>
        <v/>
      </c>
      <c r="U12" s="13" t="inlineStr">
        <is>
          <t>Automovil N (sin HEV y MHEV)</t>
        </is>
      </c>
      <c r="V12" s="15">
        <f>SUMIFS('2023'!X2:X867,'2023'!E2:E867,"AUTOMOVIL",'2023'!I2:I867,"N",'2023'!J2:J867,"N")/'Calculos adicionales 2023'!C19</f>
        <v/>
      </c>
      <c r="W12" s="15">
        <f>100/V12</f>
        <v/>
      </c>
    </row>
    <row r="13" ht="45" customHeight="1">
      <c r="I13" t="inlineStr">
        <is>
          <t>Tier 3 B70</t>
        </is>
      </c>
      <c r="J13" s="11">
        <f>SUMIF('2023'!Q2:Q867,"Tier 3 b70",'2023'!L2:L867)</f>
        <v/>
      </c>
      <c r="K13" s="11">
        <f>SUMIF('2023'!Q2:Q867,"Tier 3 b70",'2023'!M2:M867)</f>
        <v/>
      </c>
      <c r="U13" s="13" t="inlineStr">
        <is>
          <t>Automovil N (solo HEV y MHEV)</t>
        </is>
      </c>
      <c r="V13" s="15">
        <f>(SUMIFS('2023'!X2:X867,'2023'!E2:E867,"AUTOMOVIL",'2023'!I2:I867,"N",'2023'!J2:J867,"HEV")+SUMIFS('2023'!X2:X867,'2023'!E2:E867,"AUTOMOVIL",'2023'!I2:I867,"N",'2023'!J2:J867,"MHEV"))/('Calculos adicionales 2023'!C17-'Calculos adicionales 2023'!C19)</f>
        <v/>
      </c>
      <c r="W13" s="15">
        <f>100/V13</f>
        <v/>
      </c>
    </row>
    <row r="14">
      <c r="B14" s="36" t="n"/>
      <c r="C14" s="14" t="inlineStr">
        <is>
          <t xml:space="preserve">Unidades </t>
        </is>
      </c>
      <c r="I14" t="inlineStr">
        <is>
          <t>Tier 3 B125</t>
        </is>
      </c>
      <c r="J14" s="11">
        <f>SUMIF('2023'!Q2:Q867,"Tier 3 b125",'2023'!L2:L867)</f>
        <v/>
      </c>
      <c r="K14" s="11">
        <f>SUMIF('2023'!Q2:Q867,"Tier 3 b125",'2023'!M2:M867)</f>
        <v/>
      </c>
      <c r="U14" s="11" t="inlineStr">
        <is>
          <t>Utilitario N</t>
        </is>
      </c>
      <c r="V14" s="15">
        <f>SUMIFS('2023'!X2:X867,'2023'!E2:E867,"UTILITARIO",'2023'!I2:I867,"N",'2023'!J2:J867,"N")/'Calculos adicionales 2023'!C21</f>
        <v/>
      </c>
      <c r="W14" s="15">
        <f>100/V14</f>
        <v/>
      </c>
    </row>
    <row r="15" ht="30" customHeight="1">
      <c r="B15" s="35" t="inlineStr">
        <is>
          <t>Total N</t>
        </is>
      </c>
      <c r="C15" s="2">
        <f>SUMIF('2023'!I2:I867,"N",'2023'!M2:M867)</f>
        <v/>
      </c>
      <c r="I15" s="5" t="inlineStr">
        <is>
          <t>Total con datos</t>
        </is>
      </c>
      <c r="J15">
        <f>SUM(J2:J14)</f>
        <v/>
      </c>
      <c r="K15">
        <f>SUM(K2:K14)</f>
        <v/>
      </c>
      <c r="U15" s="11" t="inlineStr">
        <is>
          <t>Utilitario D</t>
        </is>
      </c>
      <c r="V15" s="15">
        <f>SUMIFS('2023'!X2:X867,'2023'!E2:E867,"UTILITARIO",'2023'!I2:I867,"D",'2023'!J2:J867,"D")/'Calculos adicionales 2023'!C23</f>
        <v/>
      </c>
      <c r="W15" s="15">
        <f>100/V15</f>
        <v/>
      </c>
    </row>
    <row r="16" ht="45" customHeight="1">
      <c r="B16" s="35" t="inlineStr">
        <is>
          <t>Total D</t>
        </is>
      </c>
      <c r="C16" s="2">
        <f>SUMIF('2023'!I3:I868,"D",'2023'!M3:M867)</f>
        <v/>
      </c>
      <c r="I16" s="5" t="inlineStr">
        <is>
          <t>Sin datos relevados</t>
        </is>
      </c>
      <c r="J16">
        <f>'Calculos adicionales 2023'!D6-J15</f>
        <v/>
      </c>
      <c r="K16">
        <f>'Calculos adicionales 2023'!E6-K15</f>
        <v/>
      </c>
      <c r="U16" s="12" t="inlineStr">
        <is>
          <t>SUV N (incluye hibridos)</t>
        </is>
      </c>
      <c r="V16" s="15">
        <f>SUMIFS('2023'!X2:X867,'2023'!E2:E867,"SUV",'2023'!I2:I867,"N")/'Calculos adicionales 2023'!C24</f>
        <v/>
      </c>
      <c r="W16" s="15">
        <f>100/V16</f>
        <v/>
      </c>
    </row>
    <row r="17" ht="60" customHeight="1">
      <c r="B17" s="35" t="inlineStr">
        <is>
          <t>Automovil N (incluye HEV y MHEV)</t>
        </is>
      </c>
      <c r="C17" s="2">
        <f>SUMIFS('2023'!M2:M867,'2023'!I2:I867,"N",'2023'!E2:E867,"AUTOMOVIL")</f>
        <v/>
      </c>
      <c r="U17" s="12" t="inlineStr">
        <is>
          <t>SUV N (sin hibridos)</t>
        </is>
      </c>
      <c r="V17" s="15">
        <f>SUMIFS('2023'!X2:X867,'2023'!E2:E867,"SUV",'2023'!I2:I867,"N",'2023'!J2:J867,"N")/'Calculos adicionales 2023'!C26</f>
        <v/>
      </c>
      <c r="W17" s="15">
        <f>100/V17</f>
        <v/>
      </c>
    </row>
    <row r="18" ht="45" customHeight="1">
      <c r="B18" s="35" t="inlineStr">
        <is>
          <t xml:space="preserve">Automovil D </t>
        </is>
      </c>
      <c r="C18" s="2">
        <f>SUMIFS('2023'!M2:M867,'2023'!I2:I867,"D",'2023'!E2:E867,"AUTOMOVIL")</f>
        <v/>
      </c>
      <c r="D18" s="4" t="inlineStr">
        <is>
          <t>No hay HEV o MHEV Diesel</t>
        </is>
      </c>
      <c r="U18" s="12" t="inlineStr">
        <is>
          <t>SUV N (solo HEV y MHEV)</t>
        </is>
      </c>
      <c r="V18" s="15">
        <f>(SUMIFS('2023'!X2:X867,'2023'!E2:E867,"SUV",'2023'!I2:I867,"N",'2023'!J2:J867,"HEV")+SUMIFS('2023'!X2:X867,'2023'!E2:E867,"SUV",'2023'!I2:I867,"N",'2023'!J2:J867,"MHEV"))/('Calculos adicionales 2023'!C24-'Calculos adicionales 2023'!C26)</f>
        <v/>
      </c>
      <c r="W18" s="15">
        <f>100/V18</f>
        <v/>
      </c>
    </row>
    <row r="19" ht="45" customHeight="1">
      <c r="B19" s="35" t="inlineStr">
        <is>
          <t>Automovil N (sin HEV y MHEV)</t>
        </is>
      </c>
      <c r="C19" s="2">
        <f>SUMIFS('2023'!M2:M867,'2023'!I2:I867,"N",'2023'!E2:E867,"AUTOMOVIL",'2023'!J2:J867,"N")</f>
        <v/>
      </c>
    </row>
    <row r="20" ht="45" customHeight="1">
      <c r="B20" s="35" t="inlineStr">
        <is>
          <t>Automovil D (sin HEV y MHEV)</t>
        </is>
      </c>
      <c r="C20" s="2">
        <f>SUMIFS('2023'!M2:M867,'2023'!I2:I867,"D",'2023'!E2:E867,"AUTOMOVIL",'2023'!J2:J867,"D")</f>
        <v/>
      </c>
    </row>
    <row r="21" ht="60" customHeight="1">
      <c r="B21" s="35" t="inlineStr">
        <is>
          <t>Utilitario N (incluye HEV y MHEV)</t>
        </is>
      </c>
      <c r="C21" s="2">
        <f>SUMIFS('2023'!M2:M867,'2023'!I2:I867,"N",'2023'!E2:E867,"UTILITARIO")</f>
        <v/>
      </c>
    </row>
    <row r="22" ht="45" customHeight="1">
      <c r="B22" s="35" t="inlineStr">
        <is>
          <t>Utilitario N (sin HEV y MHEV)</t>
        </is>
      </c>
      <c r="C22" s="2">
        <f>SUMIFS('2023'!M2:M867,'2023'!I2:I867,"N",'2023'!E2:E867,"UTILITARIO",'2023'!J2:J867,"N")</f>
        <v/>
      </c>
    </row>
    <row r="23">
      <c r="B23" s="35" t="inlineStr">
        <is>
          <t>Utilitario D</t>
        </is>
      </c>
      <c r="C23" s="2">
        <f>SUMIFS('2023'!M2:M867,'2023'!I2:I867,"D",'2023'!E2:E867,"UTILITARIO",'2023'!J2:J867,"D")</f>
        <v/>
      </c>
    </row>
    <row r="24" ht="60" customHeight="1">
      <c r="B24" s="35" t="inlineStr">
        <is>
          <t>SUV N (incluye HEV y MHEV</t>
        </is>
      </c>
      <c r="C24" s="2">
        <f>SUMIFS('2023'!M2:M867,'2023'!I2:I867,"N",'2023'!E2:E867,"SUV")</f>
        <v/>
      </c>
    </row>
    <row r="25">
      <c r="B25" s="35" t="inlineStr">
        <is>
          <t>SUV D</t>
        </is>
      </c>
      <c r="C25" s="2">
        <f>SUMIFS('2023'!M2:M867,'2023'!I2:I867,"D",'2023'!E2:E867,"SUV")</f>
        <v/>
      </c>
    </row>
    <row r="26" ht="45" customHeight="1">
      <c r="B26" s="35" t="inlineStr">
        <is>
          <t>SUV N (sin HEV y MHEV)</t>
        </is>
      </c>
      <c r="C26" s="2">
        <f>SUMIFS('2023'!M2:M867,'2023'!I2:I867,"N",'2023'!E2:E867,"SUV",'2023'!J2:J867,"N")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D13" sqref="D13"/>
    </sheetView>
  </sheetViews>
  <sheetFormatPr baseColWidth="10" defaultRowHeight="15"/>
  <sheetData>
    <row r="1">
      <c r="A1" s="4" t="inlineStr">
        <is>
          <t>Calculo de CO2 contenido en los combustibles</t>
        </is>
      </c>
    </row>
    <row r="2">
      <c r="B2" s="2" t="inlineStr">
        <is>
          <t xml:space="preserve">Gasolina </t>
        </is>
      </c>
      <c r="C2" s="2" t="inlineStr">
        <is>
          <t>Gasoil</t>
        </is>
      </c>
    </row>
    <row r="3">
      <c r="A3" s="3" t="inlineStr">
        <is>
          <t>g/L</t>
        </is>
      </c>
      <c r="B3" s="11" t="n">
        <v>2336.8676</v>
      </c>
      <c r="C3" s="2" t="n">
        <v>2684.4018</v>
      </c>
      <c r="D3" t="inlineStr">
        <is>
          <t xml:space="preserve">Fuente: </t>
        </is>
      </c>
      <c r="E3" s="37" t="inlineStr">
        <is>
          <t>https://theicct.org/wp-content/uploads/2022/03/Conversion-tool-20141121-Protect.xlsx</t>
        </is>
      </c>
    </row>
    <row r="4">
      <c r="A4" s="3" t="inlineStr">
        <is>
          <t>L/g</t>
        </is>
      </c>
      <c r="B4" s="38">
        <f>1/B3</f>
        <v/>
      </c>
      <c r="C4" s="20">
        <f>1/C3</f>
        <v/>
      </c>
    </row>
  </sheetData>
  <hyperlinks>
    <hyperlink xmlns:r="http://schemas.openxmlformats.org/officeDocument/2006/relationships" ref="E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Marce</dc:creator>
  <dcterms:created xsi:type="dcterms:W3CDTF">2018-03-16T14:45:19Z</dcterms:created>
  <dcterms:modified xsi:type="dcterms:W3CDTF">2025-04-26T14:09:01Z</dcterms:modified>
  <cp:lastModifiedBy>Emiliano RO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0x010100F746548D00A78B4D89617D11D5F07BFA</vt:lpwstr>
  </property>
</Properties>
</file>