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Ajustado/"/>
    </mc:Choice>
  </mc:AlternateContent>
  <xr:revisionPtr revIDLastSave="15" documentId="13_ncr:1_{378C3737-00C1-4118-9F2A-4B474B5389C5}" xr6:coauthVersionLast="46" xr6:coauthVersionMax="47" xr10:uidLastSave="{043CA9CA-055C-4F29-B284-726A263FA6A2}"/>
  <bookViews>
    <workbookView xWindow="-108" yWindow="-108" windowWidth="23256" windowHeight="12576" activeTab="7" xr2:uid="{00000000-000D-0000-FFFF-FFFF00000000}"/>
  </bookViews>
  <sheets>
    <sheet name="Renault" sheetId="17" r:id="rId1"/>
    <sheet name="Changan" sheetId="16" r:id="rId2"/>
    <sheet name="Mazda" sheetId="15" r:id="rId3"/>
    <sheet name="Suzuki" sheetId="13" r:id="rId4"/>
    <sheet name="Haval" sheetId="12" r:id="rId5"/>
    <sheet name="Great Wall" sheetId="11" r:id="rId6"/>
    <sheet name="Citroën" sheetId="10" r:id="rId7"/>
    <sheet name="Jac" sheetId="9" r:id="rId8"/>
  </sheets>
  <externalReferences>
    <externalReference r:id="rId9"/>
  </externalReferences>
  <definedNames>
    <definedName name="_xlnm._FilterDatabase" localSheetId="1" hidden="1">Changan!$B$5:$P$48</definedName>
    <definedName name="_xlnm._FilterDatabase" localSheetId="6" hidden="1">Citroën!$B$5:$X$16</definedName>
    <definedName name="_xlnm._FilterDatabase" localSheetId="5" hidden="1">'Great Wall'!$B$5:$K$21</definedName>
    <definedName name="_xlnm._FilterDatabase" localSheetId="4" hidden="1">Haval!$B$8:$K$34</definedName>
    <definedName name="_xlnm._FilterDatabase" localSheetId="7" hidden="1">Jac!$B$5:$Q$74</definedName>
    <definedName name="_xlnm._FilterDatabase" localSheetId="2" hidden="1">Mazda!$B$5:$AD$53</definedName>
    <definedName name="_xlnm._FilterDatabase" localSheetId="0" hidden="1">Renault!$B$5:$U$47</definedName>
    <definedName name="_xlnm._FilterDatabase" localSheetId="3" hidden="1">Suzuki!$B$5:$O$96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7" i="17" l="1"/>
  <c r="AE47" i="17"/>
  <c r="AD47" i="17"/>
  <c r="AC47" i="17"/>
  <c r="AB47" i="17"/>
  <c r="Z47" i="17"/>
  <c r="Y47" i="17"/>
  <c r="X47" i="17"/>
  <c r="W47" i="17"/>
  <c r="S47" i="17"/>
  <c r="AQ46" i="17"/>
  <c r="AE46" i="17"/>
  <c r="AD46" i="17"/>
  <c r="AC46" i="17"/>
  <c r="AB46" i="17"/>
  <c r="Z46" i="17"/>
  <c r="Y46" i="17"/>
  <c r="X46" i="17"/>
  <c r="W46" i="17"/>
  <c r="S46" i="17"/>
  <c r="AQ45" i="17"/>
  <c r="AE45" i="17"/>
  <c r="AD45" i="17"/>
  <c r="AC45" i="17"/>
  <c r="AB45" i="17"/>
  <c r="Z45" i="17"/>
  <c r="Y45" i="17"/>
  <c r="X45" i="17"/>
  <c r="W45" i="17"/>
  <c r="S45" i="17"/>
  <c r="AQ44" i="17"/>
  <c r="AE44" i="17"/>
  <c r="AD44" i="17"/>
  <c r="AC44" i="17"/>
  <c r="AB44" i="17"/>
  <c r="Z44" i="17"/>
  <c r="Y44" i="17"/>
  <c r="X44" i="17"/>
  <c r="W44" i="17"/>
  <c r="S44" i="17"/>
  <c r="M44" i="17"/>
  <c r="AQ43" i="17"/>
  <c r="AE43" i="17"/>
  <c r="AD43" i="17"/>
  <c r="AC43" i="17"/>
  <c r="AB43" i="17"/>
  <c r="Z43" i="17"/>
  <c r="X43" i="17"/>
  <c r="W43" i="17"/>
  <c r="S43" i="17"/>
  <c r="I43" i="17"/>
  <c r="Y43" i="17" s="1"/>
  <c r="AQ42" i="17"/>
  <c r="AE42" i="17"/>
  <c r="AD42" i="17"/>
  <c r="AC42" i="17"/>
  <c r="AB42" i="17"/>
  <c r="Z42" i="17"/>
  <c r="X42" i="17"/>
  <c r="W42" i="17"/>
  <c r="S42" i="17"/>
  <c r="I42" i="17"/>
  <c r="Y42" i="17" s="1"/>
  <c r="AQ41" i="17"/>
  <c r="AE41" i="17"/>
  <c r="AD41" i="17"/>
  <c r="AC41" i="17"/>
  <c r="AB41" i="17"/>
  <c r="Z41" i="17"/>
  <c r="X41" i="17"/>
  <c r="W41" i="17"/>
  <c r="S41" i="17"/>
  <c r="I41" i="17"/>
  <c r="Y41" i="17" s="1"/>
  <c r="AQ40" i="17"/>
  <c r="AE40" i="17"/>
  <c r="AD40" i="17"/>
  <c r="AC40" i="17"/>
  <c r="AB40" i="17"/>
  <c r="Z40" i="17"/>
  <c r="Y40" i="17"/>
  <c r="X40" i="17"/>
  <c r="W40" i="17"/>
  <c r="S40" i="17"/>
  <c r="AQ39" i="17"/>
  <c r="AE39" i="17"/>
  <c r="AD39" i="17"/>
  <c r="AC39" i="17"/>
  <c r="AB39" i="17"/>
  <c r="Z39" i="17"/>
  <c r="Y39" i="17"/>
  <c r="X39" i="17"/>
  <c r="W39" i="17"/>
  <c r="S39" i="17"/>
  <c r="AE38" i="17"/>
  <c r="AD38" i="17"/>
  <c r="AC38" i="17"/>
  <c r="AB38" i="17"/>
  <c r="Z38" i="17"/>
  <c r="Y38" i="17"/>
  <c r="X38" i="17"/>
  <c r="W38" i="17"/>
  <c r="S38" i="17"/>
  <c r="AQ37" i="17"/>
  <c r="AE37" i="17"/>
  <c r="AD37" i="17"/>
  <c r="AC37" i="17"/>
  <c r="AB37" i="17"/>
  <c r="Z37" i="17"/>
  <c r="Y37" i="17"/>
  <c r="X37" i="17"/>
  <c r="W37" i="17"/>
  <c r="S37" i="17"/>
  <c r="AQ36" i="17"/>
  <c r="AE36" i="17"/>
  <c r="AD36" i="17"/>
  <c r="AC36" i="17"/>
  <c r="AB36" i="17"/>
  <c r="Z36" i="17"/>
  <c r="Y36" i="17"/>
  <c r="X36" i="17"/>
  <c r="W36" i="17"/>
  <c r="S36" i="17"/>
  <c r="AE35" i="17"/>
  <c r="AD35" i="17"/>
  <c r="AC35" i="17"/>
  <c r="AB35" i="17"/>
  <c r="Z35" i="17"/>
  <c r="Y35" i="17"/>
  <c r="X35" i="17"/>
  <c r="W35" i="17"/>
  <c r="S35" i="17"/>
  <c r="AE34" i="17"/>
  <c r="AD34" i="17"/>
  <c r="AC34" i="17"/>
  <c r="AB34" i="17"/>
  <c r="Y34" i="17"/>
  <c r="X34" i="17"/>
  <c r="W34" i="17"/>
  <c r="S34" i="17"/>
  <c r="M34" i="17"/>
  <c r="Z34" i="17" s="1"/>
  <c r="AQ33" i="17"/>
  <c r="AE33" i="17"/>
  <c r="AD33" i="17"/>
  <c r="AC33" i="17"/>
  <c r="AB33" i="17"/>
  <c r="Z33" i="17"/>
  <c r="X33" i="17"/>
  <c r="W33" i="17"/>
  <c r="S33" i="17"/>
  <c r="M33" i="17"/>
  <c r="I33" i="17"/>
  <c r="Y33" i="17" s="1"/>
  <c r="AO32" i="17"/>
  <c r="AE32" i="17"/>
  <c r="AD32" i="17"/>
  <c r="AC32" i="17"/>
  <c r="AB32" i="17"/>
  <c r="Y32" i="17"/>
  <c r="X32" i="17"/>
  <c r="W32" i="17"/>
  <c r="M32" i="17"/>
  <c r="Z32" i="17" s="1"/>
  <c r="AO31" i="17"/>
  <c r="AQ31" i="17" s="1"/>
  <c r="AQ32" i="17" s="1"/>
  <c r="AE31" i="17"/>
  <c r="AD31" i="17"/>
  <c r="AC31" i="17"/>
  <c r="AB31" i="17"/>
  <c r="Z31" i="17"/>
  <c r="Y31" i="17"/>
  <c r="X31" i="17"/>
  <c r="W31" i="17"/>
  <c r="S31" i="17"/>
  <c r="M31" i="17"/>
  <c r="AQ30" i="17"/>
  <c r="AE30" i="17"/>
  <c r="AD30" i="17"/>
  <c r="AC30" i="17"/>
  <c r="AB30" i="17"/>
  <c r="Y30" i="17"/>
  <c r="X30" i="17"/>
  <c r="W30" i="17"/>
  <c r="S30" i="17"/>
  <c r="M30" i="17"/>
  <c r="Z30" i="17" s="1"/>
  <c r="AO29" i="17"/>
  <c r="AQ29" i="17" s="1"/>
  <c r="AE29" i="17"/>
  <c r="AD29" i="17"/>
  <c r="AC29" i="17"/>
  <c r="AB29" i="17"/>
  <c r="Z29" i="17"/>
  <c r="Y29" i="17"/>
  <c r="X29" i="17"/>
  <c r="W29" i="17"/>
  <c r="S29" i="17"/>
  <c r="AQ28" i="17"/>
  <c r="AE28" i="17"/>
  <c r="AD28" i="17"/>
  <c r="AC28" i="17"/>
  <c r="AB28" i="17"/>
  <c r="Z28" i="17"/>
  <c r="Y28" i="17"/>
  <c r="X28" i="17"/>
  <c r="W28" i="17"/>
  <c r="S28" i="17"/>
  <c r="AO27" i="17"/>
  <c r="AQ27" i="17" s="1"/>
  <c r="AE27" i="17"/>
  <c r="AD27" i="17"/>
  <c r="AC27" i="17"/>
  <c r="AB27" i="17"/>
  <c r="Z27" i="17"/>
  <c r="Y27" i="17"/>
  <c r="X27" i="17"/>
  <c r="W27" i="17"/>
  <c r="S27" i="17"/>
  <c r="AQ26" i="17"/>
  <c r="AE26" i="17"/>
  <c r="AD26" i="17"/>
  <c r="AC26" i="17"/>
  <c r="AB26" i="17"/>
  <c r="Z26" i="17"/>
  <c r="Y26" i="17"/>
  <c r="X26" i="17"/>
  <c r="W26" i="17"/>
  <c r="S26" i="17"/>
  <c r="AQ25" i="17"/>
  <c r="AE25" i="17"/>
  <c r="AD25" i="17"/>
  <c r="AC25" i="17"/>
  <c r="AB25" i="17"/>
  <c r="Z25" i="17"/>
  <c r="X25" i="17"/>
  <c r="W25" i="17"/>
  <c r="S25" i="17"/>
  <c r="M25" i="17"/>
  <c r="I25" i="17"/>
  <c r="Y25" i="17" s="1"/>
  <c r="AQ24" i="17"/>
  <c r="AE24" i="17"/>
  <c r="AD24" i="17"/>
  <c r="AC24" i="17"/>
  <c r="AB24" i="17"/>
  <c r="Z24" i="17"/>
  <c r="X24" i="17"/>
  <c r="W24" i="17"/>
  <c r="S24" i="17"/>
  <c r="M24" i="17"/>
  <c r="I24" i="17"/>
  <c r="Y24" i="17" s="1"/>
  <c r="AE23" i="17"/>
  <c r="AD23" i="17"/>
  <c r="AC23" i="17"/>
  <c r="AB23" i="17"/>
  <c r="Z23" i="17"/>
  <c r="X23" i="17"/>
  <c r="W23" i="17"/>
  <c r="S23" i="17"/>
  <c r="I23" i="17"/>
  <c r="Y23" i="17" s="1"/>
  <c r="AQ22" i="17"/>
  <c r="AE22" i="17"/>
  <c r="AD22" i="17"/>
  <c r="AC22" i="17"/>
  <c r="AB22" i="17"/>
  <c r="Z22" i="17"/>
  <c r="X22" i="17"/>
  <c r="W22" i="17"/>
  <c r="S22" i="17"/>
  <c r="I22" i="17"/>
  <c r="Y22" i="17" s="1"/>
  <c r="AE17" i="17"/>
  <c r="AE16" i="17"/>
  <c r="M16" i="17"/>
  <c r="AE15" i="17"/>
  <c r="AE14" i="17"/>
  <c r="M14" i="17"/>
  <c r="AE13" i="17"/>
  <c r="AD13" i="17"/>
  <c r="AC13" i="17"/>
  <c r="AB13" i="17"/>
  <c r="Y13" i="17"/>
  <c r="X13" i="17"/>
  <c r="W13" i="17"/>
  <c r="S13" i="17"/>
  <c r="M13" i="17"/>
  <c r="Z13" i="17" s="1"/>
  <c r="AE12" i="17"/>
  <c r="AD12" i="17"/>
  <c r="AC12" i="17"/>
  <c r="AB12" i="17"/>
  <c r="Z12" i="17"/>
  <c r="Y12" i="17"/>
  <c r="X12" i="17"/>
  <c r="W12" i="17"/>
  <c r="S12" i="17"/>
  <c r="M12" i="17"/>
  <c r="AE11" i="17"/>
  <c r="AD11" i="17"/>
  <c r="AC11" i="17"/>
  <c r="AB11" i="17"/>
  <c r="Y11" i="17"/>
  <c r="X11" i="17"/>
  <c r="W11" i="17"/>
  <c r="S11" i="17"/>
  <c r="M11" i="17"/>
  <c r="Z11" i="17" s="1"/>
  <c r="AE10" i="17"/>
  <c r="AD10" i="17"/>
  <c r="AC10" i="17"/>
  <c r="AB10" i="17"/>
  <c r="Z10" i="17"/>
  <c r="Y10" i="17"/>
  <c r="X10" i="17"/>
  <c r="W10" i="17"/>
  <c r="S10" i="17"/>
  <c r="M10" i="17"/>
  <c r="AE8" i="17"/>
  <c r="AD8" i="17"/>
  <c r="AC8" i="17"/>
  <c r="AB8" i="17"/>
  <c r="Z8" i="17"/>
  <c r="Y8" i="17"/>
  <c r="X8" i="17"/>
  <c r="W8" i="17"/>
  <c r="S8" i="17"/>
  <c r="AE6" i="17"/>
  <c r="AD6" i="17"/>
  <c r="AC6" i="17"/>
  <c r="AB6" i="17"/>
  <c r="Z6" i="17"/>
  <c r="Y6" i="17"/>
  <c r="X6" i="17"/>
  <c r="W6" i="17"/>
  <c r="N48" i="16" l="1"/>
  <c r="J48" i="16"/>
  <c r="N47" i="16"/>
  <c r="J47" i="16"/>
  <c r="N46" i="16"/>
  <c r="J46" i="16"/>
  <c r="N45" i="16"/>
  <c r="J45" i="16"/>
  <c r="N44" i="16"/>
  <c r="J44" i="16"/>
  <c r="N43" i="16"/>
  <c r="J43" i="16"/>
  <c r="N42" i="16"/>
  <c r="J42" i="16"/>
  <c r="N41" i="16"/>
  <c r="J41" i="16"/>
  <c r="N40" i="16"/>
  <c r="J40" i="16"/>
  <c r="N39" i="16"/>
  <c r="J39" i="16"/>
  <c r="N38" i="16"/>
  <c r="J38" i="16"/>
  <c r="N37" i="16"/>
  <c r="J37" i="16"/>
  <c r="N36" i="16"/>
  <c r="J36" i="16"/>
  <c r="N35" i="16"/>
  <c r="J35" i="16"/>
  <c r="J34" i="16"/>
  <c r="J33" i="16"/>
  <c r="J32" i="16"/>
  <c r="J31" i="16"/>
  <c r="N30" i="16"/>
  <c r="J30" i="16"/>
  <c r="N29" i="16"/>
  <c r="J29" i="16"/>
  <c r="N28" i="16"/>
  <c r="J28" i="16"/>
  <c r="N27" i="16"/>
  <c r="J27" i="16"/>
  <c r="N26" i="16"/>
  <c r="J26" i="16"/>
  <c r="N25" i="16"/>
  <c r="J25" i="16"/>
  <c r="N24" i="16"/>
  <c r="J24" i="16"/>
  <c r="N23" i="16"/>
  <c r="J23" i="16"/>
  <c r="N22" i="16"/>
  <c r="N21" i="16"/>
  <c r="N20" i="16"/>
  <c r="J20" i="16"/>
  <c r="N19" i="16"/>
  <c r="J19" i="16"/>
  <c r="N18" i="16"/>
  <c r="J18" i="16"/>
  <c r="N17" i="16"/>
  <c r="J17" i="16"/>
  <c r="N16" i="16"/>
  <c r="J16" i="16"/>
  <c r="N15" i="16"/>
  <c r="J15" i="16"/>
  <c r="N14" i="16"/>
  <c r="J14" i="16"/>
  <c r="N13" i="16"/>
  <c r="J13" i="16"/>
  <c r="N12" i="16"/>
  <c r="J12" i="16"/>
  <c r="N11" i="16"/>
  <c r="J11" i="16"/>
  <c r="N10" i="16"/>
  <c r="J10" i="16"/>
  <c r="N9" i="16"/>
  <c r="J9" i="16"/>
  <c r="N8" i="16"/>
  <c r="J8" i="16"/>
  <c r="N7" i="16"/>
  <c r="J7" i="16"/>
  <c r="N6" i="16"/>
  <c r="J6" i="16"/>
  <c r="V53" i="15" l="1"/>
  <c r="J53" i="15"/>
  <c r="V52" i="15"/>
  <c r="J52" i="15"/>
  <c r="V51" i="15"/>
  <c r="J51" i="15"/>
  <c r="V50" i="15"/>
  <c r="J50" i="15"/>
  <c r="V49" i="15"/>
  <c r="J49" i="15"/>
  <c r="V48" i="15"/>
  <c r="J48" i="15"/>
  <c r="V47" i="15"/>
  <c r="J47" i="15"/>
  <c r="V46" i="15"/>
  <c r="J46" i="15"/>
  <c r="V45" i="15"/>
  <c r="J45" i="15"/>
  <c r="V44" i="15"/>
  <c r="J44" i="15"/>
  <c r="V43" i="15"/>
  <c r="R43" i="15"/>
  <c r="J43" i="15"/>
  <c r="V42" i="15"/>
  <c r="R42" i="15"/>
  <c r="J42" i="15"/>
  <c r="V41" i="15"/>
  <c r="V40" i="15"/>
  <c r="V39" i="15"/>
  <c r="V38" i="15"/>
  <c r="V37" i="15"/>
  <c r="V36" i="15"/>
  <c r="V35" i="15"/>
  <c r="V34" i="15"/>
  <c r="V33" i="15"/>
  <c r="V32" i="15"/>
  <c r="J32" i="15"/>
  <c r="J31" i="15"/>
  <c r="V30" i="15"/>
  <c r="J30" i="15"/>
  <c r="V29" i="15"/>
  <c r="J29" i="15"/>
  <c r="V28" i="15"/>
  <c r="R27" i="15"/>
  <c r="J27" i="15"/>
  <c r="N26" i="15"/>
  <c r="V25" i="15"/>
  <c r="N24" i="15"/>
  <c r="J24" i="15"/>
  <c r="J23" i="15"/>
  <c r="N22" i="15"/>
  <c r="J22" i="15"/>
  <c r="V21" i="15"/>
  <c r="V20" i="15"/>
  <c r="J20" i="15"/>
  <c r="V19" i="15"/>
  <c r="J19" i="15"/>
  <c r="V18" i="15"/>
  <c r="J18" i="15"/>
  <c r="V17" i="15"/>
  <c r="J17" i="15"/>
  <c r="V16" i="15"/>
  <c r="R16" i="15"/>
  <c r="J16" i="15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S96" i="13" l="1"/>
  <c r="O96" i="13"/>
  <c r="M96" i="13"/>
  <c r="L96" i="13"/>
  <c r="N96" i="13" s="1"/>
  <c r="M95" i="13"/>
  <c r="L95" i="13"/>
  <c r="N95" i="13" s="1"/>
  <c r="M94" i="13"/>
  <c r="L94" i="13"/>
  <c r="N94" i="13" s="1"/>
  <c r="N93" i="13"/>
  <c r="N92" i="13"/>
  <c r="N91" i="13"/>
  <c r="N90" i="13"/>
  <c r="N89" i="13"/>
  <c r="N88" i="13"/>
  <c r="L88" i="13"/>
  <c r="N87" i="13"/>
  <c r="N86" i="13"/>
  <c r="L86" i="13"/>
  <c r="N85" i="13"/>
  <c r="Q84" i="13"/>
  <c r="P84" i="13"/>
  <c r="R84" i="13" s="1"/>
  <c r="Q83" i="13"/>
  <c r="P83" i="13"/>
  <c r="R83" i="13" s="1"/>
  <c r="N82" i="13"/>
  <c r="N81" i="13"/>
  <c r="R80" i="13"/>
  <c r="R79" i="13"/>
  <c r="R76" i="13"/>
  <c r="P76" i="13"/>
  <c r="L76" i="13"/>
  <c r="N76" i="13" s="1"/>
  <c r="R75" i="13"/>
  <c r="P75" i="13"/>
  <c r="L75" i="13"/>
  <c r="N75" i="13" s="1"/>
  <c r="R74" i="13"/>
  <c r="P74" i="13"/>
  <c r="L74" i="13"/>
  <c r="N74" i="13" s="1"/>
  <c r="R73" i="13"/>
  <c r="N73" i="13"/>
  <c r="R72" i="13"/>
  <c r="N72" i="13"/>
  <c r="R71" i="13"/>
  <c r="N71" i="13"/>
  <c r="R70" i="13"/>
  <c r="N70" i="13"/>
  <c r="R68" i="13"/>
  <c r="N68" i="13"/>
  <c r="R67" i="13"/>
  <c r="N67" i="13"/>
  <c r="R66" i="13"/>
  <c r="N66" i="13"/>
  <c r="P65" i="13"/>
  <c r="R65" i="13" s="1"/>
  <c r="R64" i="13"/>
  <c r="P64" i="13"/>
  <c r="R63" i="13"/>
  <c r="R62" i="13"/>
  <c r="N61" i="13"/>
  <c r="N60" i="13"/>
  <c r="P59" i="13"/>
  <c r="R59" i="13" s="1"/>
  <c r="N58" i="13"/>
  <c r="N57" i="13"/>
  <c r="N56" i="13"/>
  <c r="R55" i="13"/>
  <c r="P55" i="13"/>
  <c r="N54" i="13"/>
  <c r="N53" i="13"/>
  <c r="N52" i="13"/>
  <c r="R51" i="13"/>
  <c r="P51" i="13"/>
  <c r="N50" i="13"/>
  <c r="N49" i="13"/>
  <c r="N48" i="13"/>
  <c r="R47" i="13"/>
  <c r="N46" i="13"/>
  <c r="P44" i="13"/>
  <c r="R44" i="13" s="1"/>
  <c r="P42" i="13"/>
  <c r="R42" i="13" s="1"/>
  <c r="P41" i="13"/>
  <c r="P45" i="13" s="1"/>
  <c r="R45" i="13" s="1"/>
  <c r="P40" i="13"/>
  <c r="R40" i="13" s="1"/>
  <c r="P39" i="13"/>
  <c r="R39" i="13" s="1"/>
  <c r="R38" i="13"/>
  <c r="P37" i="13"/>
  <c r="R37" i="13" s="1"/>
  <c r="R36" i="13"/>
  <c r="P35" i="13"/>
  <c r="R35" i="13" s="1"/>
  <c r="P34" i="13"/>
  <c r="R34" i="13" s="1"/>
  <c r="P33" i="13"/>
  <c r="R33" i="13" s="1"/>
  <c r="R32" i="13"/>
  <c r="R31" i="13"/>
  <c r="R30" i="13"/>
  <c r="Q29" i="13"/>
  <c r="P29" i="13"/>
  <c r="R29" i="13" s="1"/>
  <c r="M29" i="13"/>
  <c r="L29" i="13"/>
  <c r="N29" i="13" s="1"/>
  <c r="N28" i="13"/>
  <c r="M28" i="13"/>
  <c r="L28" i="13"/>
  <c r="P27" i="13"/>
  <c r="R27" i="13" s="1"/>
  <c r="M27" i="13"/>
  <c r="L27" i="13"/>
  <c r="N27" i="13" s="1"/>
  <c r="R26" i="13"/>
  <c r="P26" i="13"/>
  <c r="Q25" i="13"/>
  <c r="P25" i="13"/>
  <c r="R25" i="13" s="1"/>
  <c r="M25" i="13"/>
  <c r="L25" i="13"/>
  <c r="N25" i="13" s="1"/>
  <c r="R24" i="13"/>
  <c r="N24" i="13"/>
  <c r="N23" i="13"/>
  <c r="R22" i="13"/>
  <c r="N22" i="13"/>
  <c r="R21" i="13"/>
  <c r="R20" i="13"/>
  <c r="N20" i="13"/>
  <c r="N19" i="13"/>
  <c r="M19" i="13"/>
  <c r="L19" i="13"/>
  <c r="N18" i="13"/>
  <c r="R17" i="13"/>
  <c r="Q17" i="13"/>
  <c r="Q15" i="13"/>
  <c r="R15" i="13" s="1"/>
  <c r="R14" i="13"/>
  <c r="R12" i="13"/>
  <c r="P11" i="13"/>
  <c r="R11" i="13" s="1"/>
  <c r="N11" i="13"/>
  <c r="M11" i="13"/>
  <c r="L11" i="13"/>
  <c r="P10" i="13"/>
  <c r="R10" i="13" s="1"/>
  <c r="M10" i="13"/>
  <c r="L10" i="13"/>
  <c r="N10" i="13" s="1"/>
  <c r="R9" i="13"/>
  <c r="N9" i="13"/>
  <c r="R8" i="13"/>
  <c r="N8" i="13"/>
  <c r="R7" i="13"/>
  <c r="Q7" i="13"/>
  <c r="P7" i="13"/>
  <c r="R6" i="13"/>
  <c r="R41" i="13" l="1"/>
  <c r="P43" i="13"/>
  <c r="R43" i="13" s="1"/>
  <c r="N34" i="12"/>
  <c r="J33" i="12"/>
  <c r="N32" i="12"/>
  <c r="N31" i="12"/>
  <c r="N30" i="12"/>
  <c r="N29" i="12"/>
  <c r="N28" i="12"/>
  <c r="N27" i="12"/>
  <c r="N26" i="12"/>
  <c r="N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N15" i="12"/>
  <c r="J15" i="12"/>
  <c r="N14" i="12"/>
  <c r="J14" i="12"/>
  <c r="N13" i="12"/>
  <c r="J13" i="12"/>
  <c r="N12" i="12"/>
  <c r="N11" i="12"/>
  <c r="N10" i="12"/>
  <c r="N9" i="12"/>
  <c r="N22" i="11" l="1"/>
  <c r="N21" i="11"/>
  <c r="N20" i="11"/>
  <c r="N19" i="11"/>
  <c r="N18" i="11"/>
  <c r="N17" i="11"/>
  <c r="N16" i="11"/>
  <c r="N15" i="11"/>
  <c r="N14" i="11"/>
  <c r="N13" i="11"/>
  <c r="N12" i="11"/>
  <c r="N11" i="11"/>
  <c r="J11" i="11"/>
  <c r="N10" i="11"/>
  <c r="J10" i="11"/>
  <c r="N9" i="11"/>
  <c r="J9" i="11"/>
  <c r="N8" i="11"/>
  <c r="J8" i="11"/>
  <c r="N7" i="11"/>
  <c r="J7" i="11"/>
  <c r="N6" i="11"/>
  <c r="J6" i="11"/>
  <c r="R16" i="10" l="1"/>
  <c r="N16" i="10"/>
  <c r="R15" i="10"/>
  <c r="N15" i="10"/>
  <c r="R14" i="10"/>
  <c r="N14" i="10"/>
  <c r="R13" i="10"/>
  <c r="N13" i="10"/>
  <c r="J13" i="10"/>
  <c r="R12" i="10"/>
  <c r="N12" i="10"/>
  <c r="J12" i="10"/>
  <c r="R11" i="10"/>
  <c r="N11" i="10"/>
  <c r="J11" i="10"/>
  <c r="R10" i="10"/>
  <c r="N10" i="10"/>
  <c r="R9" i="10"/>
  <c r="N9" i="10"/>
  <c r="J9" i="10"/>
  <c r="N8" i="10"/>
  <c r="P8" i="10" s="1"/>
  <c r="R8" i="10" s="1"/>
  <c r="J8" i="10"/>
  <c r="N7" i="10"/>
  <c r="P7" i="10" s="1"/>
  <c r="R7" i="10" s="1"/>
  <c r="J7" i="10"/>
  <c r="R6" i="10"/>
  <c r="N6" i="10"/>
  <c r="J6" i="10"/>
  <c r="P76" i="9" l="1"/>
  <c r="M76" i="9"/>
  <c r="P75" i="9"/>
  <c r="M75" i="9"/>
  <c r="P74" i="9"/>
  <c r="M74" i="9"/>
  <c r="P73" i="9"/>
  <c r="M73" i="9"/>
  <c r="P72" i="9"/>
  <c r="M72" i="9"/>
  <c r="P71" i="9"/>
  <c r="M71" i="9"/>
  <c r="P70" i="9"/>
  <c r="M70" i="9"/>
  <c r="P69" i="9"/>
  <c r="M69" i="9"/>
  <c r="P68" i="9"/>
  <c r="M68" i="9"/>
  <c r="P67" i="9"/>
  <c r="M67" i="9"/>
  <c r="P66" i="9"/>
  <c r="M66" i="9"/>
  <c r="P65" i="9"/>
  <c r="M65" i="9"/>
  <c r="P64" i="9"/>
  <c r="M64" i="9"/>
  <c r="P63" i="9"/>
  <c r="M63" i="9"/>
  <c r="P62" i="9"/>
  <c r="M62" i="9"/>
  <c r="P61" i="9"/>
  <c r="M61" i="9"/>
  <c r="P60" i="9"/>
  <c r="M60" i="9"/>
  <c r="P59" i="9"/>
  <c r="M59" i="9"/>
  <c r="P58" i="9"/>
  <c r="M58" i="9"/>
  <c r="P57" i="9"/>
  <c r="M57" i="9"/>
  <c r="P56" i="9"/>
  <c r="M56" i="9"/>
  <c r="P55" i="9"/>
  <c r="M55" i="9"/>
  <c r="P54" i="9"/>
  <c r="M54" i="9"/>
  <c r="P53" i="9"/>
  <c r="M53" i="9"/>
  <c r="P52" i="9"/>
  <c r="M52" i="9"/>
  <c r="P51" i="9"/>
  <c r="M51" i="9"/>
  <c r="P50" i="9"/>
  <c r="M50" i="9"/>
  <c r="P49" i="9"/>
  <c r="M49" i="9"/>
  <c r="P48" i="9"/>
  <c r="M48" i="9"/>
  <c r="P47" i="9"/>
  <c r="M47" i="9"/>
  <c r="P46" i="9"/>
  <c r="M46" i="9"/>
  <c r="P45" i="9"/>
  <c r="M45" i="9"/>
  <c r="P44" i="9"/>
  <c r="M44" i="9"/>
  <c r="M43" i="9"/>
  <c r="J43" i="9"/>
  <c r="M42" i="9"/>
  <c r="J42" i="9"/>
  <c r="M41" i="9"/>
  <c r="M40" i="9"/>
  <c r="M39" i="9"/>
  <c r="M38" i="9"/>
  <c r="M37" i="9"/>
  <c r="M36" i="9"/>
  <c r="M35" i="9"/>
  <c r="M34" i="9"/>
  <c r="M33" i="9"/>
  <c r="M32" i="9"/>
  <c r="P31" i="9"/>
  <c r="M31" i="9"/>
  <c r="P30" i="9"/>
  <c r="M30" i="9"/>
  <c r="P29" i="9"/>
  <c r="M29" i="9"/>
  <c r="P28" i="9"/>
  <c r="M28" i="9"/>
  <c r="P27" i="9"/>
  <c r="M27" i="9"/>
  <c r="P26" i="9"/>
  <c r="M26" i="9"/>
  <c r="P25" i="9"/>
  <c r="M25" i="9"/>
  <c r="P24" i="9"/>
  <c r="M24" i="9"/>
  <c r="P23" i="9"/>
  <c r="M23" i="9"/>
  <c r="P22" i="9"/>
  <c r="M22" i="9"/>
  <c r="P21" i="9"/>
  <c r="M21" i="9"/>
  <c r="P20" i="9"/>
  <c r="M20" i="9"/>
  <c r="P19" i="9"/>
  <c r="M19" i="9"/>
  <c r="P18" i="9"/>
  <c r="M18" i="9"/>
  <c r="M17" i="9"/>
  <c r="M16" i="9"/>
  <c r="M15" i="9"/>
  <c r="M14" i="9"/>
  <c r="M13" i="9"/>
  <c r="M12" i="9"/>
  <c r="M11" i="9"/>
  <c r="M10" i="9"/>
  <c r="M9" i="9"/>
  <c r="M8" i="9"/>
  <c r="M7" i="9"/>
  <c r="M6" i="9"/>
</calcChain>
</file>

<file path=xl/sharedStrings.xml><?xml version="1.0" encoding="utf-8"?>
<sst xmlns="http://schemas.openxmlformats.org/spreadsheetml/2006/main" count="2562" uniqueCount="923">
  <si>
    <t>Lista de precios Abril</t>
  </si>
  <si>
    <t>Vigencia del 01 de Abril al 30 de Abril 2021</t>
  </si>
  <si>
    <t>UNIDADES AÑO MODELO 2020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</si>
  <si>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</si>
  <si>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</si>
  <si>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</si>
  <si>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</si>
  <si>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</si>
  <si>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</si>
  <si>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</si>
  <si>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Precio Publicidad</t>
  </si>
  <si>
    <t>Bono de Descuento</t>
  </si>
  <si>
    <t>Precio SAP</t>
  </si>
  <si>
    <t>Promociones</t>
  </si>
  <si>
    <t>Margen 2018</t>
  </si>
  <si>
    <t>Margen 2019</t>
  </si>
  <si>
    <t>Margen 2020</t>
  </si>
  <si>
    <t>PRECIO MINIMO</t>
  </si>
  <si>
    <t>CODIGO AAP</t>
  </si>
  <si>
    <t>FP</t>
  </si>
  <si>
    <t>RENAULT</t>
  </si>
  <si>
    <t>Captur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</si>
  <si>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</si>
  <si>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</si>
  <si>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</si>
  <si>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</si>
  <si>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</si>
  <si>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</si>
  <si>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C</t>
  </si>
  <si>
    <t>HC22AA4CT-PE</t>
  </si>
  <si>
    <t>CAPTUR ZEN 4X2 2.0 MT GLPT</t>
  </si>
  <si>
    <t>Duster</t>
  </si>
  <si>
    <t>M2 KDH A9</t>
  </si>
  <si>
    <t>DUSTER INTENS 4X2 5MT 1.6 ULC</t>
  </si>
  <si>
    <t>A</t>
  </si>
  <si>
    <t>M2 KDH A9T-PE</t>
  </si>
  <si>
    <t>DUSTER INTENS 4X2 5MT 1.6 ULC GLPT</t>
  </si>
  <si>
    <t>M1 KDH A9</t>
  </si>
  <si>
    <t>DUSTER ZEN 4X2 MT 1.6 V2</t>
  </si>
  <si>
    <t>M1 KDH A9T-PE</t>
  </si>
  <si>
    <t>DUSTER ZEN 4X2 MT 1.6 V2 GLPT</t>
  </si>
  <si>
    <t>New Duster</t>
  </si>
  <si>
    <t>D1 2 M1M 4C</t>
  </si>
  <si>
    <t>NEW DUSTER ZEN 4X2 MT 1.6 V2</t>
  </si>
  <si>
    <t>NEW DUSTER ZEN 4X2 MT 1.6 V2 GLPT</t>
  </si>
  <si>
    <t>D2 2 M1M 4C</t>
  </si>
  <si>
    <t>NEW DUSTER INTENS 4X2 5MT 1.6 ULC</t>
  </si>
  <si>
    <t>NEW DUSTER INTENS 4X2 5MT 1.6 ULC GLPT</t>
  </si>
  <si>
    <t>D2 2 MCC 5C</t>
  </si>
  <si>
    <t>NEW DUSTER INTENS CVT 1.3</t>
  </si>
  <si>
    <t>NEW DUSTER INTENS CVT 1.3 GLPT</t>
  </si>
  <si>
    <t>D2 4 MCM 5C</t>
  </si>
  <si>
    <t>NEW DUSTER INTENS MT 4x4</t>
  </si>
  <si>
    <t>NEW DUSTER INTENS MT 4x4 GLPT</t>
  </si>
  <si>
    <t>Kangoo</t>
  </si>
  <si>
    <t>ZFBASI N0 MM</t>
  </si>
  <si>
    <t>KANGOO EXPRESS 1.6 MT</t>
  </si>
  <si>
    <t>D</t>
  </si>
  <si>
    <t>Con radio</t>
  </si>
  <si>
    <t>Koleos</t>
  </si>
  <si>
    <t>GM3 N05C C2</t>
  </si>
  <si>
    <t>KOLEOS PRIVILEGE 4X2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</si>
  <si>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</si>
  <si>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</si>
  <si>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</si>
  <si>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</si>
  <si>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</si>
  <si>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</si>
  <si>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</si>
  <si>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</si>
  <si>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</si>
  <si>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</si>
  <si>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</si>
  <si>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B</t>
  </si>
  <si>
    <t>EXP 10B E5 CT-PE</t>
  </si>
  <si>
    <t>KWID ZEN 1.0 MT GLPT</t>
  </si>
  <si>
    <t>Logan</t>
  </si>
  <si>
    <t>AUTI16K 4C2</t>
  </si>
  <si>
    <t>LOGAN LIFE 1.6 MT AC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</si>
  <si>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</si>
  <si>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</si>
  <si>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</si>
  <si>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</si>
  <si>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</si>
  <si>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</si>
  <si>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</si>
  <si>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</si>
  <si>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</si>
  <si>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</si>
  <si>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</si>
  <si>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</si>
  <si>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</si>
  <si>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</si>
  <si>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</si>
  <si>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</si>
  <si>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</si>
  <si>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</si>
  <si>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</si>
  <si>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</si>
  <si>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</si>
  <si>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</si>
  <si>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</si>
  <si>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</si>
  <si>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</si>
  <si>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</si>
  <si>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</si>
  <si>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</si>
  <si>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</si>
  <si>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</si>
  <si>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</si>
  <si>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</si>
  <si>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</si>
  <si>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</si>
  <si>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</si>
  <si>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</si>
  <si>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</si>
  <si>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Combustible</t>
  </si>
  <si>
    <t>Precio Publicidad / Lista</t>
  </si>
  <si>
    <t>CHANGAN</t>
  </si>
  <si>
    <t>New CS15</t>
  </si>
  <si>
    <t>SC7ADA5PEH2001-PE</t>
  </si>
  <si>
    <t xml:space="preserve">NEW CS15 CONFORT 1.5L MT 4X2  </t>
  </si>
  <si>
    <t>GASOLINA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</si>
  <si>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</si>
  <si>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</si>
  <si>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</si>
  <si>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</si>
  <si>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</si>
  <si>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</si>
  <si>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</si>
  <si>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</si>
  <si>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</si>
  <si>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</si>
  <si>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</si>
  <si>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</si>
  <si>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</si>
  <si>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</si>
  <si>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</si>
  <si>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</si>
  <si>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</si>
  <si>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</si>
  <si>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</si>
  <si>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</si>
  <si>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</si>
  <si>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</si>
  <si>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</si>
  <si>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</si>
  <si>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</si>
  <si>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</si>
  <si>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</si>
  <si>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</si>
  <si>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</si>
  <si>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</si>
  <si>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</si>
  <si>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</si>
  <si>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CX70 1.5T MT COMFORTABLE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</si>
  <si>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</si>
  <si>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</si>
  <si>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</si>
  <si>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</si>
  <si>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</si>
  <si>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</si>
  <si>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</si>
  <si>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</si>
  <si>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</si>
  <si>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</si>
  <si>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</si>
  <si>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</si>
  <si>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</si>
  <si>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</si>
  <si>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</si>
  <si>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</si>
  <si>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</si>
  <si>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</si>
  <si>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</si>
  <si>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</si>
  <si>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SC7144BAPEH100T-PE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</si>
  <si>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</si>
  <si>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</si>
  <si>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</si>
  <si>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</si>
  <si>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</si>
  <si>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</si>
  <si>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</si>
  <si>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</si>
  <si>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</si>
  <si>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</si>
  <si>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</si>
  <si>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</si>
  <si>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</si>
  <si>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</si>
  <si>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</si>
  <si>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</si>
  <si>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</si>
  <si>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</si>
  <si>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</si>
  <si>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SC6406A-F2K-PE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</si>
  <si>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</si>
  <si>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</si>
  <si>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</si>
  <si>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</si>
  <si>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</si>
  <si>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</si>
  <si>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</si>
  <si>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</si>
  <si>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</si>
  <si>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</si>
  <si>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</si>
  <si>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</si>
  <si>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</si>
  <si>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</si>
  <si>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</si>
  <si>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</si>
  <si>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</si>
  <si>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Lista de precios Abril 2021</t>
  </si>
  <si>
    <t>Vigencia del 1 de Abril al 30 de Abril 2021</t>
  </si>
  <si>
    <t>UNIDADES AÑO MODELO 2019</t>
  </si>
  <si>
    <t>Precio Lista SAP</t>
  </si>
  <si>
    <t>Margen 2021</t>
  </si>
  <si>
    <t>MAZDA</t>
  </si>
  <si>
    <t>MAZDA 2 SPORT</t>
  </si>
  <si>
    <t>DHN1LAD_PE</t>
  </si>
  <si>
    <t>MAZDA 2 SPORT MT 1.5 PRIME IPM III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</si>
  <si>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</si>
  <si>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</si>
  <si>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</si>
  <si>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</si>
  <si>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</si>
  <si>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</si>
  <si>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</si>
  <si>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</si>
  <si>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</si>
  <si>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</si>
  <si>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</si>
  <si>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</si>
  <si>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</si>
  <si>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</si>
  <si>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</si>
  <si>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</si>
  <si>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</si>
  <si>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</si>
  <si>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</si>
  <si>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</si>
  <si>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</si>
  <si>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</si>
  <si>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</si>
  <si>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</si>
  <si>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</si>
  <si>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</si>
  <si>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</si>
  <si>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</si>
  <si>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</si>
  <si>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</si>
  <si>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</si>
  <si>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</si>
  <si>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</si>
  <si>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</si>
  <si>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</si>
  <si>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</si>
  <si>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</si>
  <si>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</si>
  <si>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</si>
  <si>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</si>
  <si>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</si>
  <si>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</si>
  <si>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</si>
  <si>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</si>
  <si>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</si>
  <si>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</si>
  <si>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</si>
  <si>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NF7JLAC_PE</t>
  </si>
  <si>
    <t>MX5 MT 2.0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</si>
  <si>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</si>
  <si>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</si>
  <si>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</si>
  <si>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</si>
  <si>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</si>
  <si>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</si>
  <si>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</si>
  <si>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</si>
  <si>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</si>
  <si>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</si>
  <si>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</si>
  <si>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</si>
  <si>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</si>
  <si>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</si>
  <si>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</si>
  <si>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</si>
  <si>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</si>
  <si>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</si>
  <si>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</si>
  <si>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</si>
  <si>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</si>
  <si>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</si>
  <si>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</si>
  <si>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</si>
  <si>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</si>
  <si>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</si>
  <si>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</si>
  <si>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</si>
  <si>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</si>
  <si>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</si>
  <si>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</si>
  <si>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</si>
  <si>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</si>
  <si>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</si>
  <si>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</si>
  <si>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</si>
  <si>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</si>
  <si>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</si>
  <si>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</si>
  <si>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</si>
  <si>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</si>
  <si>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</si>
  <si>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</si>
  <si>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</si>
  <si>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</si>
  <si>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</si>
  <si>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</si>
  <si>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</si>
  <si>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BT-50</t>
  </si>
  <si>
    <t>UL7DLAB_PE</t>
  </si>
  <si>
    <t>BT50 MT 2.2 4X4 D2 MID FP IPM PER</t>
  </si>
  <si>
    <t>DIESEL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</si>
  <si>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</si>
  <si>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</si>
  <si>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</si>
  <si>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</si>
  <si>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</si>
  <si>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</si>
  <si>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</si>
  <si>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</si>
  <si>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Vigencia del 01 al 30 de Abril 2021</t>
  </si>
  <si>
    <t>Precio Publicidad/Lista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</si>
  <si>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</si>
  <si>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</si>
  <si>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</si>
  <si>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</si>
  <si>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</si>
  <si>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</si>
  <si>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</si>
  <si>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</si>
  <si>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</si>
  <si>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</si>
  <si>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</si>
  <si>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</si>
  <si>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</si>
  <si>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 xml:space="preserve">Como enfrentamos el stock de la red 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</si>
  <si>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</si>
  <si>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</si>
  <si>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</si>
  <si>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</si>
  <si>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</si>
  <si>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</si>
  <si>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MT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</si>
  <si>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</si>
  <si>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</si>
  <si>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</si>
  <si>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</si>
  <si>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</si>
  <si>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</si>
  <si>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</si>
  <si>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</si>
  <si>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</si>
  <si>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</si>
  <si>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</si>
  <si>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</si>
  <si>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</si>
  <si>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</si>
  <si>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</si>
  <si>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</si>
  <si>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</si>
  <si>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</si>
  <si>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</si>
  <si>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2N91C4F00029600-PE</t>
  </si>
  <si>
    <t>NEW DZIRE GLX AMT</t>
  </si>
  <si>
    <t>2N91C4F0002960T-PE</t>
  </si>
  <si>
    <t>NEW DZIRE GLX AMT GLPT</t>
  </si>
  <si>
    <t>2N94C2B000296V2-PE</t>
  </si>
  <si>
    <t>NEW DZIRE GA MT 4X2 V2</t>
  </si>
  <si>
    <t>1SUZ180</t>
  </si>
  <si>
    <t>2N91C2B00019600</t>
  </si>
  <si>
    <t>NEW DZIRE GA MT</t>
  </si>
  <si>
    <t>2N94C2D000296V2-PE</t>
  </si>
  <si>
    <t>NEW DZIRE GL MT 4X2 V2</t>
  </si>
  <si>
    <t>MULTIMEDIA BLAUPUNKT SP800 + CÁMARA</t>
  </si>
  <si>
    <t>1SUZ181</t>
  </si>
  <si>
    <t>2N91C2D00029600</t>
  </si>
  <si>
    <t>NEW DZIRE GL MT</t>
  </si>
  <si>
    <t>Tema Stock de la red habra problema?</t>
  </si>
  <si>
    <t>2N94C4D000196V2-PE</t>
  </si>
  <si>
    <t>NEW DZIRE GL AMT 4X2 V2</t>
  </si>
  <si>
    <t>1SUZ182</t>
  </si>
  <si>
    <t>2N91C4D00039600</t>
  </si>
  <si>
    <t>NEW DZIRE GL AMT</t>
  </si>
  <si>
    <t>2N94C2F000596V2-PE</t>
  </si>
  <si>
    <t>NEW DZIRE GLX MT 4X2 V2</t>
  </si>
  <si>
    <t>1SUZ184</t>
  </si>
  <si>
    <t>2N91C2F00039600</t>
  </si>
  <si>
    <t>NEW DZIRE GLX MT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</si>
  <si>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</si>
  <si>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</si>
  <si>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</si>
  <si>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</si>
  <si>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</si>
  <si>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</si>
  <si>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</si>
  <si>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NEW DZIRE GA MT GLPT</t>
  </si>
  <si>
    <t>2N94C2D00029V2T-PE</t>
  </si>
  <si>
    <t>NEW DZIRE GL MT 4X2 V2 GLPT</t>
  </si>
  <si>
    <t>2N91C2D0002960T-PE</t>
  </si>
  <si>
    <t>NEW DZIRE GL MT GLPT</t>
  </si>
  <si>
    <t>2N94C4D00019V2T-PE</t>
  </si>
  <si>
    <t>NEW DZIRE GL AMT 4X2 V2 GLPT</t>
  </si>
  <si>
    <t>2N91C4D0003960T-PE</t>
  </si>
  <si>
    <t>NEW DZIRE GL AMT GLPT</t>
  </si>
  <si>
    <t>2N94C2F00059V2T-PE</t>
  </si>
  <si>
    <t>NEW DZIRE GLX MT 4X2 V2 GLPT</t>
  </si>
  <si>
    <t>2N91C2F0003960T-PE</t>
  </si>
  <si>
    <t>NEW DZIRE GLX MT GLPT</t>
  </si>
  <si>
    <t>2N94C4F00049V2T-PE</t>
  </si>
  <si>
    <t>NEW DZIRE GLX AMT 4X2 V2 GLPT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</si>
  <si>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</si>
  <si>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</si>
  <si>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</si>
  <si>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</si>
  <si>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</si>
  <si>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</si>
  <si>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</si>
  <si>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</si>
  <si>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</si>
  <si>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</si>
  <si>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</si>
  <si>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</si>
  <si>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</si>
  <si>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</si>
  <si>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</si>
  <si>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</si>
  <si>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</si>
  <si>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</si>
  <si>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</si>
  <si>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</si>
  <si>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</si>
  <si>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</si>
  <si>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</si>
  <si>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</si>
  <si>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</si>
  <si>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</si>
  <si>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</si>
  <si>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</si>
  <si>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Preventa16,990 o no????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</si>
  <si>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</si>
  <si>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</si>
  <si>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</si>
  <si>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</si>
  <si>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</si>
  <si>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</si>
  <si>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</si>
  <si>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</si>
  <si>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</si>
  <si>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</si>
  <si>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</si>
  <si>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</si>
  <si>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</si>
  <si>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</si>
  <si>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</si>
  <si>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</si>
  <si>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</si>
  <si>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</si>
  <si>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</si>
  <si>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</si>
  <si>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</si>
  <si>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</si>
  <si>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Nos botamos¡¡¡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</si>
  <si>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</si>
  <si>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</si>
  <si>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</si>
  <si>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</si>
  <si>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</si>
  <si>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</si>
  <si>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</si>
  <si>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</si>
  <si>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</si>
  <si>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</si>
  <si>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</si>
  <si>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</si>
  <si>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</si>
  <si>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</si>
  <si>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</si>
  <si>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</si>
  <si>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</si>
  <si>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</si>
  <si>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</si>
  <si>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</si>
  <si>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</si>
  <si>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</si>
  <si>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</si>
  <si>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</si>
  <si>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</si>
  <si>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</si>
  <si>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</si>
  <si>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</si>
  <si>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</si>
  <si>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</si>
  <si>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</si>
  <si>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</si>
  <si>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</si>
  <si>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</si>
  <si>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</si>
  <si>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</si>
  <si>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</si>
  <si>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</si>
  <si>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</si>
  <si>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</si>
  <si>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</si>
  <si>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</si>
  <si>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</si>
  <si>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</si>
  <si>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</si>
  <si>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1500 dolares preventa</t>
  </si>
  <si>
    <t>PK1312FACJKPE</t>
  </si>
  <si>
    <t>NEW VITARA GL LUX MT 2WD</t>
  </si>
  <si>
    <t>1SUZ151</t>
  </si>
  <si>
    <t>PK131XFACJKPE</t>
  </si>
  <si>
    <t>NEW VITARA GL LUX AT 2WD</t>
  </si>
  <si>
    <t>1SUZ192</t>
  </si>
  <si>
    <t>PK131XJACKEPE</t>
  </si>
  <si>
    <t>NEW VITARA GLX FULL AT 2WD</t>
  </si>
  <si>
    <t>1SUZ193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</si>
  <si>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</si>
  <si>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</si>
  <si>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</si>
  <si>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</si>
  <si>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</si>
  <si>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</si>
  <si>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</si>
  <si>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</si>
  <si>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</si>
  <si>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</si>
  <si>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</si>
  <si>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</si>
  <si>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</si>
  <si>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</si>
  <si>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</si>
  <si>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</si>
  <si>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PK131XJACKEPET-PE</t>
  </si>
  <si>
    <t>NEW VITARA GLX FULL AT 2WD GLPT</t>
  </si>
  <si>
    <t>PK131SFACJKPET-PE</t>
  </si>
  <si>
    <t>NEW VITARA GL LUX AT ALLGRIP GLPT</t>
  </si>
  <si>
    <t>1SUZ195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</si>
  <si>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</si>
  <si>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</si>
  <si>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</si>
  <si>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</si>
  <si>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</si>
  <si>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</si>
  <si>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</si>
  <si>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</si>
  <si>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</si>
  <si>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</si>
  <si>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</si>
  <si>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</si>
  <si>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</si>
  <si>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</si>
  <si>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</si>
  <si>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</si>
  <si>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</si>
  <si>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JIMNYGLMT</t>
  </si>
  <si>
    <t>NEW JIMNY 1.5 MT</t>
  </si>
  <si>
    <t>MULTIMEDIA SP 950 ANDROID + CÁMARA + PARLANTES TRASEROS + VOLANTE FORRADO EN CUERO</t>
  </si>
  <si>
    <t>1SUZ187</t>
  </si>
  <si>
    <t>JIMNYGLMTA</t>
  </si>
  <si>
    <t>NEW JIMNY 1.5 MT TC</t>
  </si>
  <si>
    <t>JIMNYGLAT</t>
  </si>
  <si>
    <t>NEW JIMNY 1.5 AT</t>
  </si>
  <si>
    <t>1SUZ188</t>
  </si>
  <si>
    <t>JIMNYGLATA</t>
  </si>
  <si>
    <t>NEW JIMNY 1.5 AT TC</t>
  </si>
  <si>
    <t>SWIFT SPORT</t>
  </si>
  <si>
    <t>A2L414FSP</t>
  </si>
  <si>
    <t>SWIFT SPORT 1.4T MT</t>
  </si>
  <si>
    <t>1SUZ200</t>
  </si>
  <si>
    <t>A2L414FTSP</t>
  </si>
  <si>
    <t>SWIFT SPORT 1.4T AT</t>
  </si>
  <si>
    <t>1SUZ199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</si>
  <si>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</si>
  <si>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</si>
  <si>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</si>
  <si>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</si>
  <si>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</si>
  <si>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</si>
  <si>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</si>
  <si>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</si>
  <si>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</si>
  <si>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</si>
  <si>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</si>
  <si>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</si>
  <si>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</si>
  <si>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</si>
  <si>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</si>
  <si>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Precio Sap</t>
  </si>
  <si>
    <t>HAVAL</t>
  </si>
  <si>
    <t>H2</t>
  </si>
  <si>
    <t>CC7151FM00BI</t>
  </si>
  <si>
    <t>NEW H2 1.5 MT 4X2 INTELLIGENT</t>
  </si>
  <si>
    <t>Gasolina</t>
  </si>
  <si>
    <t>MULTIMEDIA + CÁMARA POR $300.00   (Cargar en la factura)</t>
  </si>
  <si>
    <t>2CHA060</t>
  </si>
  <si>
    <t>CC7151FM00BIT-PE</t>
  </si>
  <si>
    <t>NEW H2 1.5 MT 4X2 INTELLIGENT GLPT</t>
  </si>
  <si>
    <t>MULTIMEDIA + CÁMARA POR $300.00   (Cargar en la factura) Solicitar al supervisor (unidades pre convertidas)</t>
  </si>
  <si>
    <t>CC7151FM00BII</t>
  </si>
  <si>
    <t>NEW H2 1.5 MT 4X2 INTELLIGENT BC</t>
  </si>
  <si>
    <t>2CHA043</t>
  </si>
  <si>
    <t>CC7151FM00BIIT-PE</t>
  </si>
  <si>
    <t>NEW H2 1.5 MT 4X2 INTELLIGENT BC GLPT</t>
  </si>
  <si>
    <t>CC7151FM00BS</t>
  </si>
  <si>
    <t>NEW H2 1.5 MT 4X2 SUPREME</t>
  </si>
  <si>
    <t>BARRAS + CAJA PORTA EQUIPAJE POR $250 (PEDIR POR DERCOLINK)</t>
  </si>
  <si>
    <t>2CHA046</t>
  </si>
  <si>
    <t>CC7151FM00BST-PE</t>
  </si>
  <si>
    <t>NEW H2 1.5 MT 4X2 SUPREME GLPT</t>
  </si>
  <si>
    <t>CC7151FM00BSS</t>
  </si>
  <si>
    <t>NEW H2 1.5 MT 4X2 SUPREME BC</t>
  </si>
  <si>
    <t>2CHA047</t>
  </si>
  <si>
    <t>CC7151FM00BSST-PE</t>
  </si>
  <si>
    <t>NEW H2 1.5 MT 4X2 SUPREME BC GLPT</t>
  </si>
  <si>
    <t>CC7151FM01BI</t>
  </si>
  <si>
    <t>NEW H2 1.5T GSL AT 4X2 INTELLIGENT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</si>
  <si>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</si>
  <si>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</si>
  <si>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</si>
  <si>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</si>
  <si>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</si>
  <si>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</si>
  <si>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</si>
  <si>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</si>
  <si>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</si>
  <si>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</si>
  <si>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</si>
  <si>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</si>
  <si>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</si>
  <si>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</si>
  <si>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H6</t>
  </si>
  <si>
    <t>CC6461RM02A2</t>
  </si>
  <si>
    <t>H6 SPORT 1.5 MT 4X2 ACTIVE</t>
  </si>
  <si>
    <t>2CHA067</t>
  </si>
  <si>
    <t>CC6461RM02A2T-PE</t>
  </si>
  <si>
    <t>H6 SPORT 1.5 MT 4X2 ACTIVE GLPT</t>
  </si>
  <si>
    <t>2CHA068</t>
  </si>
  <si>
    <t>CC6461RM02SS</t>
  </si>
  <si>
    <t>H6 SPORT 1.5 MT 4X2 SUPREME</t>
  </si>
  <si>
    <t>CC6461RM02SST-PE</t>
  </si>
  <si>
    <t>H6 SPORT 1.5 MT 4X2 SUPREME GLPT</t>
  </si>
  <si>
    <t>2CHA052</t>
  </si>
  <si>
    <t>CC6461RM02C</t>
  </si>
  <si>
    <t>H6 SPORT 1.5T 6MT 4X2 DIGNITY (PEPS)</t>
  </si>
  <si>
    <t>CC6461RM02CT-PE</t>
  </si>
  <si>
    <t>HAVAL H6 SPORT 1.5T GS 6MT 4X2 DIG GLPT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</si>
  <si>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</si>
  <si>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</si>
  <si>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</si>
  <si>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</si>
  <si>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</si>
  <si>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</si>
  <si>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</si>
  <si>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</si>
  <si>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</si>
  <si>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</si>
  <si>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</si>
  <si>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</si>
  <si>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C30</t>
  </si>
  <si>
    <t>C30MT4X2FAS</t>
  </si>
  <si>
    <t>NEW VOLEEX C30 1.5 5MT FASHIONABLE</t>
  </si>
  <si>
    <t>MICA DE BIOSEGURIDAD (PEDIR POR DERCOLINK) POR $1 + MULTIMEDIA + CÁMARA POR $300.00  (Cargar en la factura)</t>
  </si>
  <si>
    <t>C30MT4X2FAST-PE</t>
  </si>
  <si>
    <t>VOLEEX C30 1.5 FASHIONABLE GLPT</t>
  </si>
  <si>
    <t>C30MT4X2FASC-PE</t>
  </si>
  <si>
    <t>VOLEEX C30 1.5 FASHIONABLE GLPC</t>
  </si>
  <si>
    <t>C30MT4X2INT</t>
  </si>
  <si>
    <t>NEW VOLEEX C30 1.5 5MT INTELLIGENT</t>
  </si>
  <si>
    <t>MULTIMEDIA + CÁMARA PROMOCIÓN FIJA + MICA BIOSEGURIDAD (PEDIR POR DERCOLINK) POR $1</t>
  </si>
  <si>
    <t>C30MT4X2INTT-PE</t>
  </si>
  <si>
    <t>VOLEEX C30 1.5 INTELLIGENT GLPT</t>
  </si>
  <si>
    <t>C30MT4X2INTC-PE</t>
  </si>
  <si>
    <t>VOLEEX C30 1.5 INTELLIGENT GLPC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</si>
  <si>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</si>
  <si>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</si>
  <si>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</si>
  <si>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</si>
  <si>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</si>
  <si>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</si>
  <si>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</si>
  <si>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</si>
  <si>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</si>
  <si>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</si>
  <si>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</si>
  <si>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</si>
  <si>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</si>
  <si>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</si>
  <si>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</si>
  <si>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CC1021PS0JW5L</t>
  </si>
  <si>
    <t>WINGLE 5 4x2 LUX MT EURO V</t>
  </si>
  <si>
    <t xml:space="preserve">WINGLE 7 </t>
  </si>
  <si>
    <t>CC1032PA42C</t>
  </si>
  <si>
    <t>WINGLE 7 4X2 LUX</t>
  </si>
  <si>
    <t>Diesel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</si>
  <si>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</si>
  <si>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</si>
  <si>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</si>
  <si>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</si>
  <si>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</si>
  <si>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</si>
  <si>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</si>
  <si>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</si>
  <si>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</si>
  <si>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</si>
  <si>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Vigencia del 01 de Abril 30 de Abril 2021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</si>
  <si>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</si>
  <si>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</si>
  <si>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</si>
  <si>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</si>
  <si>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</si>
  <si>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</si>
  <si>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</si>
  <si>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1CEAA5NKNM27JB</t>
  </si>
  <si>
    <t>C4 Cactus Shine 1.6 AT 4x2 Mercosur</t>
  </si>
  <si>
    <t>C5 AIRCROSS</t>
  </si>
  <si>
    <t>1CCESYNKNMGDA0</t>
  </si>
  <si>
    <t>C5 Aircross 1.6 THP AT6 Live</t>
  </si>
  <si>
    <t>Barras y portaequipaje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</si>
  <si>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</si>
  <si>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</si>
  <si>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</si>
  <si>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</si>
  <si>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</si>
  <si>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</si>
  <si>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</si>
  <si>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</si>
  <si>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</si>
  <si>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</si>
  <si>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</si>
  <si>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</si>
  <si>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2CK95CEBF5GDA</t>
  </si>
  <si>
    <t>Berlingo K9 XL 1.6 HDI</t>
  </si>
  <si>
    <t>JUMPER</t>
  </si>
  <si>
    <t>2CU95LGDQ604A0C0</t>
  </si>
  <si>
    <t>JUMPER FOURGON L3H2 2.2 HDI</t>
  </si>
  <si>
    <t>Lista de precios Octubre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</si>
  <si>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</si>
  <si>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</si>
  <si>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</si>
  <si>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</si>
  <si>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</si>
  <si>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</si>
  <si>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</si>
  <si>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</si>
  <si>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</si>
  <si>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</si>
  <si>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</si>
  <si>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</si>
  <si>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</si>
  <si>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</si>
  <si>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</si>
  <si>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</si>
  <si>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</si>
  <si>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</si>
  <si>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</si>
  <si>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</si>
  <si>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</si>
  <si>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</si>
  <si>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</si>
  <si>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</si>
  <si>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</si>
  <si>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</si>
  <si>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</si>
  <si>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</si>
  <si>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</si>
  <si>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</si>
  <si>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</si>
  <si>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</si>
  <si>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</si>
  <si>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y cámra de retroceso por US$325
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</si>
  <si>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</si>
  <si>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</si>
  <si>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</si>
  <si>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</si>
  <si>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</si>
  <si>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</si>
  <si>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</si>
  <si>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</si>
  <si>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</si>
  <si>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</si>
  <si>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</si>
  <si>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</si>
  <si>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</si>
  <si>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</si>
  <si>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</si>
  <si>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</si>
  <si>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</si>
  <si>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U$325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</si>
  <si>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</si>
  <si>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</si>
  <si>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</si>
  <si>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</si>
  <si>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</si>
  <si>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</si>
  <si>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</si>
  <si>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</si>
  <si>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</si>
  <si>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</si>
  <si>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</si>
  <si>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</si>
  <si>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</si>
  <si>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</si>
  <si>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</si>
  <si>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</si>
  <si>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</si>
  <si>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</si>
  <si>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</si>
  <si>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</si>
  <si>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</si>
  <si>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</si>
  <si>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</si>
  <si>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</si>
  <si>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</si>
  <si>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</si>
  <si>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</si>
  <si>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</si>
  <si>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</si>
  <si>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</si>
  <si>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</si>
  <si>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</si>
  <si>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</si>
  <si>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</si>
  <si>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</si>
  <si>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</si>
  <si>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</si>
  <si>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</si>
  <si>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</si>
  <si>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</si>
  <si>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</si>
  <si>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</si>
  <si>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</si>
  <si>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</si>
  <si>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</si>
  <si>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</si>
  <si>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</si>
  <si>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</si>
  <si>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</si>
  <si>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</si>
  <si>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</si>
  <si>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</si>
  <si>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</si>
  <si>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</si>
  <si>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</si>
  <si>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</si>
  <si>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</si>
  <si>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</si>
  <si>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</si>
  <si>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</si>
  <si>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</si>
  <si>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</si>
  <si>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</si>
  <si>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</si>
  <si>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</si>
  <si>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</si>
  <si>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</si>
  <si>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</si>
  <si>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</si>
  <si>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</si>
  <si>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</si>
  <si>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</si>
  <si>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</si>
  <si>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</si>
  <si>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</si>
  <si>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</si>
  <si>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</si>
  <si>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</si>
  <si>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</si>
  <si>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</si>
  <si>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U$325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</si>
  <si>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</si>
  <si>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</si>
  <si>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</si>
  <si>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</si>
  <si>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</si>
  <si>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</si>
  <si>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</si>
  <si>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</si>
  <si>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</si>
  <si>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</si>
  <si>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</si>
  <si>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</si>
  <si>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</si>
  <si>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</si>
  <si>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</si>
  <si>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</si>
  <si>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</si>
  <si>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</si>
  <si>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</si>
  <si>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</si>
  <si>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</si>
  <si>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</si>
  <si>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</si>
  <si>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</si>
  <si>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y cámara de retroceso por US$340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</si>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</sst>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58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2" fillId="0" borderId="0" xfId="0" applyFont="1"/>
    <xf numFmtId="0" fontId="1" fillId="2" borderId="37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3" fillId="0" borderId="0" xfId="0" applyFont="1"/>
    <xf numFmtId="0" fontId="2" fillId="5" borderId="42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164" fontId="7" fillId="6" borderId="19" xfId="0" applyNumberFormat="1" applyFont="1" applyFill="1" applyBorder="1" applyAlignment="1">
      <alignment vertical="center"/>
    </xf>
    <xf numFmtId="165" fontId="8" fillId="0" borderId="10" xfId="1" applyNumberFormat="1" applyFont="1" applyFill="1" applyBorder="1" applyAlignment="1">
      <alignment vertical="center"/>
    </xf>
    <xf numFmtId="165" fontId="8" fillId="0" borderId="26" xfId="1" applyNumberFormat="1" applyFont="1" applyFill="1" applyBorder="1" applyAlignment="1">
      <alignment vertical="center"/>
    </xf>
    <xf numFmtId="164" fontId="7" fillId="6" borderId="24" xfId="0" applyNumberFormat="1" applyFont="1" applyFill="1" applyBorder="1" applyAlignment="1">
      <alignment vertical="center"/>
    </xf>
    <xf numFmtId="164" fontId="7" fillId="6" borderId="25" xfId="0" applyNumberFormat="1" applyFont="1" applyFill="1" applyBorder="1" applyAlignment="1">
      <alignment vertical="center"/>
    </xf>
    <xf numFmtId="0" fontId="1" fillId="2" borderId="42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9" fillId="9" borderId="28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Alignment="1">
      <alignment horizontal="center"/>
    </xf>
    <xf numFmtId="164" fontId="12" fillId="6" borderId="25" xfId="0" applyNumberFormat="1" applyFont="1" applyFill="1" applyBorder="1" applyAlignment="1">
      <alignment vertical="center"/>
    </xf>
    <xf numFmtId="0" fontId="0" fillId="0" borderId="34" xfId="0" applyBorder="1" applyAlignment="1">
      <alignment horizontal="center"/>
    </xf>
    <xf numFmtId="165" fontId="8" fillId="0" borderId="6" xfId="1" applyNumberFormat="1" applyFont="1" applyFill="1" applyBorder="1" applyAlignment="1">
      <alignment vertical="center"/>
    </xf>
    <xf numFmtId="165" fontId="8" fillId="0" borderId="8" xfId="1" applyNumberFormat="1" applyFont="1" applyFill="1" applyBorder="1" applyAlignment="1">
      <alignment vertical="center"/>
    </xf>
    <xf numFmtId="165" fontId="8" fillId="0" borderId="7" xfId="1" applyNumberFormat="1" applyFont="1" applyFill="1" applyBorder="1" applyAlignment="1">
      <alignment vertical="center"/>
    </xf>
    <xf numFmtId="0" fontId="0" fillId="0" borderId="30" xfId="0" applyBorder="1" applyAlignment="1">
      <alignment horizontal="center"/>
    </xf>
    <xf numFmtId="0" fontId="1" fillId="2" borderId="45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3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165" fontId="8" fillId="0" borderId="4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165" fontId="8" fillId="0" borderId="43" xfId="1" applyNumberFormat="1" applyFont="1" applyFill="1" applyBorder="1" applyAlignment="1">
      <alignment vertical="center"/>
    </xf>
    <xf numFmtId="165" fontId="8" fillId="0" borderId="44" xfId="1" applyNumberFormat="1" applyFont="1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46" xfId="0" applyFont="1" applyFill="1" applyBorder="1" applyAlignment="1">
      <alignment vertical="center" wrapText="1"/>
    </xf>
    <xf numFmtId="164" fontId="2" fillId="6" borderId="2" xfId="0" applyNumberFormat="1" applyFont="1" applyFill="1" applyBorder="1" applyAlignment="1">
      <alignment vertical="center"/>
    </xf>
    <xf numFmtId="164" fontId="2" fillId="6" borderId="3" xfId="0" applyNumberFormat="1" applyFont="1" applyFill="1" applyBorder="1" applyAlignment="1">
      <alignment vertical="center"/>
    </xf>
    <xf numFmtId="164" fontId="2" fillId="6" borderId="5" xfId="0" applyNumberFormat="1" applyFont="1" applyFill="1" applyBorder="1" applyAlignment="1">
      <alignment vertical="center"/>
    </xf>
    <xf numFmtId="164" fontId="7" fillId="6" borderId="9" xfId="0" applyNumberFormat="1" applyFont="1" applyFill="1" applyBorder="1" applyAlignment="1">
      <alignment vertical="center"/>
    </xf>
    <xf numFmtId="164" fontId="7" fillId="6" borderId="10" xfId="0" applyNumberFormat="1" applyFont="1" applyFill="1" applyBorder="1" applyAlignment="1">
      <alignment horizontal="right" vertical="center"/>
    </xf>
    <xf numFmtId="164" fontId="7" fillId="6" borderId="10" xfId="0" applyNumberFormat="1" applyFont="1" applyFill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164" fontId="0" fillId="6" borderId="10" xfId="0" applyNumberFormat="1" applyFill="1" applyBorder="1" applyAlignment="1">
      <alignment vertical="center"/>
    </xf>
    <xf numFmtId="164" fontId="0" fillId="6" borderId="11" xfId="0" applyNumberFormat="1" applyFill="1" applyBorder="1" applyAlignment="1">
      <alignment vertical="center"/>
    </xf>
    <xf numFmtId="164" fontId="0" fillId="6" borderId="22" xfId="0" applyNumberFormat="1" applyFill="1" applyBorder="1" applyAlignment="1">
      <alignment vertical="center"/>
    </xf>
    <xf numFmtId="164" fontId="2" fillId="6" borderId="41" xfId="0" applyNumberFormat="1" applyFon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164" fontId="0" fillId="6" borderId="8" xfId="0" applyNumberFormat="1" applyFill="1" applyBorder="1" applyAlignment="1">
      <alignment vertical="center"/>
    </xf>
    <xf numFmtId="164" fontId="7" fillId="6" borderId="22" xfId="0" applyNumberFormat="1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164" fontId="0" fillId="6" borderId="26" xfId="0" applyNumberFormat="1" applyFill="1" applyBorder="1" applyAlignment="1">
      <alignment vertical="center"/>
    </xf>
    <xf numFmtId="164" fontId="7" fillId="6" borderId="26" xfId="0" applyNumberFormat="1" applyFont="1" applyFill="1" applyBorder="1" applyAlignment="1">
      <alignment vertical="center"/>
    </xf>
    <xf numFmtId="164" fontId="2" fillId="6" borderId="40" xfId="0" applyNumberFormat="1" applyFont="1" applyFill="1" applyBorder="1" applyAlignment="1">
      <alignment vertical="center"/>
    </xf>
    <xf numFmtId="0" fontId="2" fillId="4" borderId="21" xfId="0" applyFont="1" applyFill="1" applyBorder="1" applyAlignment="1">
      <alignment horizontal="center" vertical="center" wrapText="1"/>
    </xf>
    <xf numFmtId="164" fontId="0" fillId="10" borderId="10" xfId="0" applyNumberFormat="1" applyFill="1" applyBorder="1" applyAlignment="1">
      <alignment vertical="center"/>
    </xf>
    <xf numFmtId="164" fontId="7" fillId="10" borderId="10" xfId="0" applyNumberFormat="1" applyFont="1" applyFill="1" applyBorder="1" applyAlignment="1">
      <alignment vertical="center"/>
    </xf>
    <xf numFmtId="164" fontId="2" fillId="10" borderId="3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 applyProtection="1">
      <alignment vertical="top" wrapText="1"/>
      <protection locked="0"/>
    </xf>
    <xf numFmtId="0" fontId="9" fillId="13" borderId="21" xfId="0" applyFont="1" applyFill="1" applyBorder="1" applyAlignment="1" applyProtection="1">
      <alignment vertical="top" wrapText="1"/>
      <protection locked="0"/>
    </xf>
    <xf numFmtId="0" fontId="9" fillId="7" borderId="21" xfId="0" applyFont="1" applyFill="1" applyBorder="1" applyAlignment="1">
      <alignment vertical="top" wrapText="1"/>
    </xf>
    <xf numFmtId="0" fontId="8" fillId="0" borderId="14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43" xfId="0" applyFont="1" applyBorder="1" applyAlignment="1">
      <alignment vertical="center"/>
    </xf>
    <xf numFmtId="165" fontId="8" fillId="0" borderId="22" xfId="1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164" fontId="0" fillId="14" borderId="42" xfId="0" applyNumberFormat="1" applyFill="1" applyBorder="1" applyAlignment="1">
      <alignment vertical="center"/>
    </xf>
    <xf numFmtId="164" fontId="7" fillId="14" borderId="21" xfId="0" applyNumberFormat="1" applyFon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164" fontId="0" fillId="15" borderId="42" xfId="0" applyNumberFormat="1" applyFill="1" applyBorder="1" applyAlignment="1">
      <alignment vertical="center"/>
    </xf>
    <xf numFmtId="164" fontId="7" fillId="15" borderId="21" xfId="0" applyNumberFormat="1" applyFont="1" applyFill="1" applyBorder="1" applyAlignment="1">
      <alignment vertical="center"/>
    </xf>
    <xf numFmtId="164" fontId="0" fillId="15" borderId="23" xfId="0" applyNumberFormat="1" applyFill="1" applyBorder="1" applyAlignment="1">
      <alignment vertical="center"/>
    </xf>
    <xf numFmtId="164" fontId="0" fillId="14" borderId="41" xfId="0" applyNumberFormat="1" applyFill="1" applyBorder="1" applyAlignment="1">
      <alignment vertical="center"/>
    </xf>
    <xf numFmtId="164" fontId="0" fillId="14" borderId="21" xfId="0" applyNumberFormat="1" applyFill="1" applyBorder="1" applyAlignment="1">
      <alignment vertical="center"/>
    </xf>
    <xf numFmtId="164" fontId="0" fillId="14" borderId="23" xfId="0" applyNumberFormat="1" applyFill="1" applyBorder="1" applyAlignment="1">
      <alignment vertical="center"/>
    </xf>
    <xf numFmtId="9" fontId="0" fillId="0" borderId="14" xfId="0" applyNumberFormat="1" applyBorder="1" applyProtection="1">
      <protection locked="0"/>
    </xf>
    <xf numFmtId="9" fontId="0" fillId="0" borderId="21" xfId="0" applyNumberFormat="1" applyBorder="1" applyProtection="1">
      <protection locked="0"/>
    </xf>
    <xf numFmtId="0" fontId="0" fillId="0" borderId="21" xfId="0" applyBorder="1"/>
    <xf numFmtId="0" fontId="0" fillId="0" borderId="47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5" fontId="8" fillId="0" borderId="1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14" borderId="19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3" xfId="0" applyNumberFormat="1" applyFill="1" applyBorder="1" applyAlignment="1">
      <alignment vertical="center"/>
    </xf>
    <xf numFmtId="164" fontId="0" fillId="15" borderId="19" xfId="0" applyNumberFormat="1" applyFill="1" applyBorder="1" applyAlignment="1">
      <alignment vertical="center"/>
    </xf>
    <xf numFmtId="164" fontId="7" fillId="15" borderId="0" xfId="0" applyNumberFormat="1" applyFont="1" applyFill="1" applyAlignment="1">
      <alignment vertical="center"/>
    </xf>
    <xf numFmtId="164" fontId="0" fillId="15" borderId="20" xfId="0" applyNumberFormat="1" applyFill="1" applyBorder="1" applyAlignment="1">
      <alignment vertical="center"/>
    </xf>
    <xf numFmtId="164" fontId="0" fillId="14" borderId="3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20" xfId="0" applyNumberFormat="1" applyFill="1" applyBorder="1" applyAlignment="1">
      <alignment vertical="center"/>
    </xf>
    <xf numFmtId="9" fontId="0" fillId="0" borderId="3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48" xfId="0" applyBorder="1" applyAlignment="1">
      <alignment horizontal="center"/>
    </xf>
    <xf numFmtId="0" fontId="8" fillId="0" borderId="35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44" xfId="0" applyFont="1" applyBorder="1" applyAlignment="1">
      <alignment vertical="center"/>
    </xf>
    <xf numFmtId="165" fontId="8" fillId="0" borderId="26" xfId="1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4" fontId="0" fillId="14" borderId="24" xfId="0" applyNumberFormat="1" applyFill="1" applyBorder="1" applyAlignment="1">
      <alignment vertical="center"/>
    </xf>
    <xf numFmtId="164" fontId="7" fillId="14" borderId="25" xfId="0" applyNumberFormat="1" applyFont="1" applyFill="1" applyBorder="1" applyAlignment="1">
      <alignment vertical="center"/>
    </xf>
    <xf numFmtId="164" fontId="0" fillId="14" borderId="35" xfId="0" applyNumberFormat="1" applyFill="1" applyBorder="1" applyAlignment="1">
      <alignment vertical="center"/>
    </xf>
    <xf numFmtId="164" fontId="0" fillId="15" borderId="24" xfId="0" applyNumberFormat="1" applyFill="1" applyBorder="1" applyAlignment="1">
      <alignment vertical="center"/>
    </xf>
    <xf numFmtId="164" fontId="7" fillId="15" borderId="25" xfId="0" applyNumberFormat="1" applyFont="1" applyFill="1" applyBorder="1" applyAlignment="1">
      <alignment vertical="center"/>
    </xf>
    <xf numFmtId="164" fontId="0" fillId="15" borderId="27" xfId="0" applyNumberForma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4" borderId="27" xfId="0" applyNumberFormat="1" applyFill="1" applyBorder="1" applyAlignment="1">
      <alignment vertical="center"/>
    </xf>
    <xf numFmtId="9" fontId="0" fillId="0" borderId="35" xfId="0" applyNumberFormat="1" applyBorder="1" applyProtection="1">
      <protection locked="0"/>
    </xf>
    <xf numFmtId="9" fontId="0" fillId="0" borderId="25" xfId="0" applyNumberFormat="1" applyBorder="1" applyProtection="1">
      <protection locked="0"/>
    </xf>
    <xf numFmtId="0" fontId="0" fillId="0" borderId="25" xfId="0" applyBorder="1"/>
    <xf numFmtId="0" fontId="0" fillId="0" borderId="49" xfId="0" applyBorder="1" applyAlignment="1">
      <alignment horizontal="center"/>
    </xf>
    <xf numFmtId="0" fontId="0" fillId="0" borderId="0" xfId="0" applyProtection="1">
      <protection locked="0"/>
    </xf>
    <xf numFmtId="0" fontId="0" fillId="0" borderId="40" xfId="0" applyBorder="1" applyProtection="1">
      <protection locked="0"/>
    </xf>
    <xf numFmtId="0" fontId="0" fillId="0" borderId="21" xfId="0" applyBorder="1" applyProtection="1">
      <protection locked="0"/>
    </xf>
    <xf numFmtId="164" fontId="0" fillId="16" borderId="19" xfId="0" applyNumberFormat="1" applyFill="1" applyBorder="1" applyAlignment="1">
      <alignment vertical="center"/>
    </xf>
    <xf numFmtId="164" fontId="7" fillId="16" borderId="0" xfId="0" applyNumberFormat="1" applyFont="1" applyFill="1" applyAlignment="1">
      <alignment vertical="center"/>
    </xf>
    <xf numFmtId="164" fontId="0" fillId="16" borderId="20" xfId="0" applyNumberFormat="1" applyFill="1" applyBorder="1" applyAlignment="1">
      <alignment vertical="center"/>
    </xf>
    <xf numFmtId="0" fontId="0" fillId="0" borderId="25" xfId="0" applyBorder="1" applyProtection="1">
      <protection locked="0"/>
    </xf>
    <xf numFmtId="164" fontId="0" fillId="16" borderId="24" xfId="0" applyNumberFormat="1" applyFill="1" applyBorder="1" applyAlignment="1">
      <alignment vertical="center"/>
    </xf>
    <xf numFmtId="164" fontId="7" fillId="16" borderId="25" xfId="0" applyNumberFormat="1" applyFont="1" applyFill="1" applyBorder="1" applyAlignment="1">
      <alignment vertical="center"/>
    </xf>
    <xf numFmtId="164" fontId="0" fillId="16" borderId="27" xfId="0" applyNumberFormat="1" applyFill="1" applyBorder="1" applyAlignment="1">
      <alignment vertical="center"/>
    </xf>
    <xf numFmtId="164" fontId="0" fillId="9" borderId="42" xfId="0" applyNumberFormat="1" applyFill="1" applyBorder="1" applyAlignment="1">
      <alignment vertical="center"/>
    </xf>
    <xf numFmtId="164" fontId="7" fillId="9" borderId="21" xfId="0" applyNumberFormat="1" applyFont="1" applyFill="1" applyBorder="1" applyAlignment="1">
      <alignment vertical="center"/>
    </xf>
    <xf numFmtId="164" fontId="0" fillId="9" borderId="23" xfId="0" applyNumberFormat="1" applyFill="1" applyBorder="1" applyAlignment="1">
      <alignment vertical="center"/>
    </xf>
    <xf numFmtId="0" fontId="8" fillId="16" borderId="47" xfId="0" applyFont="1" applyFill="1" applyBorder="1" applyAlignment="1">
      <alignment horizontal="center"/>
    </xf>
    <xf numFmtId="164" fontId="0" fillId="9" borderId="19" xfId="0" applyNumberFormat="1" applyFill="1" applyBorder="1" applyAlignment="1">
      <alignment vertical="center"/>
    </xf>
    <xf numFmtId="164" fontId="7" fillId="9" borderId="0" xfId="0" applyNumberFormat="1" applyFont="1" applyFill="1" applyAlignment="1">
      <alignment vertical="center"/>
    </xf>
    <xf numFmtId="164" fontId="0" fillId="9" borderId="20" xfId="0" applyNumberFormat="1" applyFill="1" applyBorder="1" applyAlignment="1">
      <alignment vertical="center"/>
    </xf>
    <xf numFmtId="0" fontId="8" fillId="16" borderId="48" xfId="0" applyFont="1" applyFill="1" applyBorder="1" applyAlignment="1">
      <alignment horizontal="center"/>
    </xf>
    <xf numFmtId="164" fontId="0" fillId="7" borderId="19" xfId="0" applyNumberFormat="1" applyFill="1" applyBorder="1" applyAlignment="1">
      <alignment vertical="center"/>
    </xf>
    <xf numFmtId="164" fontId="7" fillId="7" borderId="0" xfId="0" applyNumberFormat="1" applyFont="1" applyFill="1" applyAlignment="1">
      <alignment vertical="center"/>
    </xf>
    <xf numFmtId="164" fontId="0" fillId="7" borderId="20" xfId="0" applyNumberFormat="1" applyFill="1" applyBorder="1" applyAlignment="1">
      <alignment vertical="center"/>
    </xf>
    <xf numFmtId="164" fontId="0" fillId="9" borderId="24" xfId="0" applyNumberFormat="1" applyFill="1" applyBorder="1" applyAlignment="1">
      <alignment vertical="center"/>
    </xf>
    <xf numFmtId="164" fontId="7" fillId="9" borderId="25" xfId="0" applyNumberFormat="1" applyFont="1" applyFill="1" applyBorder="1" applyAlignment="1">
      <alignment vertical="center"/>
    </xf>
    <xf numFmtId="164" fontId="0" fillId="9" borderId="27" xfId="0" applyNumberFormat="1" applyFill="1" applyBorder="1" applyAlignment="1">
      <alignment vertical="center"/>
    </xf>
    <xf numFmtId="0" fontId="8" fillId="16" borderId="49" xfId="0" applyFont="1" applyFill="1" applyBorder="1" applyAlignment="1">
      <alignment horizontal="center"/>
    </xf>
    <xf numFmtId="164" fontId="0" fillId="15" borderId="33" xfId="0" applyNumberFormat="1" applyFill="1" applyBorder="1" applyAlignment="1">
      <alignment vertical="center"/>
    </xf>
    <xf numFmtId="9" fontId="8" fillId="0" borderId="22" xfId="1" applyFont="1" applyFill="1" applyBorder="1" applyAlignment="1">
      <alignment horizontal="center"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28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164" fontId="7" fillId="15" borderId="22" xfId="0" applyNumberFormat="1" applyFont="1" applyFill="1" applyBorder="1" applyAlignment="1">
      <alignment vertical="center"/>
    </xf>
    <xf numFmtId="164" fontId="0" fillId="15" borderId="28" xfId="0" applyNumberFormat="1" applyFill="1" applyBorder="1" applyAlignment="1">
      <alignment vertical="center"/>
    </xf>
    <xf numFmtId="164" fontId="0" fillId="9" borderId="14" xfId="0" applyNumberFormat="1" applyFill="1" applyBorder="1" applyAlignment="1">
      <alignment vertical="center"/>
    </xf>
    <xf numFmtId="164" fontId="7" fillId="9" borderId="22" xfId="0" applyNumberFormat="1" applyFont="1" applyFill="1" applyBorder="1" applyAlignment="1">
      <alignment vertical="center"/>
    </xf>
    <xf numFmtId="164" fontId="0" fillId="9" borderId="28" xfId="0" applyNumberFormat="1" applyFill="1" applyBorder="1" applyAlignment="1">
      <alignment vertical="center"/>
    </xf>
    <xf numFmtId="9" fontId="8" fillId="0" borderId="10" xfId="1" applyFont="1" applyFill="1" applyBorder="1" applyAlignment="1">
      <alignment horizontal="center" vertical="center"/>
    </xf>
    <xf numFmtId="164" fontId="7" fillId="14" borderId="10" xfId="0" applyNumberFormat="1" applyFon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7" fillId="15" borderId="10" xfId="0" applyNumberFormat="1" applyFont="1" applyFill="1" applyBorder="1" applyAlignment="1">
      <alignment vertical="center"/>
    </xf>
    <xf numFmtId="164" fontId="0" fillId="15" borderId="34" xfId="0" applyNumberFormat="1" applyFill="1" applyBorder="1" applyAlignment="1">
      <alignment vertical="center"/>
    </xf>
    <xf numFmtId="164" fontId="0" fillId="9" borderId="33" xfId="0" applyNumberFormat="1" applyFill="1" applyBorder="1" applyAlignment="1">
      <alignment vertical="center"/>
    </xf>
    <xf numFmtId="164" fontId="7" fillId="9" borderId="10" xfId="0" applyNumberFormat="1" applyFont="1" applyFill="1" applyBorder="1" applyAlignment="1">
      <alignment vertical="center"/>
    </xf>
    <xf numFmtId="164" fontId="0" fillId="9" borderId="34" xfId="0" applyNumberFormat="1" applyFill="1" applyBorder="1" applyAlignment="1">
      <alignment vertical="center"/>
    </xf>
    <xf numFmtId="164" fontId="0" fillId="16" borderId="33" xfId="0" applyNumberFormat="1" applyFill="1" applyBorder="1" applyAlignment="1">
      <alignment vertical="center"/>
    </xf>
    <xf numFmtId="164" fontId="7" fillId="16" borderId="10" xfId="0" applyNumberFormat="1" applyFont="1" applyFill="1" applyBorder="1" applyAlignment="1">
      <alignment vertical="center"/>
    </xf>
    <xf numFmtId="164" fontId="0" fillId="16" borderId="34" xfId="0" applyNumberFormat="1" applyFill="1" applyBorder="1" applyAlignment="1">
      <alignment vertical="center"/>
    </xf>
    <xf numFmtId="9" fontId="8" fillId="0" borderId="26" xfId="1" applyFont="1" applyFill="1" applyBorder="1" applyAlignment="1">
      <alignment horizontal="center" vertical="center"/>
    </xf>
    <xf numFmtId="164" fontId="7" fillId="14" borderId="26" xfId="0" applyNumberFormat="1" applyFont="1" applyFill="1" applyBorder="1" applyAlignment="1">
      <alignment vertical="center"/>
    </xf>
    <xf numFmtId="164" fontId="0" fillId="14" borderId="36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7" fillId="15" borderId="26" xfId="0" applyNumberFormat="1" applyFont="1" applyFill="1" applyBorder="1" applyAlignment="1">
      <alignment vertical="center"/>
    </xf>
    <xf numFmtId="164" fontId="0" fillId="15" borderId="36" xfId="0" applyNumberFormat="1" applyFill="1" applyBorder="1" applyAlignment="1">
      <alignment vertical="center"/>
    </xf>
    <xf numFmtId="164" fontId="0" fillId="9" borderId="35" xfId="0" applyNumberFormat="1" applyFill="1" applyBorder="1" applyAlignment="1">
      <alignment vertical="center"/>
    </xf>
    <xf numFmtId="164" fontId="7" fillId="9" borderId="26" xfId="0" applyNumberFormat="1" applyFont="1" applyFill="1" applyBorder="1" applyAlignment="1">
      <alignment vertical="center"/>
    </xf>
    <xf numFmtId="164" fontId="0" fillId="9" borderId="36" xfId="0" applyNumberFormat="1" applyFill="1" applyBorder="1" applyAlignment="1">
      <alignment vertical="center"/>
    </xf>
    <xf numFmtId="164" fontId="0" fillId="9" borderId="3" xfId="0" applyNumberFormat="1" applyFill="1" applyBorder="1" applyAlignment="1">
      <alignment vertical="center"/>
    </xf>
    <xf numFmtId="164" fontId="0" fillId="9" borderId="0" xfId="0" applyNumberFormat="1" applyFill="1" applyAlignment="1">
      <alignment vertical="center"/>
    </xf>
    <xf numFmtId="164" fontId="0" fillId="15" borderId="41" xfId="0" applyNumberFormat="1" applyFill="1" applyBorder="1" applyAlignment="1">
      <alignment vertical="center"/>
    </xf>
    <xf numFmtId="164" fontId="0" fillId="15" borderId="21" xfId="0" applyNumberFormat="1" applyFill="1" applyBorder="1" applyAlignment="1">
      <alignment vertical="center"/>
    </xf>
    <xf numFmtId="164" fontId="0" fillId="15" borderId="3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0" fontId="0" fillId="16" borderId="48" xfId="0" applyFill="1" applyBorder="1" applyAlignment="1">
      <alignment horizontal="center"/>
    </xf>
    <xf numFmtId="164" fontId="0" fillId="16" borderId="3" xfId="0" applyNumberFormat="1" applyFill="1" applyBorder="1" applyAlignment="1">
      <alignment vertical="center"/>
    </xf>
    <xf numFmtId="164" fontId="0" fillId="16" borderId="0" xfId="0" applyNumberFormat="1" applyFill="1" applyAlignment="1">
      <alignment vertical="center"/>
    </xf>
    <xf numFmtId="164" fontId="0" fillId="16" borderId="40" xfId="0" applyNumberFormat="1" applyFill="1" applyBorder="1" applyAlignment="1">
      <alignment vertical="center"/>
    </xf>
    <xf numFmtId="164" fontId="0" fillId="16" borderId="25" xfId="0" applyNumberFormat="1" applyFill="1" applyBorder="1" applyAlignment="1">
      <alignment vertical="center"/>
    </xf>
    <xf numFmtId="0" fontId="0" fillId="0" borderId="21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5" borderId="40" xfId="0" applyNumberFormat="1" applyFill="1" applyBorder="1" applyAlignment="1">
      <alignment vertical="center"/>
    </xf>
    <xf numFmtId="164" fontId="0" fillId="15" borderId="25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16" borderId="41" xfId="0" applyNumberFormat="1" applyFill="1" applyBorder="1" applyAlignment="1">
      <alignment vertical="center"/>
    </xf>
    <xf numFmtId="164" fontId="0" fillId="16" borderId="21" xfId="0" applyNumberFormat="1" applyFill="1" applyBorder="1" applyAlignment="1">
      <alignment vertical="center"/>
    </xf>
    <xf numFmtId="164" fontId="0" fillId="16" borderId="23" xfId="0" applyNumberFormat="1" applyFill="1" applyBorder="1" applyAlignment="1">
      <alignment vertical="center"/>
    </xf>
    <xf numFmtId="164" fontId="7" fillId="14" borderId="42" xfId="0" applyNumberFormat="1" applyFont="1" applyFill="1" applyBorder="1" applyAlignment="1">
      <alignment vertical="center"/>
    </xf>
    <xf numFmtId="164" fontId="7" fillId="14" borderId="14" xfId="0" applyNumberFormat="1" applyFont="1" applyFill="1" applyBorder="1" applyAlignment="1">
      <alignment vertical="center"/>
    </xf>
    <xf numFmtId="164" fontId="7" fillId="16" borderId="21" xfId="0" applyNumberFormat="1" applyFont="1" applyFill="1" applyBorder="1" applyAlignment="1">
      <alignment vertical="center"/>
    </xf>
    <xf numFmtId="0" fontId="0" fillId="16" borderId="21" xfId="0" applyFill="1" applyBorder="1" applyAlignment="1">
      <alignment vertical="center"/>
    </xf>
    <xf numFmtId="164" fontId="7" fillId="14" borderId="24" xfId="0" applyNumberFormat="1" applyFont="1" applyFill="1" applyBorder="1" applyAlignment="1">
      <alignment vertical="center"/>
    </xf>
    <xf numFmtId="164" fontId="7" fillId="14" borderId="35" xfId="0" applyNumberFormat="1" applyFont="1" applyFill="1" applyBorder="1" applyAlignment="1">
      <alignment vertical="center"/>
    </xf>
    <xf numFmtId="0" fontId="0" fillId="16" borderId="25" xfId="0" applyFill="1" applyBorder="1" applyAlignment="1">
      <alignment vertical="center"/>
    </xf>
    <xf numFmtId="164" fontId="0" fillId="16" borderId="42" xfId="0" applyNumberForma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16" borderId="47" xfId="0" applyFill="1" applyBorder="1" applyAlignment="1">
      <alignment horizontal="center"/>
    </xf>
    <xf numFmtId="0" fontId="0" fillId="16" borderId="49" xfId="0" applyFill="1" applyBorder="1" applyAlignment="1">
      <alignment horizontal="center"/>
    </xf>
    <xf numFmtId="164" fontId="7" fillId="6" borderId="0" xfId="0" applyNumberFormat="1" applyFont="1" applyFill="1" applyAlignment="1">
      <alignment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0" fontId="4" fillId="0" borderId="0" xfId="0" applyFont="1"/>
    <xf numFmtId="0" fontId="0" fillId="17" borderId="0" xfId="0" applyFill="1" applyAlignment="1">
      <alignment horizontal="center"/>
    </xf>
    <xf numFmtId="0" fontId="2" fillId="0" borderId="14" xfId="0" applyFont="1" applyBorder="1"/>
    <xf numFmtId="0" fontId="2" fillId="0" borderId="21" xfId="0" applyFont="1" applyBorder="1"/>
    <xf numFmtId="0" fontId="2" fillId="0" borderId="28" xfId="0" applyFont="1" applyBorder="1"/>
    <xf numFmtId="0" fontId="2" fillId="0" borderId="46" xfId="0" applyFont="1" applyBorder="1"/>
    <xf numFmtId="0" fontId="2" fillId="0" borderId="12" xfId="0" applyFont="1" applyBorder="1"/>
    <xf numFmtId="0" fontId="2" fillId="0" borderId="13" xfId="0" applyFont="1" applyBorder="1"/>
    <xf numFmtId="0" fontId="9" fillId="9" borderId="28" xfId="0" applyFont="1" applyFill="1" applyBorder="1" applyAlignment="1" applyProtection="1">
      <alignment vertical="top" wrapText="1"/>
      <protection locked="0"/>
    </xf>
    <xf numFmtId="0" fontId="8" fillId="0" borderId="10" xfId="0" applyFont="1" applyBorder="1" applyAlignment="1">
      <alignment vertical="center"/>
    </xf>
    <xf numFmtId="164" fontId="0" fillId="6" borderId="19" xfId="0" applyNumberFormat="1" applyFill="1" applyBorder="1" applyAlignment="1">
      <alignment vertical="center"/>
    </xf>
    <xf numFmtId="164" fontId="8" fillId="6" borderId="0" xfId="0" applyNumberFormat="1" applyFon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6" borderId="34" xfId="0" applyNumberFormat="1" applyFill="1" applyBorder="1" applyAlignment="1">
      <alignment vertical="center"/>
    </xf>
    <xf numFmtId="164" fontId="8" fillId="0" borderId="34" xfId="0" applyNumberFormat="1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164" fontId="0" fillId="6" borderId="24" xfId="0" applyNumberFormat="1" applyFill="1" applyBorder="1" applyAlignment="1">
      <alignment vertical="center"/>
    </xf>
    <xf numFmtId="164" fontId="8" fillId="6" borderId="25" xfId="0" applyNumberFormat="1" applyFont="1" applyFill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4" fontId="8" fillId="0" borderId="36" xfId="0" quotePrefix="1" applyNumberFormat="1" applyFont="1" applyBorder="1" applyAlignment="1">
      <alignment horizontal="left" vertical="center"/>
    </xf>
    <xf numFmtId="164" fontId="0" fillId="6" borderId="0" xfId="0" applyNumberFormat="1" applyFill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64" fontId="0" fillId="6" borderId="25" xfId="0" applyNumberFormat="1" applyFill="1" applyBorder="1" applyAlignment="1">
      <alignment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2" xfId="0" applyFont="1" applyBorder="1" applyAlignment="1">
      <alignment vertical="center"/>
    </xf>
    <xf numFmtId="165" fontId="8" fillId="0" borderId="22" xfId="1" applyNumberFormat="1" applyFont="1" applyFill="1" applyBorder="1" applyAlignment="1">
      <alignment vertical="center"/>
    </xf>
    <xf numFmtId="164" fontId="0" fillId="6" borderId="21" xfId="0" applyNumberFormat="1" applyFill="1" applyBorder="1" applyAlignment="1">
      <alignment vertical="center"/>
    </xf>
    <xf numFmtId="9" fontId="0" fillId="0" borderId="4" xfId="0" applyNumberFormat="1" applyBorder="1" applyProtection="1">
      <protection locked="0"/>
    </xf>
    <xf numFmtId="0" fontId="0" fillId="0" borderId="4" xfId="0" applyBorder="1"/>
    <xf numFmtId="0" fontId="0" fillId="0" borderId="50" xfId="0" applyBorder="1" applyAlignment="1">
      <alignment horizontal="center"/>
    </xf>
    <xf numFmtId="0" fontId="8" fillId="0" borderId="9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5" fontId="8" fillId="0" borderId="9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0" borderId="9" xfId="0" applyBorder="1" applyAlignment="1">
      <alignment horizontal="left" vertical="center" wrapText="1"/>
    </xf>
    <xf numFmtId="164" fontId="7" fillId="6" borderId="8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64" fontId="0" fillId="0" borderId="10" xfId="0" applyNumberFormat="1" applyBorder="1" applyAlignment="1">
      <alignment horizontal="left" vertical="center" wrapText="1"/>
    </xf>
    <xf numFmtId="164" fontId="7" fillId="6" borderId="6" xfId="0" applyNumberFormat="1" applyFont="1" applyFill="1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8" fillId="8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0" fillId="0" borderId="51" xfId="0" applyBorder="1" applyAlignment="1">
      <alignment horizontal="center"/>
    </xf>
    <xf numFmtId="0" fontId="8" fillId="8" borderId="0" xfId="0" applyFont="1" applyFill="1" applyAlignment="1">
      <alignment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0" fillId="6" borderId="3" xfId="0" applyNumberFormat="1" applyFill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0" fillId="0" borderId="40" xfId="0" applyBorder="1"/>
    <xf numFmtId="0" fontId="8" fillId="0" borderId="40" xfId="0" applyFont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0" fontId="0" fillId="0" borderId="26" xfId="0" applyBorder="1" applyAlignment="1">
      <alignment horizontal="left"/>
    </xf>
    <xf numFmtId="164" fontId="7" fillId="6" borderId="44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7" fillId="0" borderId="34" xfId="0" applyNumberFormat="1" applyFont="1" applyBorder="1" applyAlignment="1">
      <alignment horizontal="left" vertical="center"/>
    </xf>
    <xf numFmtId="164" fontId="7" fillId="0" borderId="36" xfId="0" applyNumberFormat="1" applyFont="1" applyBorder="1" applyAlignment="1">
      <alignment horizontal="left" vertical="center"/>
    </xf>
    <xf numFmtId="0" fontId="9" fillId="9" borderId="2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9" fontId="0" fillId="0" borderId="3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8" fillId="0" borderId="11" xfId="0" applyFont="1" applyBorder="1" applyAlignment="1">
      <alignment vertical="center"/>
    </xf>
    <xf numFmtId="165" fontId="8" fillId="0" borderId="11" xfId="1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0" fillId="6" borderId="17" xfId="0" applyNumberFormat="1" applyFill="1" applyBorder="1" applyAlignment="1">
      <alignment vertical="center"/>
    </xf>
    <xf numFmtId="164" fontId="7" fillId="6" borderId="4" xfId="0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9" fontId="0" fillId="0" borderId="29" xfId="0" applyNumberFormat="1" applyBorder="1" applyAlignment="1" applyProtection="1">
      <alignment vertical="center"/>
      <protection locked="0"/>
    </xf>
    <xf numFmtId="9" fontId="0" fillId="0" borderId="4" xfId="0" applyNumberFormat="1" applyBorder="1" applyAlignment="1" applyProtection="1">
      <alignment vertical="center"/>
      <protection locked="0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49" xfId="0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" fillId="5" borderId="5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left" vertical="center" wrapText="1"/>
    </xf>
    <xf numFmtId="0" fontId="8" fillId="0" borderId="42" xfId="0" applyFont="1" applyBorder="1" applyAlignment="1">
      <alignment vertical="center"/>
    </xf>
    <xf numFmtId="9" fontId="15" fillId="0" borderId="23" xfId="1" applyFont="1" applyFill="1" applyBorder="1" applyAlignment="1">
      <alignment vertical="center"/>
    </xf>
    <xf numFmtId="9" fontId="8" fillId="0" borderId="21" xfId="1" applyFont="1" applyFill="1" applyBorder="1" applyAlignment="1">
      <alignment vertical="center"/>
    </xf>
    <xf numFmtId="166" fontId="16" fillId="6" borderId="42" xfId="0" applyNumberFormat="1" applyFont="1" applyFill="1" applyBorder="1" applyAlignment="1">
      <alignment horizontal="center" vertical="center"/>
    </xf>
    <xf numFmtId="166" fontId="16" fillId="6" borderId="22" xfId="0" applyNumberFormat="1" applyFont="1" applyFill="1" applyBorder="1" applyAlignment="1">
      <alignment horizontal="center" vertical="center"/>
    </xf>
    <xf numFmtId="166" fontId="16" fillId="6" borderId="2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 wrapText="1"/>
    </xf>
    <xf numFmtId="166" fontId="16" fillId="6" borderId="4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/>
    </xf>
    <xf numFmtId="9" fontId="8" fillId="0" borderId="14" xfId="1" applyFont="1" applyFill="1" applyBorder="1" applyAlignment="1">
      <alignment horizontal="center" vertical="center"/>
    </xf>
    <xf numFmtId="9" fontId="8" fillId="0" borderId="21" xfId="1" applyFont="1" applyFill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9" fontId="15" fillId="0" borderId="18" xfId="1" applyFont="1" applyFill="1" applyBorder="1" applyAlignment="1">
      <alignment vertical="center"/>
    </xf>
    <xf numFmtId="9" fontId="8" fillId="0" borderId="4" xfId="1" applyFont="1" applyFill="1" applyBorder="1" applyAlignment="1">
      <alignment vertical="center"/>
    </xf>
    <xf numFmtId="166" fontId="16" fillId="6" borderId="29" xfId="0" applyNumberFormat="1" applyFont="1" applyFill="1" applyBorder="1" applyAlignment="1">
      <alignment horizontal="center" vertical="center"/>
    </xf>
    <xf numFmtId="166" fontId="16" fillId="6" borderId="11" xfId="0" applyNumberFormat="1" applyFont="1" applyFill="1" applyBorder="1" applyAlignment="1">
      <alignment horizontal="center" vertical="center"/>
    </xf>
    <xf numFmtId="166" fontId="16" fillId="6" borderId="4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 wrapText="1"/>
    </xf>
    <xf numFmtId="166" fontId="16" fillId="6" borderId="5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/>
    </xf>
    <xf numFmtId="9" fontId="8" fillId="0" borderId="29" xfId="1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7" fillId="0" borderId="15" xfId="0" applyFont="1" applyBorder="1"/>
    <xf numFmtId="166" fontId="18" fillId="6" borderId="31" xfId="0" applyNumberFormat="1" applyFont="1" applyFill="1" applyBorder="1" applyAlignment="1">
      <alignment horizontal="center"/>
    </xf>
    <xf numFmtId="166" fontId="18" fillId="6" borderId="9" xfId="0" applyNumberFormat="1" applyFont="1" applyFill="1" applyBorder="1" applyAlignment="1">
      <alignment horizontal="center"/>
    </xf>
    <xf numFmtId="166" fontId="18" fillId="6" borderId="1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top" wrapText="1"/>
    </xf>
    <xf numFmtId="166" fontId="18" fillId="6" borderId="2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center" wrapText="1"/>
    </xf>
    <xf numFmtId="9" fontId="0" fillId="0" borderId="3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7" fillId="0" borderId="20" xfId="0" applyFont="1" applyBorder="1"/>
    <xf numFmtId="166" fontId="18" fillId="6" borderId="33" xfId="0" applyNumberFormat="1" applyFont="1" applyFill="1" applyBorder="1" applyAlignment="1">
      <alignment horizontal="center"/>
    </xf>
    <xf numFmtId="166" fontId="18" fillId="6" borderId="10" xfId="0" applyNumberFormat="1" applyFont="1" applyFill="1" applyBorder="1" applyAlignment="1">
      <alignment horizontal="center"/>
    </xf>
    <xf numFmtId="166" fontId="18" fillId="6" borderId="0" xfId="0" applyNumberFormat="1" applyFont="1" applyFill="1" applyAlignment="1">
      <alignment horizontal="center"/>
    </xf>
    <xf numFmtId="166" fontId="0" fillId="0" borderId="34" xfId="0" applyNumberFormat="1" applyBorder="1" applyAlignment="1">
      <alignment vertical="top" wrapText="1"/>
    </xf>
    <xf numFmtId="166" fontId="18" fillId="6" borderId="3" xfId="0" applyNumberFormat="1" applyFont="1" applyFill="1" applyBorder="1" applyAlignment="1">
      <alignment horizontal="center"/>
    </xf>
    <xf numFmtId="166" fontId="0" fillId="0" borderId="34" xfId="0" applyNumberFormat="1" applyBorder="1" applyAlignment="1">
      <alignment vertical="center" wrapText="1"/>
    </xf>
    <xf numFmtId="9" fontId="0" fillId="0" borderId="3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1" xfId="0" applyBorder="1"/>
    <xf numFmtId="0" fontId="17" fillId="0" borderId="18" xfId="0" applyFont="1" applyBorder="1"/>
    <xf numFmtId="166" fontId="18" fillId="6" borderId="29" xfId="0" applyNumberFormat="1" applyFont="1" applyFill="1" applyBorder="1" applyAlignment="1">
      <alignment horizontal="center"/>
    </xf>
    <xf numFmtId="166" fontId="18" fillId="6" borderId="11" xfId="0" applyNumberFormat="1" applyFont="1" applyFill="1" applyBorder="1" applyAlignment="1">
      <alignment horizontal="center"/>
    </xf>
    <xf numFmtId="166" fontId="18" fillId="6" borderId="4" xfId="0" applyNumberFormat="1" applyFont="1" applyFill="1" applyBorder="1" applyAlignment="1">
      <alignment horizontal="center"/>
    </xf>
    <xf numFmtId="166" fontId="0" fillId="0" borderId="30" xfId="0" applyNumberFormat="1" applyBorder="1" applyAlignment="1">
      <alignment vertical="top" wrapText="1"/>
    </xf>
    <xf numFmtId="166" fontId="0" fillId="0" borderId="30" xfId="0" applyNumberFormat="1" applyBorder="1" applyAlignment="1">
      <alignment vertical="center" wrapText="1"/>
    </xf>
    <xf numFmtId="9" fontId="0" fillId="0" borderId="29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32" xfId="0" applyNumberFormat="1" applyBorder="1" applyAlignment="1">
      <alignment horizontal="left" vertical="center" wrapText="1"/>
    </xf>
    <xf numFmtId="166" fontId="0" fillId="0" borderId="32" xfId="0" applyNumberFormat="1" applyBorder="1" applyAlignment="1">
      <alignment horizontal="left" vertical="center"/>
    </xf>
    <xf numFmtId="166" fontId="0" fillId="0" borderId="34" xfId="0" applyNumberFormat="1" applyBorder="1" applyAlignment="1">
      <alignment horizontal="left" vertical="center" wrapText="1"/>
    </xf>
    <xf numFmtId="166" fontId="0" fillId="0" borderId="34" xfId="0" applyNumberFormat="1" applyBorder="1" applyAlignment="1">
      <alignment horizontal="left" vertical="center"/>
    </xf>
    <xf numFmtId="166" fontId="18" fillId="6" borderId="5" xfId="0" applyNumberFormat="1" applyFont="1" applyFill="1" applyBorder="1" applyAlignment="1">
      <alignment horizontal="center"/>
    </xf>
    <xf numFmtId="166" fontId="8" fillId="0" borderId="32" xfId="0" applyNumberFormat="1" applyFont="1" applyBorder="1" applyAlignment="1">
      <alignment horizontal="left" vertical="center" wrapText="1"/>
    </xf>
    <xf numFmtId="166" fontId="19" fillId="6" borderId="3" xfId="0" applyNumberFormat="1" applyFont="1" applyFill="1" applyBorder="1" applyAlignment="1">
      <alignment horizontal="center"/>
    </xf>
    <xf numFmtId="166" fontId="19" fillId="6" borderId="10" xfId="0" applyNumberFormat="1" applyFont="1" applyFill="1" applyBorder="1" applyAlignment="1">
      <alignment horizontal="center"/>
    </xf>
    <xf numFmtId="166" fontId="19" fillId="6" borderId="0" xfId="0" applyNumberFormat="1" applyFont="1" applyFill="1" applyAlignment="1">
      <alignment horizontal="center"/>
    </xf>
    <xf numFmtId="166" fontId="8" fillId="0" borderId="34" xfId="0" applyNumberFormat="1" applyFont="1" applyBorder="1" applyAlignment="1">
      <alignment horizontal="left" vertical="center" wrapText="1"/>
    </xf>
    <xf numFmtId="9" fontId="15" fillId="0" borderId="15" xfId="1" applyFont="1" applyFill="1" applyBorder="1" applyAlignment="1">
      <alignment vertical="center"/>
    </xf>
    <xf numFmtId="9" fontId="8" fillId="0" borderId="1" xfId="1" applyFont="1" applyFill="1" applyBorder="1" applyAlignment="1">
      <alignment vertical="center"/>
    </xf>
    <xf numFmtId="166" fontId="16" fillId="6" borderId="31" xfId="0" applyNumberFormat="1" applyFont="1" applyFill="1" applyBorder="1" applyAlignment="1">
      <alignment horizontal="center" vertical="center"/>
    </xf>
    <xf numFmtId="166" fontId="16" fillId="6" borderId="9" xfId="0" applyNumberFormat="1" applyFont="1" applyFill="1" applyBorder="1" applyAlignment="1">
      <alignment horizontal="center" vertical="center"/>
    </xf>
    <xf numFmtId="166" fontId="16" fillId="6" borderId="1" xfId="0" applyNumberFormat="1" applyFont="1" applyFill="1" applyBorder="1" applyAlignment="1">
      <alignment horizontal="center" vertical="center"/>
    </xf>
    <xf numFmtId="166" fontId="16" fillId="6" borderId="2" xfId="0" applyNumberFormat="1" applyFont="1" applyFill="1" applyBorder="1" applyAlignment="1">
      <alignment horizontal="center" vertical="center"/>
    </xf>
    <xf numFmtId="9" fontId="8" fillId="0" borderId="31" xfId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9" fontId="15" fillId="0" borderId="20" xfId="1" applyFont="1" applyFill="1" applyBorder="1" applyAlignment="1">
      <alignment vertical="center"/>
    </xf>
    <xf numFmtId="9" fontId="8" fillId="0" borderId="0" xfId="1" applyFont="1" applyFill="1" applyBorder="1" applyAlignment="1">
      <alignment vertical="center"/>
    </xf>
    <xf numFmtId="166" fontId="16" fillId="6" borderId="33" xfId="0" applyNumberFormat="1" applyFont="1" applyFill="1" applyBorder="1" applyAlignment="1">
      <alignment horizontal="center" vertical="center"/>
    </xf>
    <xf numFmtId="166" fontId="16" fillId="6" borderId="10" xfId="0" applyNumberFormat="1" applyFont="1" applyFill="1" applyBorder="1" applyAlignment="1">
      <alignment horizontal="center" vertical="center"/>
    </xf>
    <xf numFmtId="166" fontId="16" fillId="6" borderId="0" xfId="0" applyNumberFormat="1" applyFont="1" applyFill="1" applyAlignment="1">
      <alignment horizontal="center" vertical="center"/>
    </xf>
    <xf numFmtId="166" fontId="16" fillId="6" borderId="3" xfId="0" applyNumberFormat="1" applyFont="1" applyFill="1" applyBorder="1" applyAlignment="1">
      <alignment horizontal="center" vertical="center"/>
    </xf>
    <xf numFmtId="9" fontId="8" fillId="0" borderId="33" xfId="1" applyFont="1" applyFill="1" applyBorder="1" applyAlignment="1">
      <alignment horizontal="center" vertical="center"/>
    </xf>
    <xf numFmtId="9" fontId="8" fillId="0" borderId="0" xfId="1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6" fontId="20" fillId="6" borderId="3" xfId="0" applyNumberFormat="1" applyFont="1" applyFill="1" applyBorder="1" applyAlignment="1">
      <alignment horizontal="center" vertical="center"/>
    </xf>
    <xf numFmtId="166" fontId="20" fillId="6" borderId="10" xfId="0" applyNumberFormat="1" applyFont="1" applyFill="1" applyBorder="1" applyAlignment="1">
      <alignment horizontal="center" vertical="center"/>
    </xf>
    <xf numFmtId="166" fontId="20" fillId="6" borderId="0" xfId="0" applyNumberFormat="1" applyFont="1" applyFill="1" applyAlignment="1">
      <alignment horizontal="center" vertical="center"/>
    </xf>
    <xf numFmtId="166" fontId="18" fillId="6" borderId="3" xfId="0" applyNumberFormat="1" applyFont="1" applyFill="1" applyBorder="1" applyAlignment="1">
      <alignment horizontal="center" vertical="center"/>
    </xf>
    <xf numFmtId="166" fontId="18" fillId="6" borderId="10" xfId="0" applyNumberFormat="1" applyFont="1" applyFill="1" applyBorder="1" applyAlignment="1">
      <alignment horizontal="center" vertical="center"/>
    </xf>
    <xf numFmtId="166" fontId="18" fillId="6" borderId="0" xfId="0" applyNumberFormat="1" applyFont="1" applyFill="1" applyAlignment="1">
      <alignment horizontal="center" vertical="center"/>
    </xf>
    <xf numFmtId="9" fontId="8" fillId="0" borderId="33" xfId="1" applyFont="1" applyFill="1" applyBorder="1" applyAlignment="1">
      <alignment horizontal="center" vertical="center" wrapText="1"/>
    </xf>
    <xf numFmtId="9" fontId="8" fillId="0" borderId="0" xfId="1" applyFont="1" applyFill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9" fontId="8" fillId="0" borderId="33" xfId="1" quotePrefix="1" applyFont="1" applyFill="1" applyBorder="1" applyAlignment="1">
      <alignment horizontal="center" vertical="center" wrapText="1"/>
    </xf>
    <xf numFmtId="9" fontId="8" fillId="0" borderId="0" xfId="1" quotePrefix="1" applyFont="1" applyFill="1" applyAlignment="1">
      <alignment horizontal="center" vertical="center" wrapText="1"/>
    </xf>
    <xf numFmtId="166" fontId="8" fillId="0" borderId="0" xfId="0" quotePrefix="1" applyNumberFormat="1" applyFont="1" applyAlignment="1">
      <alignment horizontal="center" vertical="center" wrapText="1"/>
    </xf>
    <xf numFmtId="0" fontId="8" fillId="0" borderId="34" xfId="0" quotePrefix="1" applyFont="1" applyBorder="1" applyAlignment="1">
      <alignment horizontal="center" vertical="center" wrapText="1"/>
    </xf>
    <xf numFmtId="165" fontId="15" fillId="0" borderId="20" xfId="1" applyNumberFormat="1" applyFont="1" applyFill="1" applyBorder="1" applyAlignment="1">
      <alignment vertical="center"/>
    </xf>
    <xf numFmtId="165" fontId="15" fillId="0" borderId="18" xfId="1" applyNumberFormat="1" applyFont="1" applyFill="1" applyBorder="1" applyAlignment="1">
      <alignment vertical="center"/>
    </xf>
    <xf numFmtId="0" fontId="0" fillId="0" borderId="20" xfId="0" applyBorder="1"/>
    <xf numFmtId="166" fontId="18" fillId="6" borderId="7" xfId="0" applyNumberFormat="1" applyFont="1" applyFill="1" applyBorder="1" applyAlignment="1">
      <alignment horizontal="center"/>
    </xf>
    <xf numFmtId="166" fontId="21" fillId="0" borderId="32" xfId="0" applyNumberFormat="1" applyFont="1" applyBorder="1" applyAlignment="1">
      <alignment vertical="center" wrapText="1"/>
    </xf>
    <xf numFmtId="166" fontId="21" fillId="0" borderId="34" xfId="0" applyNumberFormat="1" applyFont="1" applyBorder="1" applyAlignment="1">
      <alignment vertical="center" wrapText="1"/>
    </xf>
    <xf numFmtId="166" fontId="18" fillId="6" borderId="16" xfId="0" applyNumberFormat="1" applyFont="1" applyFill="1" applyBorder="1" applyAlignment="1">
      <alignment horizontal="center"/>
    </xf>
    <xf numFmtId="166" fontId="18" fillId="6" borderId="19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26" xfId="0" applyBorder="1"/>
    <xf numFmtId="0" fontId="17" fillId="0" borderId="27" xfId="0" applyFont="1" applyBorder="1"/>
    <xf numFmtId="166" fontId="18" fillId="6" borderId="24" xfId="0" applyNumberFormat="1" applyFont="1" applyFill="1" applyBorder="1" applyAlignment="1">
      <alignment horizontal="center"/>
    </xf>
    <xf numFmtId="166" fontId="16" fillId="6" borderId="26" xfId="0" applyNumberFormat="1" applyFont="1" applyFill="1" applyBorder="1" applyAlignment="1">
      <alignment horizontal="center" vertical="center"/>
    </xf>
    <xf numFmtId="166" fontId="16" fillId="6" borderId="25" xfId="0" applyNumberFormat="1" applyFont="1" applyFill="1" applyBorder="1" applyAlignment="1">
      <alignment horizontal="center" vertical="center"/>
    </xf>
    <xf numFmtId="166" fontId="0" fillId="0" borderId="36" xfId="0" applyNumberFormat="1" applyBorder="1" applyAlignment="1">
      <alignment horizontal="left" vertical="center" wrapText="1"/>
    </xf>
    <xf numFmtId="166" fontId="18" fillId="6" borderId="40" xfId="0" applyNumberFormat="1" applyFont="1" applyFill="1" applyBorder="1" applyAlignment="1">
      <alignment horizontal="center"/>
    </xf>
    <xf numFmtId="166" fontId="0" fillId="0" borderId="36" xfId="0" applyNumberFormat="1" applyBorder="1" applyAlignment="1">
      <alignment horizontal="left" vertical="center"/>
    </xf>
    <xf numFmtId="9" fontId="0" fillId="0" borderId="35" xfId="1" applyFont="1" applyFill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5" borderId="37" xfId="0" applyFont="1" applyFill="1" applyBorder="1" applyAlignment="1">
      <alignment horizontal="center" vertical="center" wrapText="1"/>
    </xf>
    <xf numFmtId="164" fontId="8" fillId="0" borderId="23" xfId="0" applyNumberFormat="1" applyFont="1" applyBorder="1" applyAlignment="1">
      <alignment vertical="center"/>
    </xf>
    <xf numFmtId="164" fontId="8" fillId="0" borderId="20" xfId="0" applyNumberFormat="1" applyFont="1" applyBorder="1" applyAlignment="1">
      <alignment vertical="center"/>
    </xf>
    <xf numFmtId="164" fontId="0" fillId="6" borderId="33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164" fontId="8" fillId="0" borderId="18" xfId="0" applyNumberFormat="1" applyFont="1" applyBorder="1" applyAlignment="1">
      <alignment vertical="center"/>
    </xf>
    <xf numFmtId="164" fontId="8" fillId="0" borderId="27" xfId="0" applyNumberFormat="1" applyFont="1" applyBorder="1" applyAlignment="1">
      <alignment vertical="center"/>
    </xf>
    <xf numFmtId="164" fontId="12" fillId="6" borderId="0" xfId="0" applyNumberFormat="1" applyFont="1" applyFill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0" fillId="0" borderId="51" xfId="0" applyBorder="1" applyAlignment="1">
      <alignment vertical="top"/>
    </xf>
    <xf numFmtId="165" fontId="0" fillId="0" borderId="51" xfId="1" applyNumberFormat="1" applyFont="1" applyBorder="1" applyAlignment="1">
      <alignment vertical="top"/>
    </xf>
    <xf numFmtId="164" fontId="8" fillId="6" borderId="16" xfId="0" applyNumberFormat="1" applyFont="1" applyFill="1" applyBorder="1" applyAlignment="1">
      <alignment vertical="center"/>
    </xf>
    <xf numFmtId="0" fontId="0" fillId="0" borderId="3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48" xfId="0" applyBorder="1" applyAlignment="1">
      <alignment vertical="top"/>
    </xf>
    <xf numFmtId="165" fontId="0" fillId="0" borderId="48" xfId="1" applyNumberFormat="1" applyFont="1" applyBorder="1" applyAlignment="1">
      <alignment vertical="top"/>
    </xf>
    <xf numFmtId="164" fontId="8" fillId="6" borderId="19" xfId="0" applyNumberFormat="1" applyFont="1" applyFill="1" applyBorder="1" applyAlignment="1">
      <alignment vertical="center"/>
    </xf>
    <xf numFmtId="0" fontId="0" fillId="0" borderId="34" xfId="0" applyBorder="1" applyAlignment="1">
      <alignment vertical="top"/>
    </xf>
    <xf numFmtId="0" fontId="0" fillId="0" borderId="0" xfId="0" applyAlignment="1">
      <alignment vertical="top"/>
    </xf>
    <xf numFmtId="0" fontId="0" fillId="0" borderId="50" xfId="0" applyBorder="1" applyAlignment="1">
      <alignment vertical="top"/>
    </xf>
    <xf numFmtId="165" fontId="0" fillId="0" borderId="50" xfId="1" applyNumberFormat="1" applyFont="1" applyBorder="1" applyAlignment="1">
      <alignment vertical="top"/>
    </xf>
    <xf numFmtId="164" fontId="8" fillId="6" borderId="17" xfId="0" applyNumberFormat="1" applyFont="1" applyFill="1" applyBorder="1" applyAlignment="1">
      <alignment vertical="center"/>
    </xf>
    <xf numFmtId="0" fontId="0" fillId="0" borderId="30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34" xfId="0" applyNumberFormat="1" applyBorder="1" applyAlignment="1">
      <alignment vertical="top"/>
    </xf>
    <xf numFmtId="164" fontId="0" fillId="0" borderId="3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0" fillId="0" borderId="34" xfId="0" applyBorder="1" applyAlignment="1">
      <alignment horizontal="center" vertical="top"/>
    </xf>
    <xf numFmtId="0" fontId="8" fillId="0" borderId="50" xfId="0" applyFont="1" applyBorder="1" applyAlignment="1">
      <alignment vertical="center"/>
    </xf>
    <xf numFmtId="0" fontId="0" fillId="0" borderId="49" xfId="0" applyBorder="1" applyAlignment="1">
      <alignment vertical="top"/>
    </xf>
    <xf numFmtId="165" fontId="0" fillId="0" borderId="49" xfId="1" applyNumberFormat="1" applyFont="1" applyBorder="1" applyAlignment="1">
      <alignment vertical="top"/>
    </xf>
    <xf numFmtId="164" fontId="8" fillId="6" borderId="24" xfId="0" applyNumberFormat="1" applyFont="1" applyFill="1" applyBorder="1" applyAlignment="1">
      <alignment vertical="center"/>
    </xf>
    <xf numFmtId="0" fontId="0" fillId="0" borderId="36" xfId="0" applyBorder="1" applyAlignment="1">
      <alignment vertical="top"/>
    </xf>
    <xf numFmtId="164" fontId="8" fillId="0" borderId="21" xfId="0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4" fontId="8" fillId="0" borderId="4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4" fontId="8" fillId="0" borderId="32" xfId="0" applyNumberFormat="1" applyFont="1" applyBorder="1" applyAlignment="1">
      <alignment vertical="center"/>
    </xf>
    <xf numFmtId="164" fontId="8" fillId="0" borderId="30" xfId="0" applyNumberFormat="1" applyFont="1" applyBorder="1" applyAlignment="1">
      <alignment vertical="center"/>
    </xf>
    <xf numFmtId="164" fontId="8" fillId="0" borderId="15" xfId="0" applyNumberFormat="1" applyFont="1" applyBorder="1" applyAlignment="1">
      <alignment vertical="center"/>
    </xf>
    <xf numFmtId="164" fontId="8" fillId="0" borderId="25" xfId="0" applyNumberFormat="1" applyFont="1" applyBorder="1" applyAlignment="1">
      <alignment vertical="center"/>
    </xf>
    <xf numFmtId="0" fontId="5" fillId="0" borderId="0" xfId="0" applyFont="1" applyAlignment="1">
      <alignment horizontal="left"/>
    </xf>
    <xf numFmtId="0" fontId="1" fillId="2" borderId="53" xfId="0" applyFont="1" applyFill="1" applyBorder="1" applyAlignment="1">
      <alignment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 applyProtection="1">
      <alignment horizontal="left" vertical="top" wrapText="1"/>
      <protection locked="0"/>
    </xf>
    <xf numFmtId="0" fontId="0" fillId="0" borderId="21" xfId="0" applyBorder="1" applyAlignment="1">
      <alignment horizontal="center"/>
    </xf>
    <xf numFmtId="0" fontId="0" fillId="3" borderId="4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50" xfId="0" applyFill="1" applyBorder="1" applyAlignment="1">
      <alignment vertical="center"/>
    </xf>
    <xf numFmtId="9" fontId="6" fillId="3" borderId="4" xfId="1" applyFont="1" applyFill="1" applyBorder="1" applyAlignment="1">
      <alignment vertical="center"/>
    </xf>
    <xf numFmtId="0" fontId="0" fillId="0" borderId="50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8" fillId="3" borderId="51" xfId="0" applyFont="1" applyFill="1" applyBorder="1" applyAlignment="1">
      <alignment vertical="center"/>
    </xf>
    <xf numFmtId="9" fontId="8" fillId="3" borderId="1" xfId="1" applyFont="1" applyFill="1" applyBorder="1" applyAlignment="1">
      <alignment vertical="center"/>
    </xf>
    <xf numFmtId="0" fontId="8" fillId="0" borderId="51" xfId="0" applyFont="1" applyBorder="1" applyAlignment="1">
      <alignment vertical="center"/>
    </xf>
    <xf numFmtId="164" fontId="8" fillId="6" borderId="3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48" xfId="0" applyBorder="1" applyAlignment="1">
      <alignment horizontal="left" vertical="center"/>
    </xf>
    <xf numFmtId="164" fontId="8" fillId="6" borderId="33" xfId="0" applyNumberFormat="1" applyFont="1" applyFill="1" applyBorder="1" applyAlignment="1">
      <alignment vertical="center"/>
    </xf>
    <xf numFmtId="164" fontId="8" fillId="0" borderId="3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8" fillId="3" borderId="48" xfId="0" applyFont="1" applyFill="1" applyBorder="1" applyAlignment="1">
      <alignment vertical="center"/>
    </xf>
    <xf numFmtId="9" fontId="8" fillId="3" borderId="0" xfId="1" applyFont="1" applyFill="1" applyBorder="1" applyAlignment="1">
      <alignment vertical="center"/>
    </xf>
    <xf numFmtId="0" fontId="8" fillId="0" borderId="48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50" xfId="0" applyBorder="1" applyAlignment="1">
      <alignment horizontal="left" vertical="center"/>
    </xf>
    <xf numFmtId="9" fontId="6" fillId="0" borderId="4" xfId="1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3" borderId="56" xfId="0" applyFill="1" applyBorder="1" applyAlignment="1">
      <alignment vertical="center"/>
    </xf>
    <xf numFmtId="9" fontId="0" fillId="3" borderId="55" xfId="1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164" fontId="0" fillId="6" borderId="54" xfId="0" applyNumberFormat="1" applyFill="1" applyBorder="1" applyAlignment="1">
      <alignment vertical="center"/>
    </xf>
    <xf numFmtId="164" fontId="0" fillId="0" borderId="55" xfId="0" applyNumberForma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8" fillId="6" borderId="29" xfId="0" applyNumberFormat="1" applyFont="1" applyFill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5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51" xfId="0" applyBorder="1" applyAlignment="1">
      <alignment horizontal="left" vertical="center"/>
    </xf>
    <xf numFmtId="164" fontId="0" fillId="6" borderId="3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8" fillId="0" borderId="51" xfId="0" applyFont="1" applyBorder="1" applyAlignment="1">
      <alignment horizontal="left" vertical="center"/>
    </xf>
    <xf numFmtId="0" fontId="0" fillId="0" borderId="35" xfId="0" applyBorder="1" applyAlignment="1">
      <alignment vertical="center"/>
    </xf>
    <xf numFmtId="0" fontId="0" fillId="3" borderId="49" xfId="0" applyFill="1" applyBorder="1" applyAlignment="1">
      <alignment vertical="center"/>
    </xf>
    <xf numFmtId="9" fontId="6" fillId="3" borderId="25" xfId="1" applyFont="1" applyFill="1" applyBorder="1" applyAlignment="1">
      <alignment vertical="center"/>
    </xf>
    <xf numFmtId="0" fontId="0" fillId="0" borderId="49" xfId="0" applyBorder="1" applyAlignment="1">
      <alignment horizontal="left" vertical="center"/>
    </xf>
    <xf numFmtId="164" fontId="0" fillId="6" borderId="35" xfId="0" applyNumberFormat="1" applyFill="1" applyBorder="1" applyAlignment="1">
      <alignment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9" fontId="6" fillId="0" borderId="25" xfId="1" applyFont="1" applyBorder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4" fillId="0" borderId="0" xfId="0" applyFont="1" applyAlignment="1">
      <alignment horizontal="center"/>
    </xf>
    <xf numFmtId="166" fontId="0" fillId="0" borderId="32" xfId="0" applyNumberFormat="1" applyBorder="1" applyAlignment="1">
      <alignment horizontal="center" vertical="center" wrapText="1"/>
    </xf>
    <xf numFmtId="166" fontId="0" fillId="0" borderId="34" xfId="0" applyNumberFormat="1" applyBorder="1" applyAlignment="1">
      <alignment horizontal="center" vertical="center" wrapText="1"/>
    </xf>
    <xf numFmtId="166" fontId="0" fillId="0" borderId="3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16" borderId="47" xfId="0" applyFill="1" applyBorder="1" applyAlignment="1">
      <alignment horizontal="center" vertical="center"/>
    </xf>
    <xf numFmtId="0" fontId="0" fillId="16" borderId="4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16" borderId="28" xfId="0" applyFill="1" applyBorder="1" applyAlignment="1">
      <alignment horizontal="center" vertical="center" wrapText="1"/>
    </xf>
    <xf numFmtId="0" fontId="0" fillId="16" borderId="34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52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30A4-F8EC-4009-A243-CB10893AC29A}">
  <dimension ref="B1:AS47"/>
  <sheetViews>
    <sheetView showGridLines="0"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5" sqref="D5:E47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bestFit="1" customWidth="1"/>
    <col min="5" max="5" width="10.109375" bestFit="1" customWidth="1"/>
    <col min="6" max="6" width="49.4414062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6.109375" style="1" bestFit="1" customWidth="1"/>
    <col min="15" max="17" width="20.109375" hidden="1" customWidth="1"/>
    <col min="18" max="18" width="14.88671875" hidden="1" customWidth="1"/>
    <col min="19" max="19" width="19.44140625" hidden="1" customWidth="1"/>
    <col min="20" max="20" width="8" style="252" hidden="1" customWidth="1"/>
    <col min="21" max="21" width="11.332031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4" width="20.33203125" customWidth="1"/>
  </cols>
  <sheetData>
    <row r="1" spans="2:45" s="2" customFormat="1" ht="23.4" x14ac:dyDescent="0.45">
      <c r="B1" s="563" t="s">
        <v>0</v>
      </c>
      <c r="C1" s="563"/>
      <c r="D1" s="563"/>
      <c r="E1" s="563"/>
      <c r="F1" s="563"/>
      <c r="G1" s="557"/>
      <c r="H1" s="557"/>
      <c r="I1" s="557"/>
      <c r="J1" s="557"/>
      <c r="K1" s="557"/>
      <c r="L1" s="557"/>
      <c r="M1" s="557"/>
      <c r="N1" s="557"/>
      <c r="T1" s="486"/>
      <c r="W1" s="21"/>
      <c r="X1" s="21"/>
      <c r="Y1" s="21"/>
      <c r="Z1" s="21"/>
      <c r="AA1" s="21"/>
      <c r="AB1" s="21"/>
      <c r="AC1" s="21"/>
      <c r="AD1" s="21"/>
      <c r="AE1" s="21"/>
    </row>
    <row r="2" spans="2:45" x14ac:dyDescent="0.3">
      <c r="B2" s="564" t="s">
        <v>1</v>
      </c>
      <c r="C2" s="564"/>
      <c r="D2" s="564"/>
      <c r="E2" s="564"/>
      <c r="F2" s="564"/>
      <c r="G2" s="558"/>
      <c r="H2" s="558"/>
      <c r="I2" s="558"/>
      <c r="J2" s="558"/>
      <c r="K2" s="558"/>
      <c r="L2" s="558"/>
      <c r="M2" s="558"/>
      <c r="N2" s="558"/>
    </row>
    <row r="3" spans="2:45" ht="5.4" customHeight="1" thickBot="1" x14ac:dyDescent="0.35"/>
    <row r="4" spans="2:45" ht="15" thickBot="1" x14ac:dyDescent="0.35">
      <c r="G4" s="565" t="s">
        <v>2</v>
      </c>
      <c r="H4" s="566"/>
      <c r="I4" s="566"/>
      <c r="J4" s="567"/>
      <c r="K4" s="565" t="s">
        <v>3</v>
      </c>
      <c r="L4" s="566"/>
      <c r="M4" s="566"/>
      <c r="N4" s="567"/>
      <c r="AO4" s="565" t="s">
        <v>4</v>
      </c>
      <c r="AP4" s="566"/>
      <c r="AQ4" s="566"/>
      <c r="AR4" s="567"/>
    </row>
    <row r="5" spans="2:45" ht="45.75" customHeight="1" thickBot="1" x14ac:dyDescent="0.35">
      <c r="B5" s="48" t="s">
        <v>5</v>
      </c>
      <c r="C5" s="8" t="s">
        <v>6</v>
      </c>
      <c r="D5" s="487" t="s">
        <v>7</v>
      </c>
      <c r="E5" s="8" t="s">
        <v>8</v>
      </c>
      <c r="F5" s="487" t="s">
        <v>9</v>
      </c>
      <c r="G5" s="488" t="s">
        <v>10</v>
      </c>
      <c r="H5" s="452" t="s">
        <v>11</v>
      </c>
      <c r="I5" s="452" t="s">
        <v>12</v>
      </c>
      <c r="J5" s="489" t="s">
        <v>13</v>
      </c>
      <c r="K5" s="488" t="s">
        <v>10</v>
      </c>
      <c r="L5" s="452" t="s">
        <v>11</v>
      </c>
      <c r="M5" s="452" t="s">
        <v>12</v>
      </c>
      <c r="N5" s="489" t="s">
        <v>13</v>
      </c>
      <c r="O5" s="85" t="s">
        <v>14</v>
      </c>
      <c r="P5" s="85" t="s">
        <v>15</v>
      </c>
      <c r="Q5" s="85" t="s">
        <v>16</v>
      </c>
      <c r="R5" s="86" t="s">
        <v>17</v>
      </c>
      <c r="S5" s="86" t="s">
        <v>18</v>
      </c>
      <c r="T5" s="490" t="s">
        <v>19</v>
      </c>
      <c r="U5" s="103"/>
      <c r="V5" s="103"/>
      <c r="W5" s="491">
        <v>2018</v>
      </c>
      <c r="X5" s="491">
        <v>2019</v>
      </c>
      <c r="Y5" s="491">
        <v>2020</v>
      </c>
      <c r="Z5" s="491">
        <v>2021</v>
      </c>
      <c r="AA5" s="491"/>
      <c r="AB5" s="491">
        <v>2018</v>
      </c>
      <c r="AC5" s="491">
        <v>2019</v>
      </c>
      <c r="AD5" s="491">
        <v>2020</v>
      </c>
      <c r="AE5" s="491">
        <v>2021</v>
      </c>
      <c r="AF5" s="103"/>
      <c r="AG5" s="103"/>
      <c r="AH5" s="103"/>
      <c r="AI5" s="103"/>
      <c r="AJ5" s="103"/>
      <c r="AK5" s="103"/>
      <c r="AL5" s="103"/>
      <c r="AM5" s="103"/>
      <c r="AN5" s="103"/>
      <c r="AO5" s="488" t="s">
        <v>10</v>
      </c>
      <c r="AP5" s="452" t="s">
        <v>11</v>
      </c>
      <c r="AQ5" s="452" t="s">
        <v>12</v>
      </c>
      <c r="AR5" s="489" t="s">
        <v>13</v>
      </c>
      <c r="AS5" s="562" t="s">
        <v>19</v>
      </c>
    </row>
    <row r="6" spans="2:45" x14ac:dyDescent="0.3">
      <c r="B6" s="34" t="s">
        <v>20</v>
      </c>
      <c r="C6" s="107" t="s">
        <v>21</v>
      </c>
      <c r="D6" s="492" t="s">
        <v>22</v>
      </c>
      <c r="E6" s="493">
        <v>0.1</v>
      </c>
      <c r="F6" s="494" t="s">
        <v>23</v>
      </c>
      <c r="G6" s="447"/>
      <c r="H6" s="495"/>
      <c r="I6" s="495"/>
      <c r="J6" s="496"/>
      <c r="K6" s="447"/>
      <c r="L6" s="495"/>
      <c r="M6" s="495"/>
      <c r="N6" s="496"/>
      <c r="O6" s="497"/>
      <c r="P6" s="497"/>
      <c r="Q6" s="497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7" si="0">+ROUND(G6/1.18,2)</f>
        <v>0</v>
      </c>
      <c r="AE6" s="1">
        <f t="shared" ref="AE6:AE47" si="1">+ROUND(K6/1.18,2)</f>
        <v>0</v>
      </c>
      <c r="AO6" s="447">
        <v>18990</v>
      </c>
      <c r="AP6" s="495">
        <v>0</v>
      </c>
      <c r="AQ6" s="495">
        <v>18990</v>
      </c>
      <c r="AR6" s="496"/>
      <c r="AS6" s="496">
        <v>0</v>
      </c>
    </row>
    <row r="7" spans="2:45" x14ac:dyDescent="0.3">
      <c r="B7" s="34" t="s">
        <v>20</v>
      </c>
      <c r="C7" s="107" t="s">
        <v>21</v>
      </c>
      <c r="D7" s="492" t="s">
        <v>24</v>
      </c>
      <c r="E7" s="493">
        <v>0</v>
      </c>
      <c r="F7" s="494" t="s">
        <v>25</v>
      </c>
      <c r="G7" s="447"/>
      <c r="H7" s="495"/>
      <c r="I7" s="495"/>
      <c r="J7" s="496"/>
      <c r="K7" s="447"/>
      <c r="L7" s="495"/>
      <c r="M7" s="495"/>
      <c r="N7" s="496"/>
      <c r="O7" s="497"/>
      <c r="P7" s="497"/>
      <c r="Q7" s="497"/>
      <c r="AO7" s="447">
        <v>18990</v>
      </c>
      <c r="AP7" s="495">
        <v>0</v>
      </c>
      <c r="AQ7" s="495">
        <v>18990</v>
      </c>
      <c r="AR7" s="496"/>
      <c r="AS7" s="496">
        <v>0</v>
      </c>
    </row>
    <row r="8" spans="2:45" x14ac:dyDescent="0.3">
      <c r="B8" s="34" t="s">
        <v>20</v>
      </c>
      <c r="C8" s="107" t="s">
        <v>21</v>
      </c>
      <c r="D8" s="492" t="s">
        <v>26</v>
      </c>
      <c r="E8" s="493">
        <v>0.1</v>
      </c>
      <c r="F8" s="494" t="s">
        <v>27</v>
      </c>
      <c r="G8" s="447"/>
      <c r="H8" s="495"/>
      <c r="I8" s="495"/>
      <c r="J8" s="496"/>
      <c r="K8" s="447"/>
      <c r="L8" s="495"/>
      <c r="M8" s="495"/>
      <c r="N8" s="496"/>
      <c r="O8" s="497">
        <v>7.0000000000000007E-2</v>
      </c>
      <c r="P8" s="497">
        <v>7.0000000000000007E-2</v>
      </c>
      <c r="Q8" s="497">
        <v>7.0000000000000007E-2</v>
      </c>
      <c r="S8" t="str">
        <f>+VLOOKUP(D8,[1]Enero!$H$5:$AA$51,20,0)</f>
        <v>3REN003</v>
      </c>
      <c r="T8" s="252" t="s">
        <v>28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447">
        <v>17990</v>
      </c>
      <c r="AP8" s="495">
        <v>0</v>
      </c>
      <c r="AQ8" s="495">
        <v>17990</v>
      </c>
      <c r="AR8" s="496"/>
      <c r="AS8" s="496">
        <v>0</v>
      </c>
    </row>
    <row r="9" spans="2:45" x14ac:dyDescent="0.3">
      <c r="B9" s="39" t="s">
        <v>20</v>
      </c>
      <c r="C9" s="301" t="s">
        <v>21</v>
      </c>
      <c r="D9" s="498" t="s">
        <v>29</v>
      </c>
      <c r="E9" s="499">
        <v>0</v>
      </c>
      <c r="F9" s="500" t="s">
        <v>30</v>
      </c>
      <c r="G9" s="448"/>
      <c r="H9" s="501"/>
      <c r="I9" s="501"/>
      <c r="J9" s="502"/>
      <c r="K9" s="448"/>
      <c r="L9" s="501"/>
      <c r="M9" s="501"/>
      <c r="N9" s="502"/>
      <c r="O9" s="497"/>
      <c r="P9" s="497"/>
      <c r="Q9" s="497"/>
      <c r="AO9" s="448">
        <v>17990</v>
      </c>
      <c r="AP9" s="501">
        <v>0</v>
      </c>
      <c r="AQ9" s="501">
        <v>17990</v>
      </c>
      <c r="AR9" s="502"/>
      <c r="AS9" s="502">
        <v>0</v>
      </c>
    </row>
    <row r="10" spans="2:45" s="9" customFormat="1" hidden="1" x14ac:dyDescent="0.3">
      <c r="B10" s="38" t="s">
        <v>20</v>
      </c>
      <c r="C10" s="260" t="s">
        <v>31</v>
      </c>
      <c r="D10" s="503" t="s">
        <v>32</v>
      </c>
      <c r="E10" s="504">
        <v>0.1</v>
      </c>
      <c r="F10" s="505" t="s">
        <v>33</v>
      </c>
      <c r="G10" s="506"/>
      <c r="H10" s="507"/>
      <c r="I10" s="507"/>
      <c r="J10" s="508"/>
      <c r="K10" s="506">
        <v>16990</v>
      </c>
      <c r="L10" s="507">
        <v>0</v>
      </c>
      <c r="M10" s="507">
        <f t="shared" ref="M10:M13" si="2">+K10-L10</f>
        <v>16990</v>
      </c>
      <c r="N10" s="508"/>
      <c r="O10" s="497">
        <v>7.0000000000000007E-2</v>
      </c>
      <c r="P10" s="497">
        <v>7.0000000000000007E-2</v>
      </c>
      <c r="Q10" s="497">
        <v>7.0000000000000007E-2</v>
      </c>
      <c r="S10" t="str">
        <f>+VLOOKUP(D10,[1]Enero!$H$5:$AA$51,20,0)</f>
        <v>-</v>
      </c>
      <c r="T10" s="252" t="s">
        <v>34</v>
      </c>
      <c r="W10" s="558" t="e">
        <f>+ROUND(#REF!/1.18/(1+E10),2)</f>
        <v>#REF!</v>
      </c>
      <c r="X10" s="558" t="e">
        <f>+ROUND(#REF!/1.18/(1+E10),2)</f>
        <v>#REF!</v>
      </c>
      <c r="Y10" s="558">
        <f>+ROUND(I10/1.18/(1+E10),2)</f>
        <v>0</v>
      </c>
      <c r="Z10" s="558">
        <f>+ROUND(M10/1.18/(1+E10),2)</f>
        <v>13089.37</v>
      </c>
      <c r="AA10" s="558"/>
      <c r="AB10" s="558" t="e">
        <f>+ROUND(#REF!/1.18,2)</f>
        <v>#REF!</v>
      </c>
      <c r="AC10" s="558" t="e">
        <f>+ROUND(#REF!/1.18,2)</f>
        <v>#REF!</v>
      </c>
      <c r="AD10" s="558">
        <f t="shared" si="0"/>
        <v>0</v>
      </c>
      <c r="AE10" s="558">
        <f t="shared" si="1"/>
        <v>14398.31</v>
      </c>
      <c r="AO10" s="506"/>
      <c r="AP10" s="507"/>
      <c r="AQ10" s="507"/>
      <c r="AR10" s="508"/>
      <c r="AS10" s="508">
        <v>0</v>
      </c>
    </row>
    <row r="11" spans="2:45" hidden="1" x14ac:dyDescent="0.3">
      <c r="B11" s="509" t="s">
        <v>20</v>
      </c>
      <c r="C11" s="296" t="s">
        <v>31</v>
      </c>
      <c r="D11" s="492" t="s">
        <v>35</v>
      </c>
      <c r="E11" s="493">
        <v>0</v>
      </c>
      <c r="F11" s="510" t="s">
        <v>36</v>
      </c>
      <c r="G11" s="447"/>
      <c r="H11" s="495"/>
      <c r="I11" s="495"/>
      <c r="J11" s="496"/>
      <c r="K11" s="511">
        <v>16990</v>
      </c>
      <c r="L11" s="495">
        <v>0</v>
      </c>
      <c r="M11" s="495">
        <f t="shared" si="2"/>
        <v>16990</v>
      </c>
      <c r="N11" s="512"/>
      <c r="O11" s="497">
        <v>7.0000000000000007E-2</v>
      </c>
      <c r="P11" s="497">
        <v>7.0000000000000007E-2</v>
      </c>
      <c r="Q11" s="497">
        <v>7.0000000000000007E-2</v>
      </c>
      <c r="S11" t="e">
        <f>+VLOOKUP(D11,[1]Enero!$H$5:$AA$51,20,0)</f>
        <v>#N/A</v>
      </c>
      <c r="T11" s="252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511"/>
      <c r="AP11" s="495"/>
      <c r="AQ11" s="495"/>
      <c r="AR11" s="512"/>
      <c r="AS11" s="512">
        <v>0</v>
      </c>
    </row>
    <row r="12" spans="2:45" hidden="1" x14ac:dyDescent="0.3">
      <c r="B12" s="509" t="s">
        <v>20</v>
      </c>
      <c r="C12" s="296" t="s">
        <v>31</v>
      </c>
      <c r="D12" s="492" t="s">
        <v>37</v>
      </c>
      <c r="E12" s="493">
        <v>0.1</v>
      </c>
      <c r="F12" s="510" t="s">
        <v>38</v>
      </c>
      <c r="G12" s="447"/>
      <c r="H12" s="495"/>
      <c r="I12" s="495"/>
      <c r="J12" s="496"/>
      <c r="K12" s="447">
        <v>15490</v>
      </c>
      <c r="L12" s="495">
        <v>0</v>
      </c>
      <c r="M12" s="495">
        <f t="shared" si="2"/>
        <v>15490</v>
      </c>
      <c r="N12" s="496"/>
      <c r="O12" s="497">
        <v>7.0000000000000007E-2</v>
      </c>
      <c r="P12" s="497">
        <v>7.0000000000000007E-2</v>
      </c>
      <c r="Q12" s="497">
        <v>7.0000000000000007E-2</v>
      </c>
      <c r="S12" t="str">
        <f>+VLOOKUP(D12,[1]Enero!$H$5:$AA$51,20,0)</f>
        <v>3REN007</v>
      </c>
      <c r="T12" s="252" t="s">
        <v>34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447"/>
      <c r="AP12" s="495"/>
      <c r="AQ12" s="495"/>
      <c r="AR12" s="496"/>
      <c r="AS12" s="496">
        <v>0</v>
      </c>
    </row>
    <row r="13" spans="2:45" hidden="1" x14ac:dyDescent="0.3">
      <c r="B13" s="509" t="s">
        <v>20</v>
      </c>
      <c r="C13" s="296" t="s">
        <v>31</v>
      </c>
      <c r="D13" s="492" t="s">
        <v>39</v>
      </c>
      <c r="E13" s="493">
        <v>0</v>
      </c>
      <c r="F13" s="510" t="s">
        <v>40</v>
      </c>
      <c r="G13" s="447"/>
      <c r="H13" s="495"/>
      <c r="I13" s="495"/>
      <c r="J13" s="496"/>
      <c r="K13" s="447">
        <v>15490</v>
      </c>
      <c r="L13" s="495">
        <v>0</v>
      </c>
      <c r="M13" s="495">
        <f t="shared" si="2"/>
        <v>15490</v>
      </c>
      <c r="N13" s="496"/>
      <c r="O13" s="497">
        <v>7.0000000000000007E-2</v>
      </c>
      <c r="P13" s="497">
        <v>7.0000000000000007E-2</v>
      </c>
      <c r="Q13" s="497">
        <v>7.0000000000000007E-2</v>
      </c>
      <c r="S13" t="e">
        <f>+VLOOKUP(D13,[1]Enero!$H$5:$AA$51,20,0)</f>
        <v>#N/A</v>
      </c>
      <c r="T13" s="252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447"/>
      <c r="AP13" s="495"/>
      <c r="AQ13" s="495"/>
      <c r="AR13" s="496"/>
      <c r="AS13" s="496">
        <v>0</v>
      </c>
    </row>
    <row r="14" spans="2:45" s="9" customFormat="1" x14ac:dyDescent="0.3">
      <c r="B14" s="38" t="s">
        <v>20</v>
      </c>
      <c r="C14" s="260" t="s">
        <v>41</v>
      </c>
      <c r="D14" s="503" t="s">
        <v>42</v>
      </c>
      <c r="E14" s="504">
        <v>0.1</v>
      </c>
      <c r="F14" s="505" t="s">
        <v>43</v>
      </c>
      <c r="G14" s="506"/>
      <c r="H14" s="507"/>
      <c r="I14" s="507"/>
      <c r="J14" s="508"/>
      <c r="K14" s="506">
        <v>16990</v>
      </c>
      <c r="L14" s="507">
        <v>0</v>
      </c>
      <c r="M14" s="507">
        <f>+K14-L14</f>
        <v>16990</v>
      </c>
      <c r="N14" s="508"/>
      <c r="O14" s="513"/>
      <c r="P14" s="513"/>
      <c r="Q14" s="513"/>
      <c r="R14" s="514"/>
      <c r="S14" s="273"/>
      <c r="T14" s="515"/>
      <c r="U14" s="514"/>
      <c r="V14" s="514"/>
      <c r="W14" s="516"/>
      <c r="X14" s="516"/>
      <c r="Y14" s="516"/>
      <c r="Z14" s="516"/>
      <c r="AA14" s="516"/>
      <c r="AB14" s="516"/>
      <c r="AC14" s="516"/>
      <c r="AD14" s="516"/>
      <c r="AE14" s="516">
        <f t="shared" si="1"/>
        <v>14398.31</v>
      </c>
      <c r="AF14" s="514"/>
      <c r="AG14" s="514"/>
      <c r="AH14" s="514"/>
      <c r="AI14" s="514"/>
      <c r="AJ14" s="514"/>
      <c r="AK14" s="514"/>
      <c r="AL14" s="514"/>
      <c r="AM14" s="514"/>
      <c r="AN14" s="514"/>
      <c r="AO14" s="506"/>
      <c r="AP14" s="507"/>
      <c r="AQ14" s="507"/>
      <c r="AR14" s="508"/>
      <c r="AS14" s="508">
        <v>0</v>
      </c>
    </row>
    <row r="15" spans="2:45" s="9" customFormat="1" x14ac:dyDescent="0.3">
      <c r="B15" s="34" t="s">
        <v>20</v>
      </c>
      <c r="C15" s="107" t="s">
        <v>41</v>
      </c>
      <c r="D15" s="517"/>
      <c r="E15" s="518">
        <v>0</v>
      </c>
      <c r="F15" s="519" t="s">
        <v>44</v>
      </c>
      <c r="G15" s="511"/>
      <c r="H15" s="520"/>
      <c r="I15" s="520"/>
      <c r="J15" s="512"/>
      <c r="K15" s="511">
        <v>16990</v>
      </c>
      <c r="L15" s="520">
        <v>0</v>
      </c>
      <c r="M15" s="520">
        <v>16990</v>
      </c>
      <c r="N15" s="512"/>
      <c r="O15" s="497"/>
      <c r="P15" s="497"/>
      <c r="Q15" s="497"/>
      <c r="S15"/>
      <c r="T15" s="252"/>
      <c r="W15" s="558"/>
      <c r="X15" s="558"/>
      <c r="Y15" s="558"/>
      <c r="Z15" s="558"/>
      <c r="AA15" s="558"/>
      <c r="AB15" s="558"/>
      <c r="AC15" s="558"/>
      <c r="AD15" s="558"/>
      <c r="AE15" s="558">
        <f t="shared" si="1"/>
        <v>14398.31</v>
      </c>
      <c r="AO15" s="511"/>
      <c r="AP15" s="520"/>
      <c r="AQ15" s="520"/>
      <c r="AR15" s="512"/>
      <c r="AS15" s="512">
        <v>0</v>
      </c>
    </row>
    <row r="16" spans="2:45" s="9" customFormat="1" x14ac:dyDescent="0.3">
      <c r="B16" s="34" t="s">
        <v>20</v>
      </c>
      <c r="C16" s="107" t="s">
        <v>41</v>
      </c>
      <c r="D16" s="517" t="s">
        <v>45</v>
      </c>
      <c r="E16" s="518">
        <v>0.1</v>
      </c>
      <c r="F16" s="519" t="s">
        <v>46</v>
      </c>
      <c r="G16" s="511"/>
      <c r="H16" s="520"/>
      <c r="I16" s="520"/>
      <c r="J16" s="512"/>
      <c r="K16" s="511">
        <v>18990</v>
      </c>
      <c r="L16" s="520">
        <v>0</v>
      </c>
      <c r="M16" s="520">
        <f>+K16-L16</f>
        <v>18990</v>
      </c>
      <c r="N16" s="512"/>
      <c r="O16" s="497"/>
      <c r="P16" s="497"/>
      <c r="Q16" s="497"/>
      <c r="S16"/>
      <c r="T16" s="252"/>
      <c r="W16" s="558"/>
      <c r="X16" s="558"/>
      <c r="Y16" s="558"/>
      <c r="Z16" s="558"/>
      <c r="AA16" s="558"/>
      <c r="AB16" s="558"/>
      <c r="AC16" s="558"/>
      <c r="AD16" s="558"/>
      <c r="AE16" s="558">
        <f t="shared" si="1"/>
        <v>16093.22</v>
      </c>
      <c r="AO16" s="511"/>
      <c r="AP16" s="520"/>
      <c r="AQ16" s="520"/>
      <c r="AR16" s="512"/>
      <c r="AS16" s="512">
        <v>0</v>
      </c>
    </row>
    <row r="17" spans="2:45" x14ac:dyDescent="0.3">
      <c r="B17" s="509" t="s">
        <v>20</v>
      </c>
      <c r="C17" s="296" t="s">
        <v>41</v>
      </c>
      <c r="D17" s="492"/>
      <c r="E17" s="493">
        <v>0</v>
      </c>
      <c r="F17" s="510" t="s">
        <v>47</v>
      </c>
      <c r="G17" s="447"/>
      <c r="H17" s="495"/>
      <c r="I17" s="495"/>
      <c r="J17" s="496"/>
      <c r="K17" s="447">
        <v>18990</v>
      </c>
      <c r="L17" s="495">
        <v>0</v>
      </c>
      <c r="M17" s="495">
        <v>18990</v>
      </c>
      <c r="N17" s="496"/>
      <c r="O17" s="497"/>
      <c r="P17" s="497"/>
      <c r="Q17" s="497"/>
      <c r="AE17" s="1">
        <f t="shared" si="1"/>
        <v>16093.22</v>
      </c>
      <c r="AO17" s="447"/>
      <c r="AP17" s="495"/>
      <c r="AQ17" s="495"/>
      <c r="AR17" s="496"/>
      <c r="AS17" s="496">
        <v>0</v>
      </c>
    </row>
    <row r="18" spans="2:45" hidden="1" x14ac:dyDescent="0.3">
      <c r="B18" s="509" t="s">
        <v>20</v>
      </c>
      <c r="C18" s="296" t="s">
        <v>41</v>
      </c>
      <c r="D18" s="492" t="s">
        <v>48</v>
      </c>
      <c r="E18" s="493">
        <v>0.1</v>
      </c>
      <c r="F18" s="510" t="s">
        <v>49</v>
      </c>
      <c r="G18" s="447"/>
      <c r="H18" s="495"/>
      <c r="I18" s="495"/>
      <c r="J18" s="496"/>
      <c r="K18" s="447"/>
      <c r="L18" s="495"/>
      <c r="M18" s="495"/>
      <c r="N18" s="496"/>
      <c r="O18" s="497"/>
      <c r="P18" s="497"/>
      <c r="Q18" s="497"/>
      <c r="AO18" s="447"/>
      <c r="AP18" s="495"/>
      <c r="AQ18" s="495"/>
      <c r="AR18" s="496"/>
      <c r="AS18" s="496">
        <v>0</v>
      </c>
    </row>
    <row r="19" spans="2:45" hidden="1" x14ac:dyDescent="0.3">
      <c r="B19" s="509" t="s">
        <v>20</v>
      </c>
      <c r="C19" s="296" t="s">
        <v>41</v>
      </c>
      <c r="D19" s="492"/>
      <c r="E19" s="493">
        <v>0</v>
      </c>
      <c r="F19" s="510" t="s">
        <v>50</v>
      </c>
      <c r="G19" s="447"/>
      <c r="H19" s="495"/>
      <c r="I19" s="495"/>
      <c r="J19" s="496"/>
      <c r="K19" s="447"/>
      <c r="L19" s="495"/>
      <c r="M19" s="495"/>
      <c r="N19" s="496"/>
      <c r="O19" s="497"/>
      <c r="P19" s="497"/>
      <c r="Q19" s="497"/>
      <c r="AO19" s="447"/>
      <c r="AP19" s="495"/>
      <c r="AQ19" s="495"/>
      <c r="AR19" s="496"/>
      <c r="AS19" s="496">
        <v>0</v>
      </c>
    </row>
    <row r="20" spans="2:45" hidden="1" x14ac:dyDescent="0.3">
      <c r="B20" s="509" t="s">
        <v>20</v>
      </c>
      <c r="C20" s="296" t="s">
        <v>41</v>
      </c>
      <c r="D20" s="492" t="s">
        <v>51</v>
      </c>
      <c r="E20" s="493">
        <v>0.1</v>
      </c>
      <c r="F20" s="510" t="s">
        <v>52</v>
      </c>
      <c r="G20" s="447"/>
      <c r="H20" s="495"/>
      <c r="I20" s="495"/>
      <c r="J20" s="496"/>
      <c r="K20" s="447"/>
      <c r="L20" s="495"/>
      <c r="M20" s="495"/>
      <c r="N20" s="496"/>
      <c r="O20" s="497"/>
      <c r="P20" s="497"/>
      <c r="Q20" s="497"/>
      <c r="AO20" s="447"/>
      <c r="AP20" s="495"/>
      <c r="AQ20" s="495"/>
      <c r="AR20" s="496"/>
      <c r="AS20" s="496">
        <v>0</v>
      </c>
    </row>
    <row r="21" spans="2:45" hidden="1" x14ac:dyDescent="0.3">
      <c r="B21" s="521" t="s">
        <v>20</v>
      </c>
      <c r="C21" s="304" t="s">
        <v>41</v>
      </c>
      <c r="D21" s="498"/>
      <c r="E21" s="499">
        <v>0</v>
      </c>
      <c r="F21" s="522" t="s">
        <v>53</v>
      </c>
      <c r="G21" s="448"/>
      <c r="H21" s="501"/>
      <c r="I21" s="501"/>
      <c r="J21" s="502"/>
      <c r="K21" s="448"/>
      <c r="L21" s="501"/>
      <c r="M21" s="501"/>
      <c r="N21" s="502"/>
      <c r="O21" s="523"/>
      <c r="P21" s="523"/>
      <c r="Q21" s="523"/>
      <c r="R21" s="257"/>
      <c r="S21" s="257"/>
      <c r="T21" s="524"/>
      <c r="U21" s="257"/>
      <c r="V21" s="257"/>
      <c r="W21" s="525"/>
      <c r="X21" s="525"/>
      <c r="Y21" s="525"/>
      <c r="Z21" s="525"/>
      <c r="AA21" s="525"/>
      <c r="AB21" s="525"/>
      <c r="AC21" s="525"/>
      <c r="AD21" s="525"/>
      <c r="AE21" s="525"/>
      <c r="AF21" s="257"/>
      <c r="AG21" s="257"/>
      <c r="AH21" s="257"/>
      <c r="AI21" s="257"/>
      <c r="AJ21" s="257"/>
      <c r="AK21" s="257"/>
      <c r="AL21" s="257"/>
      <c r="AM21" s="257"/>
      <c r="AN21" s="257"/>
      <c r="AO21" s="448"/>
      <c r="AP21" s="501"/>
      <c r="AQ21" s="501"/>
      <c r="AR21" s="502"/>
      <c r="AS21" s="502">
        <v>0</v>
      </c>
    </row>
    <row r="22" spans="2:45" x14ac:dyDescent="0.3">
      <c r="B22" s="526" t="s">
        <v>20</v>
      </c>
      <c r="C22" s="527" t="s">
        <v>54</v>
      </c>
      <c r="D22" s="528" t="s">
        <v>55</v>
      </c>
      <c r="E22" s="529">
        <v>0</v>
      </c>
      <c r="F22" s="530" t="s">
        <v>56</v>
      </c>
      <c r="G22" s="531">
        <v>15990</v>
      </c>
      <c r="H22" s="532">
        <v>0</v>
      </c>
      <c r="I22" s="532">
        <f>+G22-H22</f>
        <v>15990</v>
      </c>
      <c r="J22" s="533"/>
      <c r="K22" s="531"/>
      <c r="L22" s="532"/>
      <c r="M22" s="532"/>
      <c r="N22" s="533"/>
      <c r="O22" s="513">
        <v>7.0000000000000007E-2</v>
      </c>
      <c r="P22" s="513">
        <v>7.0000000000000007E-2</v>
      </c>
      <c r="Q22" s="513">
        <v>7.0000000000000007E-2</v>
      </c>
      <c r="R22" s="273"/>
      <c r="S22" s="273" t="e">
        <f>+VLOOKUP(D22,[1]Enero!$H$5:$AA$51,20,0)</f>
        <v>#N/A</v>
      </c>
      <c r="T22" s="515" t="s">
        <v>57</v>
      </c>
      <c r="U22" s="273" t="s">
        <v>58</v>
      </c>
      <c r="V22" s="273"/>
      <c r="W22" s="534" t="e">
        <f>+ROUND(#REF!/1.18/(1+E22),2)</f>
        <v>#REF!</v>
      </c>
      <c r="X22" s="534" t="e">
        <f>+ROUND(#REF!/1.18/(1+E22),2)</f>
        <v>#REF!</v>
      </c>
      <c r="Y22" s="534">
        <f t="shared" ref="Y22:Y47" si="3">+ROUND(I22/1.18/(1+E22),2)</f>
        <v>13550.85</v>
      </c>
      <c r="Z22" s="534">
        <f t="shared" ref="Z22:Z47" si="4">+ROUND(M22/1.18/(1+E22),2)</f>
        <v>0</v>
      </c>
      <c r="AA22" s="534"/>
      <c r="AB22" s="534" t="e">
        <f>+ROUND(#REF!/1.18,2)</f>
        <v>#REF!</v>
      </c>
      <c r="AC22" s="534" t="e">
        <f>+ROUND(#REF!/1.18,2)</f>
        <v>#REF!</v>
      </c>
      <c r="AD22" s="534">
        <f t="shared" si="0"/>
        <v>13550.85</v>
      </c>
      <c r="AE22" s="534">
        <f t="shared" si="1"/>
        <v>0</v>
      </c>
      <c r="AF22" s="273"/>
      <c r="AG22" s="273"/>
      <c r="AH22" s="273"/>
      <c r="AI22" s="273"/>
      <c r="AJ22" s="273"/>
      <c r="AK22" s="273"/>
      <c r="AL22" s="273"/>
      <c r="AM22" s="273"/>
      <c r="AN22" s="273"/>
      <c r="AO22" s="531">
        <v>15990</v>
      </c>
      <c r="AP22" s="532">
        <v>0</v>
      </c>
      <c r="AQ22" s="532">
        <f>+AO22-AP22</f>
        <v>15990</v>
      </c>
      <c r="AR22" s="533"/>
      <c r="AS22" s="533">
        <v>0</v>
      </c>
    </row>
    <row r="23" spans="2:45" hidden="1" x14ac:dyDescent="0.3">
      <c r="B23" s="509" t="s">
        <v>20</v>
      </c>
      <c r="C23" s="296" t="s">
        <v>59</v>
      </c>
      <c r="D23" s="492" t="s">
        <v>60</v>
      </c>
      <c r="E23" s="493">
        <v>0.1</v>
      </c>
      <c r="F23" s="510" t="s">
        <v>61</v>
      </c>
      <c r="G23" s="447">
        <v>28490</v>
      </c>
      <c r="H23" s="495">
        <v>0</v>
      </c>
      <c r="I23" s="495">
        <f>+G23-H23</f>
        <v>28490</v>
      </c>
      <c r="J23" s="496"/>
      <c r="K23" s="511"/>
      <c r="L23" s="495"/>
      <c r="M23" s="495"/>
      <c r="N23" s="512"/>
      <c r="O23" s="497">
        <v>7.0000000000000007E-2</v>
      </c>
      <c r="P23" s="497">
        <v>7.0000000000000007E-2</v>
      </c>
      <c r="Q23" s="497">
        <v>7.0000000000000007E-2</v>
      </c>
      <c r="S23" t="str">
        <f>+VLOOKUP(D23,[1]Enero!$H$5:$AA$51,20,0)</f>
        <v>3REN010</v>
      </c>
      <c r="T23" s="252" t="s">
        <v>28</v>
      </c>
      <c r="W23" s="1" t="e">
        <f>+ROUND(#REF!/1.18/(1+E23),2)</f>
        <v>#REF!</v>
      </c>
      <c r="X23" s="1" t="e">
        <f>+ROUND(#REF!/1.18/(1+E23),2)</f>
        <v>#REF!</v>
      </c>
      <c r="Y23" s="1">
        <f t="shared" si="3"/>
        <v>21949.15</v>
      </c>
      <c r="Z23" s="1">
        <f t="shared" si="4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511"/>
      <c r="AP23" s="495"/>
      <c r="AQ23" s="495"/>
      <c r="AR23" s="512"/>
      <c r="AS23" s="512">
        <v>0</v>
      </c>
    </row>
    <row r="24" spans="2:45" s="9" customFormat="1" x14ac:dyDescent="0.3">
      <c r="B24" s="38" t="s">
        <v>20</v>
      </c>
      <c r="C24" s="260" t="s">
        <v>62</v>
      </c>
      <c r="D24" s="503" t="s">
        <v>63</v>
      </c>
      <c r="E24" s="504">
        <v>0.05</v>
      </c>
      <c r="F24" s="505" t="s">
        <v>64</v>
      </c>
      <c r="G24" s="506">
        <v>8990</v>
      </c>
      <c r="H24" s="507">
        <v>0</v>
      </c>
      <c r="I24" s="507">
        <f>+G24-H24</f>
        <v>8990</v>
      </c>
      <c r="J24" s="508"/>
      <c r="K24" s="506">
        <v>9290</v>
      </c>
      <c r="L24" s="507">
        <v>300</v>
      </c>
      <c r="M24" s="507">
        <f>+K24-L24</f>
        <v>8990</v>
      </c>
      <c r="N24" s="508"/>
      <c r="O24" s="497">
        <v>7.0000000000000007E-2</v>
      </c>
      <c r="P24" s="497">
        <v>7.0000000000000007E-2</v>
      </c>
      <c r="Q24" s="497">
        <v>7.0000000000000007E-2</v>
      </c>
      <c r="S24" t="str">
        <f>+VLOOKUP(D24,[1]Enero!$H$5:$AA$51,20,0)</f>
        <v>3REN029</v>
      </c>
      <c r="T24" s="252" t="s">
        <v>34</v>
      </c>
      <c r="W24" s="558" t="e">
        <f>+ROUND(#REF!/1.18/(1+E24),2)</f>
        <v>#REF!</v>
      </c>
      <c r="X24" s="558" t="e">
        <f>+ROUND(#REF!/1.18/(1+E24),2)</f>
        <v>#REF!</v>
      </c>
      <c r="Y24" s="558">
        <f t="shared" si="3"/>
        <v>7255.85</v>
      </c>
      <c r="Z24" s="558">
        <f t="shared" si="4"/>
        <v>7255.85</v>
      </c>
      <c r="AA24" s="558"/>
      <c r="AB24" s="558" t="e">
        <f>+ROUND(#REF!/1.18,2)</f>
        <v>#REF!</v>
      </c>
      <c r="AC24" s="558" t="e">
        <f>+ROUND(#REF!/1.18,2)</f>
        <v>#REF!</v>
      </c>
      <c r="AD24" s="558">
        <f t="shared" si="0"/>
        <v>7618.64</v>
      </c>
      <c r="AE24" s="558">
        <f t="shared" si="1"/>
        <v>7872.88</v>
      </c>
      <c r="AO24" s="506">
        <v>9290</v>
      </c>
      <c r="AP24" s="507">
        <v>300</v>
      </c>
      <c r="AQ24" s="507">
        <f t="shared" ref="AQ24:AQ33" si="5">+AO24-AP24</f>
        <v>8990</v>
      </c>
      <c r="AR24" s="508"/>
      <c r="AS24" s="508">
        <v>0</v>
      </c>
    </row>
    <row r="25" spans="2:45" x14ac:dyDescent="0.3">
      <c r="B25" s="509" t="s">
        <v>20</v>
      </c>
      <c r="C25" s="296" t="s">
        <v>62</v>
      </c>
      <c r="D25" s="492" t="s">
        <v>65</v>
      </c>
      <c r="E25" s="493">
        <v>0</v>
      </c>
      <c r="F25" s="510" t="s">
        <v>66</v>
      </c>
      <c r="G25" s="447">
        <v>9490</v>
      </c>
      <c r="H25" s="495">
        <v>0</v>
      </c>
      <c r="I25" s="495">
        <f>+G25-H25</f>
        <v>9490</v>
      </c>
      <c r="J25" s="496"/>
      <c r="K25" s="511">
        <v>9990</v>
      </c>
      <c r="L25" s="520">
        <v>0</v>
      </c>
      <c r="M25" s="520">
        <f>+K25-L25</f>
        <v>9990</v>
      </c>
      <c r="N25" s="512"/>
      <c r="O25" s="497">
        <v>7.0000000000000007E-2</v>
      </c>
      <c r="P25" s="497">
        <v>7.0000000000000007E-2</v>
      </c>
      <c r="Q25" s="497">
        <v>7.0000000000000007E-2</v>
      </c>
      <c r="S25" t="e">
        <f>+VLOOKUP(D25,[1]Enero!$H$5:$AA$51,20,0)</f>
        <v>#N/A</v>
      </c>
      <c r="T25" s="252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3"/>
        <v>8042.37</v>
      </c>
      <c r="Z25" s="1">
        <f t="shared" si="4"/>
        <v>8466.1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8042.37</v>
      </c>
      <c r="AE25" s="1">
        <f t="shared" si="1"/>
        <v>8466.1</v>
      </c>
      <c r="AO25" s="511">
        <v>9990</v>
      </c>
      <c r="AP25" s="520">
        <v>0</v>
      </c>
      <c r="AQ25" s="520">
        <f t="shared" si="5"/>
        <v>9990</v>
      </c>
      <c r="AR25" s="512"/>
      <c r="AS25" s="512">
        <v>0</v>
      </c>
    </row>
    <row r="26" spans="2:45" x14ac:dyDescent="0.3">
      <c r="B26" s="509" t="s">
        <v>20</v>
      </c>
      <c r="C26" s="296" t="s">
        <v>62</v>
      </c>
      <c r="D26" s="492" t="s">
        <v>67</v>
      </c>
      <c r="E26" s="493">
        <v>0.05</v>
      </c>
      <c r="F26" s="510" t="s">
        <v>68</v>
      </c>
      <c r="G26" s="447"/>
      <c r="H26" s="495"/>
      <c r="I26" s="495"/>
      <c r="J26" s="496"/>
      <c r="K26" s="511"/>
      <c r="L26" s="520"/>
      <c r="M26" s="520"/>
      <c r="N26" s="512"/>
      <c r="O26" s="497">
        <v>7.0000000000000007E-2</v>
      </c>
      <c r="P26" s="497">
        <v>7.0000000000000007E-2</v>
      </c>
      <c r="Q26" s="497">
        <v>7.0000000000000007E-2</v>
      </c>
      <c r="S26" t="str">
        <f>+VLOOKUP(D26,[1]Enero!$H$5:$AA$51,20,0)</f>
        <v>3REN030</v>
      </c>
      <c r="T26" s="252" t="s">
        <v>28</v>
      </c>
      <c r="W26" s="1" t="e">
        <f>+ROUND(#REF!/1.18/(1+E26),2)</f>
        <v>#REF!</v>
      </c>
      <c r="X26" s="1" t="e">
        <f>+ROUND(#REF!/1.18/(1+E26),2)</f>
        <v>#REF!</v>
      </c>
      <c r="Y26" s="1">
        <f t="shared" si="3"/>
        <v>0</v>
      </c>
      <c r="Z26" s="1">
        <f t="shared" si="4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511">
        <v>12490</v>
      </c>
      <c r="AP26" s="520">
        <v>0</v>
      </c>
      <c r="AQ26" s="520">
        <f t="shared" si="5"/>
        <v>12490</v>
      </c>
      <c r="AR26" s="512"/>
      <c r="AS26" s="512">
        <v>0</v>
      </c>
    </row>
    <row r="27" spans="2:45" x14ac:dyDescent="0.3">
      <c r="B27" s="509" t="s">
        <v>20</v>
      </c>
      <c r="C27" s="296" t="s">
        <v>62</v>
      </c>
      <c r="D27" s="492" t="s">
        <v>69</v>
      </c>
      <c r="E27" s="493">
        <v>0</v>
      </c>
      <c r="F27" s="510" t="s">
        <v>70</v>
      </c>
      <c r="G27" s="447"/>
      <c r="H27" s="495"/>
      <c r="I27" s="495"/>
      <c r="J27" s="496"/>
      <c r="K27" s="511"/>
      <c r="L27" s="520"/>
      <c r="M27" s="520"/>
      <c r="N27" s="512"/>
      <c r="O27" s="497">
        <v>7.0000000000000007E-2</v>
      </c>
      <c r="P27" s="497">
        <v>7.0000000000000007E-2</v>
      </c>
      <c r="Q27" s="497">
        <v>7.0000000000000007E-2</v>
      </c>
      <c r="S27" t="e">
        <f>+VLOOKUP(D27,[1]Enero!$H$5:$AA$51,20,0)</f>
        <v>#N/A</v>
      </c>
      <c r="T27" s="252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3"/>
        <v>0</v>
      </c>
      <c r="Z27" s="1">
        <f t="shared" si="4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511">
        <f>+AO26+600</f>
        <v>13090</v>
      </c>
      <c r="AP27" s="520">
        <v>0</v>
      </c>
      <c r="AQ27" s="520">
        <f t="shared" si="5"/>
        <v>13090</v>
      </c>
      <c r="AR27" s="512"/>
      <c r="AS27" s="512">
        <v>0</v>
      </c>
    </row>
    <row r="28" spans="2:45" x14ac:dyDescent="0.3">
      <c r="B28" s="509" t="s">
        <v>20</v>
      </c>
      <c r="C28" s="296" t="s">
        <v>62</v>
      </c>
      <c r="D28" s="492" t="s">
        <v>71</v>
      </c>
      <c r="E28" s="493">
        <v>0.05</v>
      </c>
      <c r="F28" s="510" t="s">
        <v>72</v>
      </c>
      <c r="G28" s="447"/>
      <c r="H28" s="495"/>
      <c r="I28" s="495"/>
      <c r="J28" s="496"/>
      <c r="K28" s="511"/>
      <c r="L28" s="520"/>
      <c r="M28" s="520"/>
      <c r="N28" s="512"/>
      <c r="O28" s="497">
        <v>7.0000000000000007E-2</v>
      </c>
      <c r="P28" s="497">
        <v>7.0000000000000007E-2</v>
      </c>
      <c r="Q28" s="497">
        <v>7.0000000000000007E-2</v>
      </c>
      <c r="S28" t="str">
        <f>+VLOOKUP(D28,[1]Enero!$H$5:$AA$51,20,0)</f>
        <v>3REN031</v>
      </c>
      <c r="T28" s="252" t="s">
        <v>73</v>
      </c>
      <c r="W28" s="1" t="e">
        <f>+ROUND(#REF!/1.18/(1+E28),2)</f>
        <v>#REF!</v>
      </c>
      <c r="X28" s="1" t="e">
        <f>+ROUND(#REF!/1.18/(1+E28),2)</f>
        <v>#REF!</v>
      </c>
      <c r="Y28" s="1">
        <f t="shared" si="3"/>
        <v>0</v>
      </c>
      <c r="Z28" s="1">
        <f t="shared" si="4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511">
        <v>10990</v>
      </c>
      <c r="AP28" s="520">
        <v>0</v>
      </c>
      <c r="AQ28" s="520">
        <f t="shared" si="5"/>
        <v>10990</v>
      </c>
      <c r="AR28" s="512"/>
      <c r="AS28" s="512">
        <v>0</v>
      </c>
    </row>
    <row r="29" spans="2:45" x14ac:dyDescent="0.3">
      <c r="B29" s="521" t="s">
        <v>20</v>
      </c>
      <c r="C29" s="304" t="s">
        <v>62</v>
      </c>
      <c r="D29" s="498" t="s">
        <v>74</v>
      </c>
      <c r="E29" s="499">
        <v>0</v>
      </c>
      <c r="F29" s="522" t="s">
        <v>75</v>
      </c>
      <c r="G29" s="448"/>
      <c r="H29" s="501"/>
      <c r="I29" s="501"/>
      <c r="J29" s="502"/>
      <c r="K29" s="535"/>
      <c r="L29" s="520"/>
      <c r="M29" s="536"/>
      <c r="N29" s="537"/>
      <c r="O29" s="497">
        <v>7.0000000000000007E-2</v>
      </c>
      <c r="P29" s="497">
        <v>7.0000000000000007E-2</v>
      </c>
      <c r="Q29" s="497">
        <v>7.0000000000000007E-2</v>
      </c>
      <c r="S29" t="e">
        <f>+VLOOKUP(D29,[1]Enero!$H$5:$AA$51,20,0)</f>
        <v>#N/A</v>
      </c>
      <c r="T29" s="252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3"/>
        <v>0</v>
      </c>
      <c r="Z29" s="1">
        <f t="shared" si="4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535">
        <f>+AO28+600</f>
        <v>11590</v>
      </c>
      <c r="AP29" s="520">
        <v>0</v>
      </c>
      <c r="AQ29" s="536">
        <f t="shared" si="5"/>
        <v>11590</v>
      </c>
      <c r="AR29" s="537"/>
      <c r="AS29" s="537">
        <v>0</v>
      </c>
    </row>
    <row r="30" spans="2:45" s="6" customFormat="1" x14ac:dyDescent="0.3">
      <c r="B30" s="538" t="s">
        <v>20</v>
      </c>
      <c r="C30" s="539" t="s">
        <v>76</v>
      </c>
      <c r="D30" s="540" t="s">
        <v>77</v>
      </c>
      <c r="E30" s="541">
        <v>0.1</v>
      </c>
      <c r="F30" s="542" t="s">
        <v>78</v>
      </c>
      <c r="G30" s="543"/>
      <c r="H30" s="544"/>
      <c r="I30" s="544"/>
      <c r="J30" s="545"/>
      <c r="K30" s="543">
        <v>10990</v>
      </c>
      <c r="L30" s="544">
        <v>0</v>
      </c>
      <c r="M30" s="544">
        <f>+K30-L30</f>
        <v>10990</v>
      </c>
      <c r="N30" s="545"/>
      <c r="O30" s="497">
        <v>7.0000000000000007E-2</v>
      </c>
      <c r="P30" s="497">
        <v>7.0000000000000007E-2</v>
      </c>
      <c r="Q30" s="497">
        <v>7.0000000000000007E-2</v>
      </c>
      <c r="S30" t="str">
        <f>+VLOOKUP(D30,[1]Enero!$H$5:$AA$51,20,0)</f>
        <v>3REN014</v>
      </c>
      <c r="T30" s="252" t="s">
        <v>34</v>
      </c>
      <c r="W30" s="32" t="e">
        <f>+ROUND(#REF!/1.18/(1+E30),2)</f>
        <v>#REF!</v>
      </c>
      <c r="X30" s="32" t="e">
        <f>+ROUND(#REF!/1.18/(1+E30),2)</f>
        <v>#REF!</v>
      </c>
      <c r="Y30" s="32">
        <f t="shared" si="3"/>
        <v>0</v>
      </c>
      <c r="Z30" s="32">
        <f t="shared" si="4"/>
        <v>8466.8700000000008</v>
      </c>
      <c r="AA30" s="32"/>
      <c r="AB30" s="32" t="e">
        <f>+ROUND(#REF!/1.18,2)</f>
        <v>#REF!</v>
      </c>
      <c r="AC30" s="32" t="e">
        <f>+ROUND(#REF!/1.18,2)</f>
        <v>#REF!</v>
      </c>
      <c r="AD30" s="32">
        <f t="shared" si="0"/>
        <v>0</v>
      </c>
      <c r="AE30" s="32">
        <f t="shared" si="1"/>
        <v>9313.56</v>
      </c>
      <c r="AO30" s="543">
        <v>10990</v>
      </c>
      <c r="AP30" s="544">
        <v>0</v>
      </c>
      <c r="AQ30" s="544">
        <f>+AO30-AP30</f>
        <v>10990</v>
      </c>
      <c r="AR30" s="545"/>
      <c r="AS30" s="545">
        <v>0</v>
      </c>
    </row>
    <row r="31" spans="2:45" x14ac:dyDescent="0.3">
      <c r="B31" s="509" t="s">
        <v>20</v>
      </c>
      <c r="C31" s="296" t="s">
        <v>76</v>
      </c>
      <c r="D31" s="492" t="s">
        <v>79</v>
      </c>
      <c r="E31" s="493">
        <v>0</v>
      </c>
      <c r="F31" s="510" t="s">
        <v>80</v>
      </c>
      <c r="G31" s="447"/>
      <c r="H31" s="495"/>
      <c r="I31" s="495"/>
      <c r="J31" s="496"/>
      <c r="K31" s="447">
        <v>10990</v>
      </c>
      <c r="L31" s="495">
        <v>0</v>
      </c>
      <c r="M31" s="495">
        <f>+K31-L31</f>
        <v>10990</v>
      </c>
      <c r="N31" s="496"/>
      <c r="O31" s="497">
        <v>7.0000000000000007E-2</v>
      </c>
      <c r="P31" s="497">
        <v>7.0000000000000007E-2</v>
      </c>
      <c r="Q31" s="497">
        <v>7.0000000000000007E-2</v>
      </c>
      <c r="S31" t="e">
        <f>+VLOOKUP(D31,[1]Enero!$H$5:$AA$51,20,0)</f>
        <v>#N/A</v>
      </c>
      <c r="T31" s="252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3"/>
        <v>0</v>
      </c>
      <c r="Z31" s="1">
        <f t="shared" si="4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447">
        <f>+AO30+600</f>
        <v>11590</v>
      </c>
      <c r="AP31" s="495">
        <v>0</v>
      </c>
      <c r="AQ31" s="495">
        <f>+AO31-AP31</f>
        <v>11590</v>
      </c>
      <c r="AR31" s="496"/>
      <c r="AS31" s="496">
        <v>0</v>
      </c>
    </row>
    <row r="32" spans="2:45" x14ac:dyDescent="0.3">
      <c r="B32" s="509" t="s">
        <v>20</v>
      </c>
      <c r="C32" s="296" t="s">
        <v>76</v>
      </c>
      <c r="D32" s="492" t="s">
        <v>81</v>
      </c>
      <c r="E32" s="493">
        <v>0</v>
      </c>
      <c r="F32" s="510" t="s">
        <v>82</v>
      </c>
      <c r="G32" s="447"/>
      <c r="H32" s="495"/>
      <c r="I32" s="495"/>
      <c r="J32" s="496"/>
      <c r="K32" s="447">
        <v>10990</v>
      </c>
      <c r="L32" s="495">
        <v>0</v>
      </c>
      <c r="M32" s="495">
        <f>+K32-L32</f>
        <v>10990</v>
      </c>
      <c r="N32" s="496"/>
      <c r="O32" s="497"/>
      <c r="P32" s="497"/>
      <c r="Q32" s="497"/>
      <c r="W32" s="1" t="e">
        <f>+ROUND(#REF!/1.18/(1+E32),2)</f>
        <v>#REF!</v>
      </c>
      <c r="X32" s="1" t="e">
        <f>+ROUND(#REF!/1.18/(1+E32),2)</f>
        <v>#REF!</v>
      </c>
      <c r="Y32" s="1">
        <f t="shared" si="3"/>
        <v>0</v>
      </c>
      <c r="Z32" s="1">
        <f t="shared" si="4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447">
        <f>+AO31</f>
        <v>11590</v>
      </c>
      <c r="AP32" s="495">
        <v>0</v>
      </c>
      <c r="AQ32" s="495">
        <f>+AQ31</f>
        <v>11590</v>
      </c>
      <c r="AR32" s="496"/>
      <c r="AS32" s="496">
        <v>0</v>
      </c>
    </row>
    <row r="33" spans="2:45" ht="15" hidden="1" customHeight="1" x14ac:dyDescent="0.3">
      <c r="B33" s="521" t="s">
        <v>20</v>
      </c>
      <c r="C33" s="304" t="s">
        <v>76</v>
      </c>
      <c r="D33" s="498" t="s">
        <v>83</v>
      </c>
      <c r="E33" s="499">
        <v>0</v>
      </c>
      <c r="F33" s="522" t="s">
        <v>84</v>
      </c>
      <c r="G33" s="448"/>
      <c r="H33" s="501"/>
      <c r="I33" s="501">
        <f t="shared" ref="I33:I43" si="6">+G33-H33</f>
        <v>0</v>
      </c>
      <c r="J33" s="502"/>
      <c r="K33" s="448"/>
      <c r="L33" s="501"/>
      <c r="M33" s="501">
        <f>+K33-L33</f>
        <v>0</v>
      </c>
      <c r="N33" s="502"/>
      <c r="O33" s="497">
        <v>7.0000000000000007E-2</v>
      </c>
      <c r="P33" s="497">
        <v>7.0000000000000007E-2</v>
      </c>
      <c r="Q33" s="497">
        <v>7.0000000000000007E-2</v>
      </c>
      <c r="S33" t="e">
        <f>+VLOOKUP(D33,[1]Enero!$H$5:$AA$51,20,0)</f>
        <v>#N/A</v>
      </c>
      <c r="T33" s="252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3"/>
        <v>0</v>
      </c>
      <c r="Z33" s="1">
        <f t="shared" si="4"/>
        <v>0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0</v>
      </c>
      <c r="AO33" s="448"/>
      <c r="AP33" s="501"/>
      <c r="AQ33" s="501">
        <f t="shared" si="5"/>
        <v>0</v>
      </c>
      <c r="AR33" s="502"/>
      <c r="AS33" s="502">
        <v>0</v>
      </c>
    </row>
    <row r="34" spans="2:45" s="6" customFormat="1" x14ac:dyDescent="0.3">
      <c r="B34" s="538" t="s">
        <v>20</v>
      </c>
      <c r="C34" s="539" t="s">
        <v>85</v>
      </c>
      <c r="D34" s="540" t="s">
        <v>86</v>
      </c>
      <c r="E34" s="541">
        <v>0</v>
      </c>
      <c r="F34" s="542" t="s">
        <v>87</v>
      </c>
      <c r="G34" s="543"/>
      <c r="H34" s="544"/>
      <c r="I34" s="544"/>
      <c r="J34" s="545"/>
      <c r="K34" s="543">
        <v>39990</v>
      </c>
      <c r="L34" s="544">
        <v>0</v>
      </c>
      <c r="M34" s="544">
        <f>+K34-L34</f>
        <v>39990</v>
      </c>
      <c r="N34" s="545"/>
      <c r="O34" s="497">
        <v>0.05</v>
      </c>
      <c r="P34" s="497">
        <v>0.05</v>
      </c>
      <c r="Q34" s="497">
        <v>0.05</v>
      </c>
      <c r="S34" t="str">
        <f>+VLOOKUP(D34,[1]Enero!$H$5:$AA$51,20,0)</f>
        <v>3REN015</v>
      </c>
      <c r="T34" s="252" t="s">
        <v>34</v>
      </c>
      <c r="W34" s="32" t="e">
        <f>+ROUND(#REF!/1.18/(1+E34),2)</f>
        <v>#REF!</v>
      </c>
      <c r="X34" s="32" t="e">
        <f>+ROUND(#REF!/1.18/(1+E34),2)</f>
        <v>#REF!</v>
      </c>
      <c r="Y34" s="32">
        <f t="shared" si="3"/>
        <v>0</v>
      </c>
      <c r="Z34" s="32">
        <f t="shared" si="4"/>
        <v>33889.83</v>
      </c>
      <c r="AA34" s="32"/>
      <c r="AB34" s="32" t="e">
        <f>+ROUND(#REF!/1.18,2)</f>
        <v>#REF!</v>
      </c>
      <c r="AC34" s="32" t="e">
        <f>+ROUND(#REF!/1.18,2)</f>
        <v>#REF!</v>
      </c>
      <c r="AD34" s="32">
        <f t="shared" si="0"/>
        <v>0</v>
      </c>
      <c r="AE34" s="32">
        <f t="shared" si="1"/>
        <v>33889.83</v>
      </c>
      <c r="AO34" s="543"/>
      <c r="AP34" s="544"/>
      <c r="AQ34" s="544"/>
      <c r="AR34" s="545"/>
      <c r="AS34" s="545">
        <v>0</v>
      </c>
    </row>
    <row r="35" spans="2:45" hidden="1" x14ac:dyDescent="0.3">
      <c r="B35" s="38" t="s">
        <v>20</v>
      </c>
      <c r="C35" s="260" t="s">
        <v>88</v>
      </c>
      <c r="D35" s="503" t="s">
        <v>89</v>
      </c>
      <c r="E35" s="504">
        <v>0</v>
      </c>
      <c r="F35" s="505" t="s">
        <v>90</v>
      </c>
      <c r="G35" s="506"/>
      <c r="H35" s="507"/>
      <c r="I35" s="507"/>
      <c r="J35" s="508"/>
      <c r="K35" s="506"/>
      <c r="L35" s="507"/>
      <c r="M35" s="507"/>
      <c r="N35" s="508"/>
      <c r="O35" s="497">
        <v>0</v>
      </c>
      <c r="P35" s="497">
        <v>0</v>
      </c>
      <c r="Q35" s="497">
        <v>0</v>
      </c>
      <c r="S35" t="e">
        <f>+VLOOKUP(D35,[1]Enero!$H$5:$AA$51,20,0)</f>
        <v>#N/A</v>
      </c>
      <c r="T35" s="252" t="s">
        <v>73</v>
      </c>
      <c r="W35" s="1" t="e">
        <f>+ROUND(#REF!/1.18/(1+E35),2)</f>
        <v>#REF!</v>
      </c>
      <c r="X35" s="1" t="e">
        <f>+ROUND(#REF!/1.18/(1+E35),2)</f>
        <v>#REF!</v>
      </c>
      <c r="Y35" s="1">
        <f t="shared" si="3"/>
        <v>0</v>
      </c>
      <c r="Z35" s="1">
        <f t="shared" si="4"/>
        <v>0</v>
      </c>
      <c r="AB35" s="1" t="e">
        <f>+ROUND(#REF!/1.18,2)</f>
        <v>#REF!</v>
      </c>
      <c r="AC35" s="1" t="e">
        <f>+ROUND(#REF!/1.18,2)</f>
        <v>#REF!</v>
      </c>
      <c r="AD35" s="1">
        <f t="shared" si="0"/>
        <v>0</v>
      </c>
      <c r="AE35" s="1">
        <f t="shared" si="1"/>
        <v>0</v>
      </c>
      <c r="AO35" s="506"/>
      <c r="AP35" s="507"/>
      <c r="AQ35" s="507"/>
      <c r="AR35" s="508"/>
      <c r="AS35" s="508">
        <v>0</v>
      </c>
    </row>
    <row r="36" spans="2:45" x14ac:dyDescent="0.3">
      <c r="B36" s="38" t="s">
        <v>20</v>
      </c>
      <c r="C36" s="260" t="s">
        <v>88</v>
      </c>
      <c r="D36" s="503" t="s">
        <v>91</v>
      </c>
      <c r="E36" s="504">
        <v>0</v>
      </c>
      <c r="F36" s="505" t="s">
        <v>92</v>
      </c>
      <c r="G36" s="506"/>
      <c r="H36" s="507"/>
      <c r="I36" s="507"/>
      <c r="J36" s="508"/>
      <c r="K36" s="543"/>
      <c r="L36" s="544"/>
      <c r="M36" s="544"/>
      <c r="N36" s="545"/>
      <c r="O36" s="513">
        <v>7.0000000000000007E-2</v>
      </c>
      <c r="P36" s="513">
        <v>7.0000000000000007E-2</v>
      </c>
      <c r="Q36" s="513">
        <v>7.0000000000000007E-2</v>
      </c>
      <c r="R36" s="273"/>
      <c r="S36" s="273" t="str">
        <f>+VLOOKUP(D36,[1]Enero!$H$5:$AA$51,20,0)</f>
        <v>3REN016</v>
      </c>
      <c r="T36" s="515" t="s">
        <v>73</v>
      </c>
      <c r="U36" s="273"/>
      <c r="V36" s="273"/>
      <c r="W36" s="534" t="e">
        <f>+ROUND(#REF!/1.18/(1+E36),2)</f>
        <v>#REF!</v>
      </c>
      <c r="X36" s="534" t="e">
        <f>+ROUND(#REF!/1.18/(1+E36),2)</f>
        <v>#REF!</v>
      </c>
      <c r="Y36" s="534">
        <f t="shared" si="3"/>
        <v>0</v>
      </c>
      <c r="Z36" s="534">
        <f t="shared" si="4"/>
        <v>0</v>
      </c>
      <c r="AA36" s="534"/>
      <c r="AB36" s="534" t="e">
        <f>+ROUND(#REF!/1.18,2)</f>
        <v>#REF!</v>
      </c>
      <c r="AC36" s="534" t="e">
        <f>+ROUND(#REF!/1.18,2)</f>
        <v>#REF!</v>
      </c>
      <c r="AD36" s="534">
        <f t="shared" si="0"/>
        <v>0</v>
      </c>
      <c r="AE36" s="534">
        <f t="shared" si="1"/>
        <v>0</v>
      </c>
      <c r="AF36" s="273"/>
      <c r="AG36" s="273"/>
      <c r="AH36" s="273"/>
      <c r="AI36" s="273"/>
      <c r="AJ36" s="273"/>
      <c r="AK36" s="273"/>
      <c r="AL36" s="273"/>
      <c r="AM36" s="273"/>
      <c r="AN36" s="273"/>
      <c r="AO36" s="543">
        <v>19290</v>
      </c>
      <c r="AP36" s="544">
        <v>800</v>
      </c>
      <c r="AQ36" s="544">
        <f>+AO36-AP36</f>
        <v>18490</v>
      </c>
      <c r="AR36" s="545"/>
      <c r="AS36" s="545">
        <v>0</v>
      </c>
    </row>
    <row r="37" spans="2:45" x14ac:dyDescent="0.3">
      <c r="B37" s="509" t="s">
        <v>20</v>
      </c>
      <c r="C37" s="296" t="s">
        <v>88</v>
      </c>
      <c r="D37" s="492" t="s">
        <v>93</v>
      </c>
      <c r="E37" s="493">
        <v>0</v>
      </c>
      <c r="F37" s="510" t="s">
        <v>94</v>
      </c>
      <c r="G37" s="447"/>
      <c r="H37" s="495"/>
      <c r="I37" s="495"/>
      <c r="J37" s="496"/>
      <c r="K37" s="447"/>
      <c r="L37" s="495"/>
      <c r="M37" s="495"/>
      <c r="N37" s="496"/>
      <c r="O37" s="497">
        <v>7.0000000000000007E-2</v>
      </c>
      <c r="P37" s="497">
        <v>7.0000000000000007E-2</v>
      </c>
      <c r="Q37" s="497">
        <v>7.0000000000000007E-2</v>
      </c>
      <c r="S37" t="e">
        <f>+VLOOKUP(D37,[1]Enero!$H$5:$AA$51,20,0)</f>
        <v>#N/A</v>
      </c>
      <c r="T37" s="252">
        <v>0</v>
      </c>
      <c r="W37" s="1" t="e">
        <f>+ROUND(#REF!/1.18/(1+E37),2)</f>
        <v>#REF!</v>
      </c>
      <c r="X37" s="1" t="e">
        <f>+ROUND(#REF!/1.18/(1+E37),2)</f>
        <v>#REF!</v>
      </c>
      <c r="Y37" s="1">
        <f t="shared" si="3"/>
        <v>0</v>
      </c>
      <c r="Z37" s="1">
        <f t="shared" si="4"/>
        <v>0</v>
      </c>
      <c r="AB37" s="1" t="e">
        <f>+ROUND(#REF!/1.18,2)</f>
        <v>#REF!</v>
      </c>
      <c r="AC37" s="1" t="e">
        <f>+ROUND(#REF!/1.18,2)</f>
        <v>#REF!</v>
      </c>
      <c r="AD37" s="1">
        <f t="shared" si="0"/>
        <v>0</v>
      </c>
      <c r="AE37" s="1">
        <f t="shared" si="1"/>
        <v>0</v>
      </c>
      <c r="AO37" s="447">
        <v>20290</v>
      </c>
      <c r="AP37" s="495">
        <v>800</v>
      </c>
      <c r="AQ37" s="495">
        <f>+AO37-AP37</f>
        <v>19490</v>
      </c>
      <c r="AR37" s="496"/>
      <c r="AS37" s="496">
        <v>0</v>
      </c>
    </row>
    <row r="38" spans="2:45" hidden="1" x14ac:dyDescent="0.3">
      <c r="B38" s="509" t="s">
        <v>20</v>
      </c>
      <c r="C38" s="296" t="s">
        <v>88</v>
      </c>
      <c r="D38" s="492" t="s">
        <v>95</v>
      </c>
      <c r="E38" s="493">
        <v>0</v>
      </c>
      <c r="F38" s="510" t="s">
        <v>96</v>
      </c>
      <c r="G38" s="447"/>
      <c r="H38" s="495"/>
      <c r="I38" s="495"/>
      <c r="J38" s="496"/>
      <c r="K38" s="447"/>
      <c r="L38" s="495"/>
      <c r="M38" s="495"/>
      <c r="N38" s="496"/>
      <c r="O38" s="497">
        <v>7.0000000000000007E-2</v>
      </c>
      <c r="P38" s="497">
        <v>7.0000000000000007E-2</v>
      </c>
      <c r="Q38" s="497">
        <v>7.0000000000000007E-2</v>
      </c>
      <c r="S38" t="e">
        <f>+VLOOKUP(D38,[1]Enero!$H$5:$AA$51,20,0)</f>
        <v>#N/A</v>
      </c>
      <c r="T38" s="252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3"/>
        <v>0</v>
      </c>
      <c r="Z38" s="1">
        <f t="shared" si="4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447"/>
      <c r="AP38" s="495"/>
      <c r="AQ38" s="495"/>
      <c r="AR38" s="496"/>
      <c r="AS38" s="496">
        <v>0</v>
      </c>
    </row>
    <row r="39" spans="2:45" x14ac:dyDescent="0.3">
      <c r="B39" s="509" t="s">
        <v>20</v>
      </c>
      <c r="C39" s="296" t="s">
        <v>88</v>
      </c>
      <c r="D39" s="492" t="s">
        <v>97</v>
      </c>
      <c r="E39" s="493">
        <v>0</v>
      </c>
      <c r="F39" s="494" t="s">
        <v>98</v>
      </c>
      <c r="G39" s="447"/>
      <c r="H39" s="495"/>
      <c r="I39" s="495"/>
      <c r="J39" s="496"/>
      <c r="K39" s="447"/>
      <c r="L39" s="495"/>
      <c r="M39" s="495"/>
      <c r="N39" s="496"/>
      <c r="O39" s="497">
        <v>7.0000000000000007E-2</v>
      </c>
      <c r="P39" s="497">
        <v>7.0000000000000007E-2</v>
      </c>
      <c r="Q39" s="497">
        <v>7.0000000000000007E-2</v>
      </c>
      <c r="S39" t="str">
        <f>+VLOOKUP(D39,[1]Enero!$H$5:$AA$51,20,0)</f>
        <v>3REN032</v>
      </c>
      <c r="T39" s="252" t="s">
        <v>34</v>
      </c>
      <c r="W39" s="1" t="e">
        <f>+ROUND(#REF!/1.18/(1+E39),2)</f>
        <v>#REF!</v>
      </c>
      <c r="X39" s="1" t="e">
        <f>+ROUND(#REF!/1.18/(1+E39),2)</f>
        <v>#REF!</v>
      </c>
      <c r="Y39" s="1">
        <f t="shared" si="3"/>
        <v>0</v>
      </c>
      <c r="Z39" s="1">
        <f t="shared" si="4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447">
        <v>20290</v>
      </c>
      <c r="AP39" s="495">
        <v>300</v>
      </c>
      <c r="AQ39" s="495">
        <f t="shared" ref="AQ39:AQ44" si="7">+AO39-AP39</f>
        <v>19990</v>
      </c>
      <c r="AR39" s="496"/>
      <c r="AS39" s="496">
        <v>0</v>
      </c>
    </row>
    <row r="40" spans="2:45" x14ac:dyDescent="0.3">
      <c r="B40" s="509" t="s">
        <v>20</v>
      </c>
      <c r="C40" s="296" t="s">
        <v>88</v>
      </c>
      <c r="D40" s="492" t="s">
        <v>99</v>
      </c>
      <c r="E40" s="493">
        <v>0</v>
      </c>
      <c r="F40" s="510" t="s">
        <v>100</v>
      </c>
      <c r="G40" s="447"/>
      <c r="H40" s="495"/>
      <c r="I40" s="495"/>
      <c r="J40" s="496"/>
      <c r="K40" s="447"/>
      <c r="L40" s="495"/>
      <c r="M40" s="495"/>
      <c r="N40" s="496"/>
      <c r="O40" s="497">
        <v>7.0000000000000007E-2</v>
      </c>
      <c r="P40" s="497">
        <v>7.0000000000000007E-2</v>
      </c>
      <c r="Q40" s="497">
        <v>7.0000000000000007E-2</v>
      </c>
      <c r="S40" t="e">
        <f>+VLOOKUP(D40,[1]Enero!$H$5:$AA$51,20,0)</f>
        <v>#N/A</v>
      </c>
      <c r="T40" s="252">
        <v>0</v>
      </c>
      <c r="W40" s="1" t="e">
        <f>+ROUND(#REF!/1.18/(1+E40),2)</f>
        <v>#REF!</v>
      </c>
      <c r="X40" s="1" t="e">
        <f>+ROUND(#REF!/1.18/(1+E40),2)</f>
        <v>#REF!</v>
      </c>
      <c r="Y40" s="1">
        <f t="shared" si="3"/>
        <v>0</v>
      </c>
      <c r="Z40" s="1">
        <f t="shared" si="4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447">
        <v>21290</v>
      </c>
      <c r="AP40" s="495">
        <v>300</v>
      </c>
      <c r="AQ40" s="495">
        <f t="shared" si="7"/>
        <v>20990</v>
      </c>
      <c r="AR40" s="496"/>
      <c r="AS40" s="496">
        <v>0</v>
      </c>
    </row>
    <row r="41" spans="2:45" hidden="1" x14ac:dyDescent="0.3">
      <c r="B41" s="509" t="s">
        <v>20</v>
      </c>
      <c r="C41" s="296" t="s">
        <v>88</v>
      </c>
      <c r="D41" s="492" t="s">
        <v>101</v>
      </c>
      <c r="E41" s="493">
        <v>0</v>
      </c>
      <c r="F41" s="510" t="s">
        <v>102</v>
      </c>
      <c r="G41" s="447"/>
      <c r="H41" s="495"/>
      <c r="I41" s="495">
        <f t="shared" si="6"/>
        <v>0</v>
      </c>
      <c r="J41" s="496"/>
      <c r="K41" s="447"/>
      <c r="L41" s="495"/>
      <c r="M41" s="495"/>
      <c r="N41" s="496"/>
      <c r="O41" s="497">
        <v>7.0000000000000007E-2</v>
      </c>
      <c r="P41" s="497">
        <v>7.0000000000000007E-2</v>
      </c>
      <c r="Q41" s="497">
        <v>7.0000000000000007E-2</v>
      </c>
      <c r="S41" t="e">
        <f>+VLOOKUP(D41,[1]Enero!$H$5:$AA$51,20,0)</f>
        <v>#N/A</v>
      </c>
      <c r="T41" s="252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3"/>
        <v>0</v>
      </c>
      <c r="Z41" s="1">
        <f t="shared" si="4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447">
        <v>20990</v>
      </c>
      <c r="AP41" s="495">
        <v>500</v>
      </c>
      <c r="AQ41" s="495">
        <f t="shared" si="7"/>
        <v>20490</v>
      </c>
      <c r="AR41" s="496"/>
      <c r="AS41" s="496">
        <v>0</v>
      </c>
    </row>
    <row r="42" spans="2:45" x14ac:dyDescent="0.3">
      <c r="B42" s="509" t="s">
        <v>20</v>
      </c>
      <c r="C42" s="296" t="s">
        <v>88</v>
      </c>
      <c r="D42" s="492" t="s">
        <v>103</v>
      </c>
      <c r="E42" s="493">
        <v>0</v>
      </c>
      <c r="F42" s="510" t="s">
        <v>104</v>
      </c>
      <c r="G42" s="447">
        <v>14990</v>
      </c>
      <c r="H42" s="495">
        <v>0</v>
      </c>
      <c r="I42" s="495">
        <f t="shared" si="6"/>
        <v>14990</v>
      </c>
      <c r="J42" s="496"/>
      <c r="K42" s="447"/>
      <c r="L42" s="495"/>
      <c r="M42" s="495"/>
      <c r="N42" s="496"/>
      <c r="O42" s="497">
        <v>7.0000000000000007E-2</v>
      </c>
      <c r="P42" s="497">
        <v>7.0000000000000007E-2</v>
      </c>
      <c r="Q42" s="497">
        <v>7.0000000000000007E-2</v>
      </c>
      <c r="S42" t="str">
        <f>+VLOOKUP(D42,[1]Enero!$H$5:$AA$51,20,0)</f>
        <v>3REN017</v>
      </c>
      <c r="T42" s="252" t="s">
        <v>34</v>
      </c>
      <c r="W42" s="1" t="e">
        <f>+ROUND(#REF!/1.18/(1+E42),2)</f>
        <v>#REF!</v>
      </c>
      <c r="X42" s="1" t="e">
        <f>+ROUND(#REF!/1.18/(1+E42),2)</f>
        <v>#REF!</v>
      </c>
      <c r="Y42" s="1">
        <f t="shared" si="3"/>
        <v>12703.39</v>
      </c>
      <c r="Z42" s="1">
        <f t="shared" si="4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12703.39</v>
      </c>
      <c r="AE42" s="1">
        <f t="shared" si="1"/>
        <v>0</v>
      </c>
      <c r="AO42" s="447">
        <v>14990</v>
      </c>
      <c r="AP42" s="495">
        <v>0</v>
      </c>
      <c r="AQ42" s="495">
        <f t="shared" si="7"/>
        <v>14990</v>
      </c>
      <c r="AR42" s="496"/>
      <c r="AS42" s="496">
        <v>0</v>
      </c>
    </row>
    <row r="43" spans="2:45" x14ac:dyDescent="0.3">
      <c r="B43" s="521" t="s">
        <v>20</v>
      </c>
      <c r="C43" s="304" t="s">
        <v>88</v>
      </c>
      <c r="D43" s="498" t="s">
        <v>105</v>
      </c>
      <c r="E43" s="499">
        <v>0</v>
      </c>
      <c r="F43" s="522" t="s">
        <v>106</v>
      </c>
      <c r="G43" s="448">
        <v>15990</v>
      </c>
      <c r="H43" s="501">
        <v>0</v>
      </c>
      <c r="I43" s="501">
        <f t="shared" si="6"/>
        <v>15990</v>
      </c>
      <c r="J43" s="502"/>
      <c r="K43" s="448"/>
      <c r="L43" s="501"/>
      <c r="M43" s="501"/>
      <c r="N43" s="502"/>
      <c r="O43" s="523">
        <v>7.0000000000000007E-2</v>
      </c>
      <c r="P43" s="523">
        <v>7.0000000000000007E-2</v>
      </c>
      <c r="Q43" s="523">
        <v>7.0000000000000007E-2</v>
      </c>
      <c r="R43" s="257"/>
      <c r="S43" s="257" t="e">
        <f>+VLOOKUP(D43,[1]Enero!$H$5:$AA$51,20,0)</f>
        <v>#N/A</v>
      </c>
      <c r="T43" s="524">
        <v>0</v>
      </c>
      <c r="U43" s="257"/>
      <c r="V43" s="257"/>
      <c r="W43" s="525" t="e">
        <f>+ROUND(#REF!/1.18/(1+E43),2)</f>
        <v>#REF!</v>
      </c>
      <c r="X43" s="525" t="e">
        <f>+ROUND(#REF!/1.18/(1+E43),2)</f>
        <v>#REF!</v>
      </c>
      <c r="Y43" s="525">
        <f t="shared" si="3"/>
        <v>13550.85</v>
      </c>
      <c r="Z43" s="525">
        <f t="shared" si="4"/>
        <v>0</v>
      </c>
      <c r="AA43" s="525"/>
      <c r="AB43" s="525" t="e">
        <f>+ROUND(#REF!/1.18,2)</f>
        <v>#REF!</v>
      </c>
      <c r="AC43" s="525" t="e">
        <f>+ROUND(#REF!/1.18,2)</f>
        <v>#REF!</v>
      </c>
      <c r="AD43" s="525">
        <f t="shared" si="0"/>
        <v>13550.85</v>
      </c>
      <c r="AE43" s="525">
        <f t="shared" si="1"/>
        <v>0</v>
      </c>
      <c r="AF43" s="257"/>
      <c r="AG43" s="257"/>
      <c r="AH43" s="257"/>
      <c r="AI43" s="257"/>
      <c r="AJ43" s="257"/>
      <c r="AK43" s="257"/>
      <c r="AL43" s="257"/>
      <c r="AM43" s="257"/>
      <c r="AN43" s="257"/>
      <c r="AO43" s="448">
        <v>15990</v>
      </c>
      <c r="AP43" s="501">
        <v>0</v>
      </c>
      <c r="AQ43" s="501">
        <f t="shared" si="7"/>
        <v>15990</v>
      </c>
      <c r="AR43" s="502"/>
      <c r="AS43" s="502">
        <v>0</v>
      </c>
    </row>
    <row r="44" spans="2:45" hidden="1" x14ac:dyDescent="0.3">
      <c r="B44" s="521" t="s">
        <v>20</v>
      </c>
      <c r="C44" s="304" t="s">
        <v>88</v>
      </c>
      <c r="D44" s="498" t="s">
        <v>107</v>
      </c>
      <c r="E44" s="499">
        <v>0</v>
      </c>
      <c r="F44" s="522" t="s">
        <v>108</v>
      </c>
      <c r="G44" s="448">
        <v>15990</v>
      </c>
      <c r="H44" s="501">
        <v>500</v>
      </c>
      <c r="I44" s="501"/>
      <c r="J44" s="502"/>
      <c r="K44" s="448"/>
      <c r="L44" s="501"/>
      <c r="M44" s="501">
        <f>+K44-L44</f>
        <v>0</v>
      </c>
      <c r="N44" s="502"/>
      <c r="O44" s="497">
        <v>7.0000000000000007E-2</v>
      </c>
      <c r="P44" s="497">
        <v>7.0000000000000007E-2</v>
      </c>
      <c r="Q44" s="497">
        <v>7.0000000000000007E-2</v>
      </c>
      <c r="S44" t="e">
        <f>+VLOOKUP(D44,[1]Enero!$H$5:$AA$51,20,0)</f>
        <v>#N/A</v>
      </c>
      <c r="T44" s="252">
        <v>0</v>
      </c>
      <c r="W44" s="1" t="e">
        <f>+ROUND(#REF!/1.18/(1+E44),2)</f>
        <v>#REF!</v>
      </c>
      <c r="X44" s="1" t="e">
        <f>+ROUND(#REF!/1.18/(1+E44),2)</f>
        <v>#REF!</v>
      </c>
      <c r="Y44" s="1">
        <f t="shared" si="3"/>
        <v>0</v>
      </c>
      <c r="Z44" s="1">
        <f t="shared" si="4"/>
        <v>0</v>
      </c>
      <c r="AB44" s="1" t="e">
        <f>+ROUND(#REF!/1.18,2)</f>
        <v>#REF!</v>
      </c>
      <c r="AC44" s="1" t="e">
        <f>+ROUND(#REF!/1.18,2)</f>
        <v>#REF!</v>
      </c>
      <c r="AD44" s="1">
        <f t="shared" si="0"/>
        <v>13550.85</v>
      </c>
      <c r="AE44" s="1">
        <f t="shared" si="1"/>
        <v>0</v>
      </c>
      <c r="AO44" s="448"/>
      <c r="AP44" s="501"/>
      <c r="AQ44" s="501">
        <f t="shared" si="7"/>
        <v>0</v>
      </c>
      <c r="AR44" s="502"/>
      <c r="AS44" s="502">
        <v>0</v>
      </c>
    </row>
    <row r="45" spans="2:45" x14ac:dyDescent="0.3">
      <c r="B45" s="38" t="s">
        <v>20</v>
      </c>
      <c r="C45" s="539" t="s">
        <v>109</v>
      </c>
      <c r="D45" s="503" t="s">
        <v>110</v>
      </c>
      <c r="E45" s="504">
        <v>0.1</v>
      </c>
      <c r="F45" s="546" t="s">
        <v>111</v>
      </c>
      <c r="G45" s="506"/>
      <c r="H45" s="507"/>
      <c r="I45" s="507"/>
      <c r="J45" s="508"/>
      <c r="K45" s="543"/>
      <c r="L45" s="544"/>
      <c r="M45" s="544"/>
      <c r="N45" s="545"/>
      <c r="O45" s="497">
        <v>7.0000000000000007E-2</v>
      </c>
      <c r="P45" s="497">
        <v>7.0000000000000007E-2</v>
      </c>
      <c r="Q45" s="497">
        <v>7.0000000000000007E-2</v>
      </c>
      <c r="S45" t="e">
        <f>+VLOOKUP(D45,[1]Enero!$H$5:$AA$51,20,0)</f>
        <v>#N/A</v>
      </c>
      <c r="T45" s="252" t="s">
        <v>57</v>
      </c>
      <c r="W45" s="1" t="e">
        <f>+ROUND(#REF!/1.18/(1+E45),2)</f>
        <v>#REF!</v>
      </c>
      <c r="X45" s="1" t="e">
        <f>+ROUND(#REF!/1.18/(1+E45),2)</f>
        <v>#REF!</v>
      </c>
      <c r="Y45" s="1">
        <f t="shared" si="3"/>
        <v>0</v>
      </c>
      <c r="Z45" s="1">
        <f t="shared" si="4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0</v>
      </c>
      <c r="AE45" s="1">
        <f t="shared" si="1"/>
        <v>0</v>
      </c>
      <c r="AO45" s="543">
        <v>16990</v>
      </c>
      <c r="AP45" s="544">
        <v>0</v>
      </c>
      <c r="AQ45" s="544">
        <f>+AO45-AP45</f>
        <v>16990</v>
      </c>
      <c r="AR45" s="545"/>
      <c r="AS45" s="545">
        <v>0</v>
      </c>
    </row>
    <row r="46" spans="2:45" x14ac:dyDescent="0.3">
      <c r="B46" s="509" t="s">
        <v>20</v>
      </c>
      <c r="C46" s="296" t="s">
        <v>109</v>
      </c>
      <c r="D46" s="492" t="s">
        <v>112</v>
      </c>
      <c r="E46" s="493">
        <v>0.1</v>
      </c>
      <c r="F46" s="510" t="s">
        <v>113</v>
      </c>
      <c r="G46" s="447"/>
      <c r="H46" s="495"/>
      <c r="I46" s="495"/>
      <c r="J46" s="496"/>
      <c r="K46" s="447"/>
      <c r="L46" s="495"/>
      <c r="M46" s="495"/>
      <c r="N46" s="496"/>
      <c r="O46" s="497">
        <v>7.0000000000000007E-2</v>
      </c>
      <c r="P46" s="497">
        <v>7.0000000000000007E-2</v>
      </c>
      <c r="Q46" s="497">
        <v>7.0000000000000007E-2</v>
      </c>
      <c r="S46" t="e">
        <f>+VLOOKUP(D46,[1]Enero!$H$5:$AA$51,20,0)</f>
        <v>#N/A</v>
      </c>
      <c r="T46" s="252" t="s">
        <v>57</v>
      </c>
      <c r="W46" s="1" t="e">
        <f>+ROUND(#REF!/1.18/(1+E46),2)</f>
        <v>#REF!</v>
      </c>
      <c r="X46" s="1" t="e">
        <f>+ROUND(#REF!/1.18/(1+E46),2)</f>
        <v>#REF!</v>
      </c>
      <c r="Y46" s="1">
        <f t="shared" si="3"/>
        <v>0</v>
      </c>
      <c r="Z46" s="1">
        <f t="shared" si="4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447">
        <v>15990</v>
      </c>
      <c r="AP46" s="495">
        <v>0</v>
      </c>
      <c r="AQ46" s="495">
        <f>+AO46-AP46</f>
        <v>15990</v>
      </c>
      <c r="AR46" s="496"/>
      <c r="AS46" s="496">
        <v>0</v>
      </c>
    </row>
    <row r="47" spans="2:45" ht="15" thickBot="1" x14ac:dyDescent="0.35">
      <c r="B47" s="547" t="s">
        <v>20</v>
      </c>
      <c r="C47" s="208" t="s">
        <v>109</v>
      </c>
      <c r="D47" s="548" t="s">
        <v>114</v>
      </c>
      <c r="E47" s="549">
        <v>0.1</v>
      </c>
      <c r="F47" s="550" t="s">
        <v>115</v>
      </c>
      <c r="G47" s="551"/>
      <c r="H47" s="552"/>
      <c r="I47" s="552"/>
      <c r="J47" s="553"/>
      <c r="K47" s="551"/>
      <c r="L47" s="552"/>
      <c r="M47" s="552"/>
      <c r="N47" s="553"/>
      <c r="O47" s="554">
        <v>7.0000000000000007E-2</v>
      </c>
      <c r="P47" s="554">
        <v>7.0000000000000007E-2</v>
      </c>
      <c r="Q47" s="554">
        <v>7.0000000000000007E-2</v>
      </c>
      <c r="R47" s="136"/>
      <c r="S47" s="136" t="e">
        <f>+VLOOKUP(D47,[1]Enero!$H$5:$AA$51,20,0)</f>
        <v>#N/A</v>
      </c>
      <c r="T47" s="555" t="s">
        <v>73</v>
      </c>
      <c r="U47" s="136"/>
      <c r="V47" s="136"/>
      <c r="W47" s="556" t="e">
        <f>+ROUND(#REF!/1.18/(1+E47),2)</f>
        <v>#REF!</v>
      </c>
      <c r="X47" s="556" t="e">
        <f>+ROUND(#REF!/1.18/(1+E47),2)</f>
        <v>#REF!</v>
      </c>
      <c r="Y47" s="556">
        <f t="shared" si="3"/>
        <v>0</v>
      </c>
      <c r="Z47" s="556">
        <f t="shared" si="4"/>
        <v>0</v>
      </c>
      <c r="AA47" s="556"/>
      <c r="AB47" s="556" t="e">
        <f>+ROUND(#REF!/1.18,2)</f>
        <v>#REF!</v>
      </c>
      <c r="AC47" s="556" t="e">
        <f>+ROUND(#REF!/1.18,2)</f>
        <v>#REF!</v>
      </c>
      <c r="AD47" s="556">
        <f t="shared" si="0"/>
        <v>0</v>
      </c>
      <c r="AE47" s="556">
        <f t="shared" si="1"/>
        <v>0</v>
      </c>
      <c r="AF47" s="136"/>
      <c r="AG47" s="136"/>
      <c r="AH47" s="136"/>
      <c r="AI47" s="136"/>
      <c r="AJ47" s="136"/>
      <c r="AK47" s="136"/>
      <c r="AL47" s="136"/>
      <c r="AM47" s="136"/>
      <c r="AN47" s="136"/>
      <c r="AO47" s="551">
        <v>14990</v>
      </c>
      <c r="AP47" s="552">
        <v>0</v>
      </c>
      <c r="AQ47" s="552">
        <f>+AO47-AP47</f>
        <v>14990</v>
      </c>
      <c r="AR47" s="553"/>
      <c r="AS47" s="553">
        <v>0</v>
      </c>
    </row>
  </sheetData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3070-DEF8-4C1B-9A94-8CB50814DC38}">
  <dimension ref="B1:R55"/>
  <sheetViews>
    <sheetView showGridLines="0" zoomScale="85" zoomScaleNormal="85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D6" sqref="D6:E48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33" customWidth="1"/>
    <col min="11" max="11" width="56.33203125" style="1" customWidth="1"/>
    <col min="12" max="12" width="17.5546875" style="1" customWidth="1"/>
    <col min="13" max="13" width="17.6640625" style="1" customWidth="1"/>
    <col min="14" max="14" width="17.6640625" style="32" customWidth="1"/>
    <col min="15" max="15" width="56.33203125" style="1" customWidth="1"/>
    <col min="16" max="16" width="11.44140625" style="1" customWidth="1"/>
    <col min="17" max="17" width="6.109375" customWidth="1"/>
  </cols>
  <sheetData>
    <row r="1" spans="2:18" s="2" customFormat="1" ht="23.4" x14ac:dyDescent="0.45">
      <c r="B1" s="563" t="s">
        <v>0</v>
      </c>
      <c r="C1" s="563"/>
      <c r="D1" s="563"/>
      <c r="E1" s="563"/>
      <c r="F1" s="563"/>
      <c r="G1" s="563"/>
      <c r="H1" s="557"/>
      <c r="I1" s="557"/>
      <c r="J1" s="23"/>
      <c r="K1" s="557"/>
      <c r="L1" s="557"/>
      <c r="M1" s="557"/>
      <c r="N1" s="557"/>
      <c r="O1" s="557"/>
      <c r="P1" s="21"/>
    </row>
    <row r="2" spans="2:18" x14ac:dyDescent="0.3">
      <c r="B2" s="564" t="s">
        <v>1</v>
      </c>
      <c r="C2" s="564"/>
      <c r="D2" s="564"/>
      <c r="E2" s="564"/>
      <c r="F2" s="564"/>
      <c r="G2" s="564"/>
      <c r="H2" s="558"/>
      <c r="I2" s="558"/>
      <c r="K2" s="558"/>
      <c r="L2" s="558"/>
      <c r="M2" s="558"/>
      <c r="N2" s="31"/>
      <c r="O2" s="558"/>
    </row>
    <row r="3" spans="2:18" ht="5.4" customHeight="1" thickBot="1" x14ac:dyDescent="0.35"/>
    <row r="4" spans="2:18" ht="15" thickBot="1" x14ac:dyDescent="0.35">
      <c r="H4" s="565" t="s">
        <v>3</v>
      </c>
      <c r="I4" s="566"/>
      <c r="J4" s="566"/>
      <c r="K4" s="567"/>
      <c r="L4" s="565" t="s">
        <v>4</v>
      </c>
      <c r="M4" s="566"/>
      <c r="N4" s="566"/>
      <c r="O4" s="567"/>
    </row>
    <row r="5" spans="2:18" ht="48" customHeight="1" thickBot="1" x14ac:dyDescent="0.35">
      <c r="B5" s="19" t="s">
        <v>5</v>
      </c>
      <c r="C5" s="20" t="s">
        <v>6</v>
      </c>
      <c r="D5" s="30" t="s">
        <v>7</v>
      </c>
      <c r="E5" s="30" t="s">
        <v>8</v>
      </c>
      <c r="F5" s="48" t="s">
        <v>9</v>
      </c>
      <c r="G5" s="48" t="s">
        <v>116</v>
      </c>
      <c r="H5" s="65" t="s">
        <v>117</v>
      </c>
      <c r="I5" s="66" t="s">
        <v>11</v>
      </c>
      <c r="J5" s="67" t="s">
        <v>12</v>
      </c>
      <c r="K5" s="71" t="s">
        <v>13</v>
      </c>
      <c r="L5" s="65" t="s">
        <v>117</v>
      </c>
      <c r="M5" s="66" t="s">
        <v>11</v>
      </c>
      <c r="N5" s="67" t="s">
        <v>12</v>
      </c>
      <c r="O5" s="12" t="s">
        <v>13</v>
      </c>
      <c r="P5" s="22" t="s">
        <v>19</v>
      </c>
    </row>
    <row r="6" spans="2:18" x14ac:dyDescent="0.3">
      <c r="B6" s="87" t="s">
        <v>118</v>
      </c>
      <c r="C6" s="253" t="s">
        <v>119</v>
      </c>
      <c r="D6" s="89" t="s">
        <v>120</v>
      </c>
      <c r="E6" s="44">
        <v>7.4999999999999997E-2</v>
      </c>
      <c r="F6" s="87" t="s">
        <v>121</v>
      </c>
      <c r="G6" s="87" t="s">
        <v>122</v>
      </c>
      <c r="H6" s="59">
        <v>11990</v>
      </c>
      <c r="I6" s="64">
        <v>200</v>
      </c>
      <c r="J6" s="60">
        <f>H6-I6</f>
        <v>11790</v>
      </c>
      <c r="K6" s="478"/>
      <c r="L6" s="59">
        <v>12290</v>
      </c>
      <c r="M6" s="64">
        <v>200</v>
      </c>
      <c r="N6" s="60">
        <f>L6-M6</f>
        <v>12090</v>
      </c>
      <c r="O6" s="445"/>
      <c r="P6" s="46" t="s">
        <v>34</v>
      </c>
      <c r="R6" s="5"/>
    </row>
    <row r="7" spans="2:18" x14ac:dyDescent="0.3">
      <c r="B7" s="34" t="s">
        <v>118</v>
      </c>
      <c r="C7" s="235" t="s">
        <v>119</v>
      </c>
      <c r="D7" s="35" t="s">
        <v>123</v>
      </c>
      <c r="E7" s="26">
        <v>0</v>
      </c>
      <c r="F7" s="34" t="s">
        <v>124</v>
      </c>
      <c r="G7" s="34" t="s">
        <v>125</v>
      </c>
      <c r="H7" s="57">
        <v>12590</v>
      </c>
      <c r="I7" s="54">
        <v>200</v>
      </c>
      <c r="J7" s="50">
        <f t="shared" ref="J7:J48" si="0">H7-I7</f>
        <v>12390</v>
      </c>
      <c r="K7" s="479"/>
      <c r="L7" s="57">
        <v>12890</v>
      </c>
      <c r="M7" s="54">
        <v>200</v>
      </c>
      <c r="N7" s="50">
        <f t="shared" ref="N7:N24" si="1">L7-M7</f>
        <v>12690</v>
      </c>
      <c r="O7" s="446"/>
      <c r="P7" s="25" t="s">
        <v>34</v>
      </c>
      <c r="R7" s="5"/>
    </row>
    <row r="8" spans="2:18" ht="16.5" customHeight="1" x14ac:dyDescent="0.3">
      <c r="B8" s="34" t="s">
        <v>118</v>
      </c>
      <c r="C8" s="235" t="s">
        <v>119</v>
      </c>
      <c r="D8" s="35" t="s">
        <v>126</v>
      </c>
      <c r="E8" s="26">
        <v>7.4999999999999997E-2</v>
      </c>
      <c r="F8" s="34" t="s">
        <v>127</v>
      </c>
      <c r="G8" s="34" t="s">
        <v>122</v>
      </c>
      <c r="H8" s="57">
        <v>12990</v>
      </c>
      <c r="I8" s="54">
        <v>200</v>
      </c>
      <c r="J8" s="50">
        <f t="shared" si="0"/>
        <v>12790</v>
      </c>
      <c r="K8" s="479"/>
      <c r="L8" s="57">
        <v>13290</v>
      </c>
      <c r="M8" s="54">
        <v>200</v>
      </c>
      <c r="N8" s="50">
        <f t="shared" si="1"/>
        <v>13090</v>
      </c>
      <c r="O8" s="446"/>
      <c r="P8" s="25" t="s">
        <v>34</v>
      </c>
      <c r="R8" s="5"/>
    </row>
    <row r="9" spans="2:18" ht="16.5" customHeight="1" x14ac:dyDescent="0.3">
      <c r="B9" s="34" t="s">
        <v>118</v>
      </c>
      <c r="C9" s="235" t="s">
        <v>119</v>
      </c>
      <c r="D9" s="35" t="s">
        <v>128</v>
      </c>
      <c r="E9" s="26">
        <v>0</v>
      </c>
      <c r="F9" s="34" t="s">
        <v>129</v>
      </c>
      <c r="G9" s="34" t="s">
        <v>125</v>
      </c>
      <c r="H9" s="57">
        <v>13590</v>
      </c>
      <c r="I9" s="54">
        <v>200</v>
      </c>
      <c r="J9" s="50">
        <f t="shared" si="0"/>
        <v>13390</v>
      </c>
      <c r="K9" s="479"/>
      <c r="L9" s="57">
        <v>13890</v>
      </c>
      <c r="M9" s="54">
        <v>200</v>
      </c>
      <c r="N9" s="50">
        <f t="shared" si="1"/>
        <v>13690</v>
      </c>
      <c r="O9" s="446"/>
      <c r="P9" s="25" t="s">
        <v>34</v>
      </c>
      <c r="R9" s="5"/>
    </row>
    <row r="10" spans="2:18" x14ac:dyDescent="0.3">
      <c r="B10" s="34" t="s">
        <v>118</v>
      </c>
      <c r="C10" s="235" t="s">
        <v>119</v>
      </c>
      <c r="D10" s="35" t="s">
        <v>130</v>
      </c>
      <c r="E10" s="26">
        <v>7.4999999999999997E-2</v>
      </c>
      <c r="F10" s="34" t="s">
        <v>131</v>
      </c>
      <c r="G10" s="34" t="s">
        <v>122</v>
      </c>
      <c r="H10" s="57">
        <v>13990</v>
      </c>
      <c r="I10" s="54">
        <v>200</v>
      </c>
      <c r="J10" s="50">
        <f t="shared" si="0"/>
        <v>13790</v>
      </c>
      <c r="K10" s="479"/>
      <c r="L10" s="57">
        <v>14290</v>
      </c>
      <c r="M10" s="54">
        <v>200</v>
      </c>
      <c r="N10" s="50">
        <f t="shared" si="1"/>
        <v>14090</v>
      </c>
      <c r="O10" s="446"/>
      <c r="P10" s="25" t="s">
        <v>34</v>
      </c>
      <c r="R10" s="5"/>
    </row>
    <row r="11" spans="2:18" x14ac:dyDescent="0.3">
      <c r="B11" s="34" t="s">
        <v>118</v>
      </c>
      <c r="C11" s="235" t="s">
        <v>119</v>
      </c>
      <c r="D11" s="35" t="s">
        <v>132</v>
      </c>
      <c r="E11" s="26">
        <v>0</v>
      </c>
      <c r="F11" s="34" t="s">
        <v>133</v>
      </c>
      <c r="G11" s="34" t="s">
        <v>125</v>
      </c>
      <c r="H11" s="61">
        <v>14590</v>
      </c>
      <c r="I11" s="54">
        <v>200</v>
      </c>
      <c r="J11" s="50">
        <f t="shared" si="0"/>
        <v>14390</v>
      </c>
      <c r="K11" s="479"/>
      <c r="L11" s="61">
        <v>14890</v>
      </c>
      <c r="M11" s="54">
        <v>200</v>
      </c>
      <c r="N11" s="50">
        <f t="shared" si="1"/>
        <v>14690</v>
      </c>
      <c r="O11" s="446"/>
      <c r="P11" s="25" t="s">
        <v>34</v>
      </c>
      <c r="R11" s="5"/>
    </row>
    <row r="12" spans="2:18" ht="16.5" customHeight="1" x14ac:dyDescent="0.3">
      <c r="B12" s="34" t="s">
        <v>118</v>
      </c>
      <c r="C12" s="235" t="s">
        <v>119</v>
      </c>
      <c r="D12" s="35" t="s">
        <v>134</v>
      </c>
      <c r="E12" s="26">
        <v>7.4999999999999997E-2</v>
      </c>
      <c r="F12" s="34" t="s">
        <v>135</v>
      </c>
      <c r="G12" s="34" t="s">
        <v>122</v>
      </c>
      <c r="H12" s="61">
        <v>14990</v>
      </c>
      <c r="I12" s="54">
        <v>200</v>
      </c>
      <c r="J12" s="50">
        <f t="shared" si="0"/>
        <v>14790</v>
      </c>
      <c r="K12" s="479"/>
      <c r="L12" s="61">
        <v>15290</v>
      </c>
      <c r="M12" s="54">
        <v>200</v>
      </c>
      <c r="N12" s="50">
        <f t="shared" si="1"/>
        <v>15090</v>
      </c>
      <c r="O12" s="446"/>
      <c r="P12" s="25" t="s">
        <v>34</v>
      </c>
      <c r="R12" s="5"/>
    </row>
    <row r="13" spans="2:18" ht="16.5" customHeight="1" x14ac:dyDescent="0.3">
      <c r="B13" s="39" t="s">
        <v>118</v>
      </c>
      <c r="C13" s="299" t="s">
        <v>119</v>
      </c>
      <c r="D13" s="37" t="s">
        <v>136</v>
      </c>
      <c r="E13" s="28">
        <v>0</v>
      </c>
      <c r="F13" s="39" t="s">
        <v>137</v>
      </c>
      <c r="G13" s="39" t="s">
        <v>125</v>
      </c>
      <c r="H13" s="62">
        <v>15590</v>
      </c>
      <c r="I13" s="55">
        <v>200</v>
      </c>
      <c r="J13" s="51">
        <f t="shared" si="0"/>
        <v>15390</v>
      </c>
      <c r="K13" s="480"/>
      <c r="L13" s="62">
        <v>15890</v>
      </c>
      <c r="M13" s="55">
        <v>200</v>
      </c>
      <c r="N13" s="51">
        <f t="shared" si="1"/>
        <v>15690</v>
      </c>
      <c r="O13" s="449"/>
      <c r="P13" s="29" t="s">
        <v>34</v>
      </c>
      <c r="R13" s="5"/>
    </row>
    <row r="14" spans="2:18" ht="16.5" customHeight="1" x14ac:dyDescent="0.3">
      <c r="B14" s="34" t="s">
        <v>118</v>
      </c>
      <c r="C14" s="235" t="s">
        <v>138</v>
      </c>
      <c r="D14" s="35" t="s">
        <v>139</v>
      </c>
      <c r="E14" s="26">
        <v>0.1</v>
      </c>
      <c r="F14" s="34" t="s">
        <v>140</v>
      </c>
      <c r="G14" s="34" t="s">
        <v>122</v>
      </c>
      <c r="H14" s="61">
        <v>14490</v>
      </c>
      <c r="I14" s="54">
        <v>500</v>
      </c>
      <c r="J14" s="50">
        <f t="shared" si="0"/>
        <v>13990</v>
      </c>
      <c r="K14" s="479"/>
      <c r="L14" s="61">
        <v>14790</v>
      </c>
      <c r="M14" s="54">
        <v>500</v>
      </c>
      <c r="N14" s="50">
        <f t="shared" si="1"/>
        <v>14290</v>
      </c>
      <c r="O14" s="446"/>
      <c r="P14" s="25" t="s">
        <v>34</v>
      </c>
      <c r="R14" s="5"/>
    </row>
    <row r="15" spans="2:18" ht="16.5" customHeight="1" x14ac:dyDescent="0.3">
      <c r="B15" s="34" t="s">
        <v>118</v>
      </c>
      <c r="C15" s="235" t="s">
        <v>138</v>
      </c>
      <c r="D15" s="35" t="s">
        <v>141</v>
      </c>
      <c r="E15" s="26">
        <v>0.1</v>
      </c>
      <c r="F15" s="34" t="s">
        <v>142</v>
      </c>
      <c r="G15" s="34" t="s">
        <v>122</v>
      </c>
      <c r="H15" s="61">
        <v>15490</v>
      </c>
      <c r="I15" s="54">
        <v>500</v>
      </c>
      <c r="J15" s="50">
        <f t="shared" si="0"/>
        <v>14990</v>
      </c>
      <c r="K15" s="479"/>
      <c r="L15" s="61">
        <v>15790</v>
      </c>
      <c r="M15" s="54">
        <v>500</v>
      </c>
      <c r="N15" s="50">
        <f t="shared" si="1"/>
        <v>15290</v>
      </c>
      <c r="O15" s="446"/>
      <c r="P15" s="25" t="s">
        <v>34</v>
      </c>
      <c r="R15" s="5"/>
    </row>
    <row r="16" spans="2:18" ht="16.5" customHeight="1" x14ac:dyDescent="0.3">
      <c r="B16" s="34" t="s">
        <v>118</v>
      </c>
      <c r="C16" s="235" t="s">
        <v>138</v>
      </c>
      <c r="D16" s="35" t="s">
        <v>143</v>
      </c>
      <c r="E16" s="26">
        <v>0.05</v>
      </c>
      <c r="F16" s="34" t="s">
        <v>144</v>
      </c>
      <c r="G16" s="34" t="s">
        <v>122</v>
      </c>
      <c r="H16" s="61">
        <v>16490</v>
      </c>
      <c r="I16" s="54">
        <v>500</v>
      </c>
      <c r="J16" s="50">
        <f t="shared" si="0"/>
        <v>15990</v>
      </c>
      <c r="K16" s="479"/>
      <c r="L16" s="61">
        <v>16790</v>
      </c>
      <c r="M16" s="54">
        <v>500</v>
      </c>
      <c r="N16" s="50">
        <f t="shared" si="1"/>
        <v>16290</v>
      </c>
      <c r="O16" s="446"/>
      <c r="P16" s="25" t="s">
        <v>34</v>
      </c>
      <c r="R16" s="5"/>
    </row>
    <row r="17" spans="2:18" ht="16.5" customHeight="1" x14ac:dyDescent="0.3">
      <c r="B17" s="38" t="s">
        <v>118</v>
      </c>
      <c r="C17" s="260" t="s">
        <v>145</v>
      </c>
      <c r="D17" s="260" t="s">
        <v>146</v>
      </c>
      <c r="E17" s="41">
        <v>0.1</v>
      </c>
      <c r="F17" s="38" t="s">
        <v>147</v>
      </c>
      <c r="G17" s="38" t="s">
        <v>122</v>
      </c>
      <c r="H17" s="56">
        <v>14690</v>
      </c>
      <c r="I17" s="52">
        <v>200</v>
      </c>
      <c r="J17" s="49">
        <f t="shared" si="0"/>
        <v>14490</v>
      </c>
      <c r="K17" s="481"/>
      <c r="L17" s="56">
        <v>14990</v>
      </c>
      <c r="M17" s="52">
        <v>200</v>
      </c>
      <c r="N17" s="49">
        <f t="shared" si="1"/>
        <v>14790</v>
      </c>
      <c r="O17" s="482"/>
      <c r="P17" s="43" t="s">
        <v>34</v>
      </c>
      <c r="R17" s="5"/>
    </row>
    <row r="18" spans="2:18" ht="16.5" customHeight="1" x14ac:dyDescent="0.3">
      <c r="B18" s="34" t="s">
        <v>118</v>
      </c>
      <c r="C18" s="107" t="s">
        <v>145</v>
      </c>
      <c r="D18" s="107" t="s">
        <v>148</v>
      </c>
      <c r="E18" s="40">
        <v>0</v>
      </c>
      <c r="F18" s="34" t="s">
        <v>149</v>
      </c>
      <c r="G18" s="34" t="s">
        <v>125</v>
      </c>
      <c r="H18" s="57">
        <v>14690</v>
      </c>
      <c r="I18" s="54">
        <v>200</v>
      </c>
      <c r="J18" s="50">
        <f t="shared" si="0"/>
        <v>14490</v>
      </c>
      <c r="K18" s="479"/>
      <c r="L18" s="57">
        <v>14990</v>
      </c>
      <c r="M18" s="53">
        <v>200</v>
      </c>
      <c r="N18" s="50">
        <f t="shared" si="1"/>
        <v>14790</v>
      </c>
      <c r="O18" s="240"/>
      <c r="P18" s="25" t="s">
        <v>34</v>
      </c>
      <c r="R18" s="5"/>
    </row>
    <row r="19" spans="2:18" ht="16.5" customHeight="1" x14ac:dyDescent="0.3">
      <c r="B19" s="34" t="s">
        <v>118</v>
      </c>
      <c r="C19" s="107" t="s">
        <v>145</v>
      </c>
      <c r="D19" s="107" t="s">
        <v>150</v>
      </c>
      <c r="E19" s="40">
        <v>0.1</v>
      </c>
      <c r="F19" s="34" t="s">
        <v>151</v>
      </c>
      <c r="G19" s="34" t="s">
        <v>122</v>
      </c>
      <c r="H19" s="57">
        <v>15690</v>
      </c>
      <c r="I19" s="54">
        <v>200</v>
      </c>
      <c r="J19" s="50">
        <f t="shared" si="0"/>
        <v>15490</v>
      </c>
      <c r="K19" s="479"/>
      <c r="L19" s="57">
        <v>15990</v>
      </c>
      <c r="M19" s="53">
        <v>200</v>
      </c>
      <c r="N19" s="50">
        <f t="shared" si="1"/>
        <v>15790</v>
      </c>
      <c r="O19" s="240"/>
      <c r="P19" s="25" t="s">
        <v>34</v>
      </c>
      <c r="R19" s="5"/>
    </row>
    <row r="20" spans="2:18" ht="16.5" customHeight="1" x14ac:dyDescent="0.3">
      <c r="B20" s="34" t="s">
        <v>118</v>
      </c>
      <c r="C20" s="107" t="s">
        <v>145</v>
      </c>
      <c r="D20" s="107" t="s">
        <v>152</v>
      </c>
      <c r="E20" s="40">
        <v>0</v>
      </c>
      <c r="F20" s="34" t="s">
        <v>153</v>
      </c>
      <c r="G20" s="34" t="s">
        <v>125</v>
      </c>
      <c r="H20" s="57">
        <v>15690</v>
      </c>
      <c r="I20" s="54">
        <v>200</v>
      </c>
      <c r="J20" s="50">
        <f t="shared" si="0"/>
        <v>15490</v>
      </c>
      <c r="K20" s="479"/>
      <c r="L20" s="57">
        <v>15990</v>
      </c>
      <c r="M20" s="53">
        <v>200</v>
      </c>
      <c r="N20" s="50">
        <f t="shared" si="1"/>
        <v>15790</v>
      </c>
      <c r="O20" s="240"/>
      <c r="P20" s="25" t="s">
        <v>34</v>
      </c>
      <c r="R20" s="5"/>
    </row>
    <row r="21" spans="2:18" ht="16.5" customHeight="1" x14ac:dyDescent="0.3">
      <c r="B21" s="34" t="s">
        <v>118</v>
      </c>
      <c r="C21" s="107"/>
      <c r="D21" s="107"/>
      <c r="E21" s="40"/>
      <c r="F21" s="34" t="s">
        <v>154</v>
      </c>
      <c r="G21" s="34" t="s">
        <v>122</v>
      </c>
      <c r="H21" s="72"/>
      <c r="I21" s="73"/>
      <c r="J21" s="74"/>
      <c r="K21" s="479"/>
      <c r="L21" s="57">
        <v>18290</v>
      </c>
      <c r="M21" s="53">
        <v>1000</v>
      </c>
      <c r="N21" s="50">
        <f t="shared" si="1"/>
        <v>17290</v>
      </c>
      <c r="O21" s="240"/>
      <c r="P21" s="25" t="s">
        <v>34</v>
      </c>
      <c r="R21" s="5"/>
    </row>
    <row r="22" spans="2:18" ht="16.5" customHeight="1" x14ac:dyDescent="0.3">
      <c r="B22" s="34" t="s">
        <v>118</v>
      </c>
      <c r="C22" s="107"/>
      <c r="D22" s="107"/>
      <c r="E22" s="40"/>
      <c r="F22" s="34" t="s">
        <v>155</v>
      </c>
      <c r="G22" s="34" t="s">
        <v>125</v>
      </c>
      <c r="H22" s="72"/>
      <c r="I22" s="73"/>
      <c r="J22" s="74"/>
      <c r="K22" s="479"/>
      <c r="L22" s="57">
        <v>18290</v>
      </c>
      <c r="M22" s="53">
        <v>1000</v>
      </c>
      <c r="N22" s="50">
        <f t="shared" si="1"/>
        <v>17290</v>
      </c>
      <c r="O22" s="240"/>
      <c r="P22" s="25" t="s">
        <v>34</v>
      </c>
      <c r="R22" s="5"/>
    </row>
    <row r="23" spans="2:18" ht="16.5" customHeight="1" x14ac:dyDescent="0.3">
      <c r="B23" s="34" t="s">
        <v>118</v>
      </c>
      <c r="C23" s="107" t="s">
        <v>145</v>
      </c>
      <c r="D23" s="107" t="s">
        <v>156</v>
      </c>
      <c r="E23" s="40">
        <v>7.4999999999999997E-2</v>
      </c>
      <c r="F23" s="34" t="s">
        <v>157</v>
      </c>
      <c r="G23" s="34" t="s">
        <v>122</v>
      </c>
      <c r="H23" s="57">
        <v>19290</v>
      </c>
      <c r="I23" s="54">
        <v>1300</v>
      </c>
      <c r="J23" s="50">
        <f t="shared" si="0"/>
        <v>17990</v>
      </c>
      <c r="K23" s="479"/>
      <c r="L23" s="57">
        <v>19290</v>
      </c>
      <c r="M23" s="54">
        <v>1000</v>
      </c>
      <c r="N23" s="50">
        <f t="shared" si="1"/>
        <v>18290</v>
      </c>
      <c r="O23" s="240"/>
      <c r="P23" s="25" t="s">
        <v>34</v>
      </c>
      <c r="R23" s="5"/>
    </row>
    <row r="24" spans="2:18" ht="16.5" customHeight="1" x14ac:dyDescent="0.3">
      <c r="B24" s="39" t="s">
        <v>118</v>
      </c>
      <c r="C24" s="301" t="s">
        <v>145</v>
      </c>
      <c r="D24" s="301" t="s">
        <v>158</v>
      </c>
      <c r="E24" s="42">
        <v>0</v>
      </c>
      <c r="F24" s="39" t="s">
        <v>159</v>
      </c>
      <c r="G24" s="39" t="s">
        <v>125</v>
      </c>
      <c r="H24" s="58">
        <v>19290</v>
      </c>
      <c r="I24" s="55">
        <v>1300</v>
      </c>
      <c r="J24" s="51">
        <f t="shared" si="0"/>
        <v>17990</v>
      </c>
      <c r="K24" s="480"/>
      <c r="L24" s="58">
        <v>19290</v>
      </c>
      <c r="M24" s="55">
        <v>1000</v>
      </c>
      <c r="N24" s="51">
        <f t="shared" si="1"/>
        <v>18290</v>
      </c>
      <c r="O24" s="483"/>
      <c r="P24" s="29" t="s">
        <v>34</v>
      </c>
      <c r="R24" s="5"/>
    </row>
    <row r="25" spans="2:18" ht="16.5" customHeight="1" x14ac:dyDescent="0.3">
      <c r="B25" s="34" t="s">
        <v>118</v>
      </c>
      <c r="C25" s="35" t="s">
        <v>160</v>
      </c>
      <c r="D25" s="35" t="s">
        <v>161</v>
      </c>
      <c r="E25" s="26">
        <v>7.4999999999999997E-2</v>
      </c>
      <c r="F25" s="34" t="s">
        <v>162</v>
      </c>
      <c r="G25" s="34" t="s">
        <v>122</v>
      </c>
      <c r="H25" s="61">
        <v>17790</v>
      </c>
      <c r="I25" s="54">
        <v>1000</v>
      </c>
      <c r="J25" s="50">
        <f t="shared" si="0"/>
        <v>16790</v>
      </c>
      <c r="K25" s="479"/>
      <c r="L25" s="61">
        <v>18090</v>
      </c>
      <c r="M25" s="54">
        <v>1000</v>
      </c>
      <c r="N25" s="50">
        <f>L25-M25</f>
        <v>17090</v>
      </c>
      <c r="O25" s="446"/>
      <c r="P25" s="25" t="s">
        <v>73</v>
      </c>
      <c r="R25" s="5"/>
    </row>
    <row r="26" spans="2:18" ht="16.5" customHeight="1" x14ac:dyDescent="0.3">
      <c r="B26" s="34" t="s">
        <v>118</v>
      </c>
      <c r="C26" s="35" t="s">
        <v>160</v>
      </c>
      <c r="D26" s="35" t="s">
        <v>163</v>
      </c>
      <c r="E26" s="26">
        <v>0</v>
      </c>
      <c r="F26" s="34" t="s">
        <v>164</v>
      </c>
      <c r="G26" s="34" t="s">
        <v>125</v>
      </c>
      <c r="H26" s="61">
        <v>18390</v>
      </c>
      <c r="I26" s="54">
        <v>1000</v>
      </c>
      <c r="J26" s="50">
        <f t="shared" si="0"/>
        <v>17390</v>
      </c>
      <c r="K26" s="479"/>
      <c r="L26" s="61">
        <v>18690</v>
      </c>
      <c r="M26" s="54">
        <v>1000</v>
      </c>
      <c r="N26" s="50">
        <f t="shared" ref="N26:N48" si="2">L26-M26</f>
        <v>17690</v>
      </c>
      <c r="O26" s="446"/>
      <c r="P26" s="25" t="s">
        <v>73</v>
      </c>
      <c r="R26" s="5"/>
    </row>
    <row r="27" spans="2:18" ht="16.5" customHeight="1" x14ac:dyDescent="0.3">
      <c r="B27" s="34" t="s">
        <v>118</v>
      </c>
      <c r="C27" s="35" t="s">
        <v>160</v>
      </c>
      <c r="D27" s="35" t="s">
        <v>165</v>
      </c>
      <c r="E27" s="26">
        <v>7.4999999999999997E-2</v>
      </c>
      <c r="F27" s="34" t="s">
        <v>166</v>
      </c>
      <c r="G27" s="34" t="s">
        <v>122</v>
      </c>
      <c r="H27" s="61">
        <v>18790</v>
      </c>
      <c r="I27" s="54">
        <v>1000</v>
      </c>
      <c r="J27" s="50">
        <f t="shared" si="0"/>
        <v>17790</v>
      </c>
      <c r="K27" s="479"/>
      <c r="L27" s="61">
        <v>19090</v>
      </c>
      <c r="M27" s="54">
        <v>1000</v>
      </c>
      <c r="N27" s="50">
        <f t="shared" si="2"/>
        <v>18090</v>
      </c>
      <c r="O27" s="446"/>
      <c r="P27" s="25" t="s">
        <v>73</v>
      </c>
      <c r="R27" s="5"/>
    </row>
    <row r="28" spans="2:18" ht="16.5" customHeight="1" x14ac:dyDescent="0.3">
      <c r="B28" s="34" t="s">
        <v>118</v>
      </c>
      <c r="C28" s="35" t="s">
        <v>160</v>
      </c>
      <c r="D28" s="35" t="s">
        <v>167</v>
      </c>
      <c r="E28" s="26">
        <v>0</v>
      </c>
      <c r="F28" s="34" t="s">
        <v>168</v>
      </c>
      <c r="G28" s="34" t="s">
        <v>125</v>
      </c>
      <c r="H28" s="61">
        <v>19390</v>
      </c>
      <c r="I28" s="54">
        <v>1000</v>
      </c>
      <c r="J28" s="50">
        <f t="shared" si="0"/>
        <v>18390</v>
      </c>
      <c r="K28" s="479"/>
      <c r="L28" s="61">
        <v>19690</v>
      </c>
      <c r="M28" s="54">
        <v>1000</v>
      </c>
      <c r="N28" s="50">
        <f t="shared" si="2"/>
        <v>18690</v>
      </c>
      <c r="O28" s="446"/>
      <c r="P28" s="25" t="s">
        <v>73</v>
      </c>
      <c r="R28" s="5"/>
    </row>
    <row r="29" spans="2:18" ht="16.5" customHeight="1" x14ac:dyDescent="0.3">
      <c r="B29" s="34" t="s">
        <v>118</v>
      </c>
      <c r="C29" s="35" t="s">
        <v>160</v>
      </c>
      <c r="D29" s="35" t="s">
        <v>169</v>
      </c>
      <c r="E29" s="26">
        <v>7.4999999999999997E-2</v>
      </c>
      <c r="F29" s="34" t="s">
        <v>170</v>
      </c>
      <c r="G29" s="34" t="s">
        <v>122</v>
      </c>
      <c r="H29" s="61">
        <v>19790</v>
      </c>
      <c r="I29" s="54">
        <v>1000</v>
      </c>
      <c r="J29" s="50">
        <f t="shared" si="0"/>
        <v>18790</v>
      </c>
      <c r="K29" s="479"/>
      <c r="L29" s="61">
        <v>20090</v>
      </c>
      <c r="M29" s="54">
        <v>1000</v>
      </c>
      <c r="N29" s="50">
        <f t="shared" si="2"/>
        <v>19090</v>
      </c>
      <c r="O29" s="446"/>
      <c r="P29" s="25" t="s">
        <v>73</v>
      </c>
      <c r="R29" s="5"/>
    </row>
    <row r="30" spans="2:18" ht="16.5" customHeight="1" x14ac:dyDescent="0.3">
      <c r="B30" s="39" t="s">
        <v>118</v>
      </c>
      <c r="C30" s="37" t="s">
        <v>160</v>
      </c>
      <c r="D30" s="37" t="s">
        <v>171</v>
      </c>
      <c r="E30" s="28">
        <v>0</v>
      </c>
      <c r="F30" s="39" t="s">
        <v>172</v>
      </c>
      <c r="G30" s="39" t="s">
        <v>125</v>
      </c>
      <c r="H30" s="62">
        <v>20390</v>
      </c>
      <c r="I30" s="55">
        <v>1000</v>
      </c>
      <c r="J30" s="51">
        <f t="shared" si="0"/>
        <v>19390</v>
      </c>
      <c r="K30" s="480"/>
      <c r="L30" s="62">
        <v>20690</v>
      </c>
      <c r="M30" s="55">
        <v>1000</v>
      </c>
      <c r="N30" s="51">
        <f t="shared" si="2"/>
        <v>19690</v>
      </c>
      <c r="O30" s="449"/>
      <c r="P30" s="29" t="s">
        <v>73</v>
      </c>
      <c r="R30" s="5"/>
    </row>
    <row r="31" spans="2:18" ht="16.5" customHeight="1" x14ac:dyDescent="0.3">
      <c r="B31" s="38" t="s">
        <v>118</v>
      </c>
      <c r="C31" s="36" t="s">
        <v>173</v>
      </c>
      <c r="D31" s="36" t="s">
        <v>174</v>
      </c>
      <c r="E31" s="27">
        <v>0.05</v>
      </c>
      <c r="F31" s="38" t="s">
        <v>175</v>
      </c>
      <c r="G31" s="38" t="s">
        <v>122</v>
      </c>
      <c r="H31" s="63">
        <v>11490</v>
      </c>
      <c r="I31" s="52">
        <v>1300</v>
      </c>
      <c r="J31" s="49">
        <f>H31-I31</f>
        <v>10190</v>
      </c>
      <c r="K31" s="481"/>
      <c r="L31" s="63"/>
      <c r="M31" s="52"/>
      <c r="N31" s="49"/>
      <c r="O31" s="484"/>
      <c r="P31" s="43">
        <v>0</v>
      </c>
      <c r="R31" s="5"/>
    </row>
    <row r="32" spans="2:18" ht="16.5" customHeight="1" x14ac:dyDescent="0.3">
      <c r="B32" s="34" t="s">
        <v>118</v>
      </c>
      <c r="C32" s="35" t="s">
        <v>173</v>
      </c>
      <c r="D32" s="35" t="s">
        <v>176</v>
      </c>
      <c r="E32" s="26">
        <v>0</v>
      </c>
      <c r="F32" s="34" t="s">
        <v>177</v>
      </c>
      <c r="G32" s="34" t="s">
        <v>125</v>
      </c>
      <c r="H32" s="61">
        <v>11990</v>
      </c>
      <c r="I32" s="54">
        <v>1300</v>
      </c>
      <c r="J32" s="50">
        <f>H32-I32</f>
        <v>10690</v>
      </c>
      <c r="K32" s="479"/>
      <c r="L32" s="61"/>
      <c r="M32" s="54"/>
      <c r="N32" s="50"/>
      <c r="O32" s="446"/>
      <c r="P32" s="25">
        <v>0</v>
      </c>
      <c r="R32" s="5"/>
    </row>
    <row r="33" spans="2:18" ht="16.5" customHeight="1" x14ac:dyDescent="0.3">
      <c r="B33" s="34" t="s">
        <v>118</v>
      </c>
      <c r="C33" s="35" t="s">
        <v>173</v>
      </c>
      <c r="D33" s="35" t="s">
        <v>178</v>
      </c>
      <c r="E33" s="26">
        <v>0.05</v>
      </c>
      <c r="F33" s="34" t="s">
        <v>179</v>
      </c>
      <c r="G33" s="34" t="s">
        <v>122</v>
      </c>
      <c r="H33" s="61">
        <v>12290</v>
      </c>
      <c r="I33" s="54">
        <v>1300</v>
      </c>
      <c r="J33" s="50">
        <f>H33-I33</f>
        <v>10990</v>
      </c>
      <c r="K33" s="479"/>
      <c r="L33" s="61"/>
      <c r="M33" s="54"/>
      <c r="N33" s="50"/>
      <c r="O33" s="446"/>
      <c r="P33" s="25">
        <v>0</v>
      </c>
      <c r="R33" s="5"/>
    </row>
    <row r="34" spans="2:18" ht="16.5" customHeight="1" x14ac:dyDescent="0.3">
      <c r="B34" s="39" t="s">
        <v>118</v>
      </c>
      <c r="C34" s="37" t="s">
        <v>173</v>
      </c>
      <c r="D34" s="37" t="s">
        <v>180</v>
      </c>
      <c r="E34" s="28">
        <v>0</v>
      </c>
      <c r="F34" s="39" t="s">
        <v>181</v>
      </c>
      <c r="G34" s="39" t="s">
        <v>125</v>
      </c>
      <c r="H34" s="62">
        <v>12790</v>
      </c>
      <c r="I34" s="55">
        <v>1300</v>
      </c>
      <c r="J34" s="51">
        <f>H34-I34</f>
        <v>11490</v>
      </c>
      <c r="K34" s="480"/>
      <c r="L34" s="62"/>
      <c r="M34" s="55"/>
      <c r="N34" s="51"/>
      <c r="O34" s="449"/>
      <c r="P34" s="29">
        <v>0</v>
      </c>
      <c r="R34" s="5"/>
    </row>
    <row r="35" spans="2:18" ht="16.5" customHeight="1" x14ac:dyDescent="0.3">
      <c r="B35" s="34" t="s">
        <v>118</v>
      </c>
      <c r="C35" s="35" t="s">
        <v>182</v>
      </c>
      <c r="D35" s="35" t="s">
        <v>183</v>
      </c>
      <c r="E35" s="26">
        <v>7.4999999999999997E-2</v>
      </c>
      <c r="F35" s="34" t="s">
        <v>184</v>
      </c>
      <c r="G35" s="34" t="s">
        <v>122</v>
      </c>
      <c r="H35" s="61">
        <v>11190</v>
      </c>
      <c r="I35" s="54">
        <v>500</v>
      </c>
      <c r="J35" s="50">
        <f t="shared" si="0"/>
        <v>10690</v>
      </c>
      <c r="K35" s="479"/>
      <c r="L35" s="61">
        <v>11490</v>
      </c>
      <c r="M35" s="54">
        <v>500</v>
      </c>
      <c r="N35" s="50">
        <f t="shared" si="2"/>
        <v>10990</v>
      </c>
      <c r="O35" s="446"/>
      <c r="P35" s="25" t="s">
        <v>73</v>
      </c>
      <c r="R35" s="5"/>
    </row>
    <row r="36" spans="2:18" ht="16.5" customHeight="1" x14ac:dyDescent="0.3">
      <c r="B36" s="34" t="s">
        <v>118</v>
      </c>
      <c r="C36" s="35" t="s">
        <v>182</v>
      </c>
      <c r="D36" s="35" t="s">
        <v>185</v>
      </c>
      <c r="E36" s="26">
        <v>0</v>
      </c>
      <c r="F36" s="34" t="s">
        <v>186</v>
      </c>
      <c r="G36" s="34" t="s">
        <v>125</v>
      </c>
      <c r="H36" s="61">
        <v>11190</v>
      </c>
      <c r="I36" s="54">
        <v>500</v>
      </c>
      <c r="J36" s="50">
        <f t="shared" si="0"/>
        <v>10690</v>
      </c>
      <c r="K36" s="479"/>
      <c r="L36" s="61">
        <v>11490</v>
      </c>
      <c r="M36" s="54">
        <v>500</v>
      </c>
      <c r="N36" s="50">
        <f t="shared" si="2"/>
        <v>10990</v>
      </c>
      <c r="O36" s="446"/>
      <c r="P36" s="25" t="s">
        <v>73</v>
      </c>
      <c r="R36" s="5"/>
    </row>
    <row r="37" spans="2:18" ht="16.5" customHeight="1" x14ac:dyDescent="0.3">
      <c r="B37" s="34" t="s">
        <v>118</v>
      </c>
      <c r="C37" s="35" t="s">
        <v>182</v>
      </c>
      <c r="D37" s="35" t="s">
        <v>187</v>
      </c>
      <c r="E37" s="26">
        <v>7.4999999999999997E-2</v>
      </c>
      <c r="F37" s="34" t="s">
        <v>188</v>
      </c>
      <c r="G37" s="34" t="s">
        <v>122</v>
      </c>
      <c r="H37" s="61">
        <v>12190</v>
      </c>
      <c r="I37" s="54">
        <v>500</v>
      </c>
      <c r="J37" s="50">
        <f t="shared" si="0"/>
        <v>11690</v>
      </c>
      <c r="K37" s="479"/>
      <c r="L37" s="61">
        <v>12490</v>
      </c>
      <c r="M37" s="54">
        <v>500</v>
      </c>
      <c r="N37" s="50">
        <f t="shared" si="2"/>
        <v>11990</v>
      </c>
      <c r="O37" s="446"/>
      <c r="P37" s="25" t="s">
        <v>73</v>
      </c>
      <c r="R37" s="5"/>
    </row>
    <row r="38" spans="2:18" ht="16.5" customHeight="1" x14ac:dyDescent="0.3">
      <c r="B38" s="39" t="s">
        <v>118</v>
      </c>
      <c r="C38" s="37" t="s">
        <v>182</v>
      </c>
      <c r="D38" s="37" t="s">
        <v>189</v>
      </c>
      <c r="E38" s="28">
        <v>0</v>
      </c>
      <c r="F38" s="39" t="s">
        <v>190</v>
      </c>
      <c r="G38" s="39" t="s">
        <v>125</v>
      </c>
      <c r="H38" s="62">
        <v>12190</v>
      </c>
      <c r="I38" s="55">
        <v>500</v>
      </c>
      <c r="J38" s="51">
        <f t="shared" si="0"/>
        <v>11690</v>
      </c>
      <c r="K38" s="480"/>
      <c r="L38" s="62">
        <v>12490</v>
      </c>
      <c r="M38" s="55">
        <v>500</v>
      </c>
      <c r="N38" s="51">
        <f t="shared" si="2"/>
        <v>11990</v>
      </c>
      <c r="O38" s="449"/>
      <c r="P38" s="29" t="s">
        <v>73</v>
      </c>
      <c r="R38" s="5"/>
    </row>
    <row r="39" spans="2:18" x14ac:dyDescent="0.3">
      <c r="B39" s="34" t="s">
        <v>118</v>
      </c>
      <c r="C39" s="35" t="s">
        <v>191</v>
      </c>
      <c r="D39" s="35" t="s">
        <v>192</v>
      </c>
      <c r="E39" s="26">
        <v>0.05</v>
      </c>
      <c r="F39" s="34" t="s">
        <v>193</v>
      </c>
      <c r="G39" s="34" t="s">
        <v>122</v>
      </c>
      <c r="H39" s="61">
        <v>8490</v>
      </c>
      <c r="I39" s="54">
        <v>300</v>
      </c>
      <c r="J39" s="50">
        <f t="shared" si="0"/>
        <v>8190</v>
      </c>
      <c r="K39" s="479"/>
      <c r="L39" s="61">
        <v>8790</v>
      </c>
      <c r="M39" s="54">
        <v>300</v>
      </c>
      <c r="N39" s="50">
        <f t="shared" si="2"/>
        <v>8490</v>
      </c>
      <c r="O39" s="446"/>
      <c r="P39" s="25" t="s">
        <v>73</v>
      </c>
      <c r="R39" s="5"/>
    </row>
    <row r="40" spans="2:18" x14ac:dyDescent="0.3">
      <c r="B40" s="34" t="s">
        <v>118</v>
      </c>
      <c r="C40" s="35" t="s">
        <v>191</v>
      </c>
      <c r="D40" s="35" t="s">
        <v>194</v>
      </c>
      <c r="E40" s="26">
        <v>0</v>
      </c>
      <c r="F40" s="34" t="s">
        <v>195</v>
      </c>
      <c r="G40" s="34" t="s">
        <v>125</v>
      </c>
      <c r="H40" s="61">
        <v>9090</v>
      </c>
      <c r="I40" s="54">
        <v>300</v>
      </c>
      <c r="J40" s="50">
        <f t="shared" si="0"/>
        <v>8790</v>
      </c>
      <c r="K40" s="479"/>
      <c r="L40" s="61">
        <v>9390</v>
      </c>
      <c r="M40" s="54">
        <v>300</v>
      </c>
      <c r="N40" s="50">
        <f t="shared" si="2"/>
        <v>9090</v>
      </c>
      <c r="O40" s="446"/>
      <c r="P40" s="25" t="s">
        <v>73</v>
      </c>
      <c r="R40" s="5"/>
    </row>
    <row r="41" spans="2:18" x14ac:dyDescent="0.3">
      <c r="B41" s="34" t="s">
        <v>118</v>
      </c>
      <c r="C41" s="35" t="s">
        <v>191</v>
      </c>
      <c r="D41" s="35" t="s">
        <v>196</v>
      </c>
      <c r="E41" s="26">
        <v>0.05</v>
      </c>
      <c r="F41" s="34" t="s">
        <v>197</v>
      </c>
      <c r="G41" s="34" t="s">
        <v>122</v>
      </c>
      <c r="H41" s="61">
        <v>8990</v>
      </c>
      <c r="I41" s="54">
        <v>300</v>
      </c>
      <c r="J41" s="50">
        <f t="shared" si="0"/>
        <v>8690</v>
      </c>
      <c r="K41" s="479"/>
      <c r="L41" s="61">
        <v>9290</v>
      </c>
      <c r="M41" s="54">
        <v>300</v>
      </c>
      <c r="N41" s="50">
        <f t="shared" si="2"/>
        <v>8990</v>
      </c>
      <c r="O41" s="446"/>
      <c r="P41" s="25" t="s">
        <v>73</v>
      </c>
      <c r="R41" s="5"/>
    </row>
    <row r="42" spans="2:18" x14ac:dyDescent="0.3">
      <c r="B42" s="39" t="s">
        <v>118</v>
      </c>
      <c r="C42" s="37" t="s">
        <v>191</v>
      </c>
      <c r="D42" s="37" t="s">
        <v>198</v>
      </c>
      <c r="E42" s="28">
        <v>0</v>
      </c>
      <c r="F42" s="39" t="s">
        <v>199</v>
      </c>
      <c r="G42" s="39" t="s">
        <v>125</v>
      </c>
      <c r="H42" s="62">
        <v>9590</v>
      </c>
      <c r="I42" s="55">
        <v>300</v>
      </c>
      <c r="J42" s="51">
        <f t="shared" si="0"/>
        <v>9290</v>
      </c>
      <c r="K42" s="480"/>
      <c r="L42" s="62">
        <v>9890</v>
      </c>
      <c r="M42" s="55">
        <v>300</v>
      </c>
      <c r="N42" s="51">
        <f t="shared" si="2"/>
        <v>9590</v>
      </c>
      <c r="O42" s="449"/>
      <c r="P42" s="29" t="s">
        <v>73</v>
      </c>
      <c r="R42" s="5"/>
    </row>
    <row r="43" spans="2:18" ht="16.5" customHeight="1" x14ac:dyDescent="0.3">
      <c r="B43" s="34" t="s">
        <v>118</v>
      </c>
      <c r="C43" s="35" t="s">
        <v>200</v>
      </c>
      <c r="D43" s="35" t="s">
        <v>201</v>
      </c>
      <c r="E43" s="26">
        <v>0</v>
      </c>
      <c r="F43" s="34" t="s">
        <v>202</v>
      </c>
      <c r="G43" s="34" t="s">
        <v>122</v>
      </c>
      <c r="H43" s="61">
        <v>10790</v>
      </c>
      <c r="I43" s="54">
        <v>300</v>
      </c>
      <c r="J43" s="50">
        <f t="shared" si="0"/>
        <v>10490</v>
      </c>
      <c r="K43" s="479"/>
      <c r="L43" s="61">
        <v>11090</v>
      </c>
      <c r="M43" s="54">
        <v>300</v>
      </c>
      <c r="N43" s="50">
        <f t="shared" si="2"/>
        <v>10790</v>
      </c>
      <c r="O43" s="446"/>
      <c r="P43" s="25" t="s">
        <v>34</v>
      </c>
      <c r="R43" s="5"/>
    </row>
    <row r="44" spans="2:18" ht="16.5" customHeight="1" x14ac:dyDescent="0.3">
      <c r="B44" s="34" t="s">
        <v>118</v>
      </c>
      <c r="C44" s="35" t="s">
        <v>200</v>
      </c>
      <c r="D44" s="35" t="s">
        <v>203</v>
      </c>
      <c r="E44" s="26">
        <v>0</v>
      </c>
      <c r="F44" s="34" t="s">
        <v>204</v>
      </c>
      <c r="G44" s="34" t="s">
        <v>125</v>
      </c>
      <c r="H44" s="61">
        <v>11790</v>
      </c>
      <c r="I44" s="54">
        <v>300</v>
      </c>
      <c r="J44" s="50">
        <f t="shared" si="0"/>
        <v>11490</v>
      </c>
      <c r="K44" s="479"/>
      <c r="L44" s="61">
        <v>12090</v>
      </c>
      <c r="M44" s="54">
        <v>300</v>
      </c>
      <c r="N44" s="50">
        <f t="shared" si="2"/>
        <v>11790</v>
      </c>
      <c r="O44" s="446"/>
      <c r="P44" s="25" t="s">
        <v>34</v>
      </c>
      <c r="R44" s="5"/>
    </row>
    <row r="45" spans="2:18" ht="16.5" customHeight="1" x14ac:dyDescent="0.3">
      <c r="B45" s="34" t="s">
        <v>118</v>
      </c>
      <c r="C45" s="35" t="s">
        <v>200</v>
      </c>
      <c r="D45" s="35" t="s">
        <v>205</v>
      </c>
      <c r="E45" s="26">
        <v>0</v>
      </c>
      <c r="F45" s="34" t="s">
        <v>206</v>
      </c>
      <c r="G45" s="34" t="s">
        <v>122</v>
      </c>
      <c r="H45" s="61">
        <v>11390</v>
      </c>
      <c r="I45" s="54">
        <v>300</v>
      </c>
      <c r="J45" s="50">
        <f t="shared" si="0"/>
        <v>11090</v>
      </c>
      <c r="K45" s="479"/>
      <c r="L45" s="61">
        <v>11690</v>
      </c>
      <c r="M45" s="54">
        <v>300</v>
      </c>
      <c r="N45" s="50">
        <f t="shared" si="2"/>
        <v>11390</v>
      </c>
      <c r="O45" s="446"/>
      <c r="P45" s="25" t="s">
        <v>34</v>
      </c>
      <c r="R45" s="5"/>
    </row>
    <row r="46" spans="2:18" ht="16.5" customHeight="1" x14ac:dyDescent="0.3">
      <c r="B46" s="39" t="s">
        <v>118</v>
      </c>
      <c r="C46" s="37" t="s">
        <v>200</v>
      </c>
      <c r="D46" s="37" t="s">
        <v>207</v>
      </c>
      <c r="E46" s="28">
        <v>0</v>
      </c>
      <c r="F46" s="39" t="s">
        <v>208</v>
      </c>
      <c r="G46" s="39" t="s">
        <v>125</v>
      </c>
      <c r="H46" s="62">
        <v>12390</v>
      </c>
      <c r="I46" s="55">
        <v>300</v>
      </c>
      <c r="J46" s="51">
        <f t="shared" si="0"/>
        <v>12090</v>
      </c>
      <c r="K46" s="480"/>
      <c r="L46" s="62">
        <v>12690</v>
      </c>
      <c r="M46" s="55">
        <v>300</v>
      </c>
      <c r="N46" s="51">
        <f t="shared" si="2"/>
        <v>12390</v>
      </c>
      <c r="O46" s="449"/>
      <c r="P46" s="29" t="s">
        <v>34</v>
      </c>
      <c r="R46" s="5"/>
    </row>
    <row r="47" spans="2:18" ht="16.5" customHeight="1" x14ac:dyDescent="0.3">
      <c r="B47" s="34" t="s">
        <v>118</v>
      </c>
      <c r="C47" s="235" t="s">
        <v>209</v>
      </c>
      <c r="D47" s="35" t="s">
        <v>210</v>
      </c>
      <c r="E47" s="26">
        <v>0</v>
      </c>
      <c r="F47" s="34" t="s">
        <v>211</v>
      </c>
      <c r="G47" s="34" t="s">
        <v>122</v>
      </c>
      <c r="H47" s="61">
        <v>13190</v>
      </c>
      <c r="I47" s="54">
        <v>300</v>
      </c>
      <c r="J47" s="50">
        <f t="shared" si="0"/>
        <v>12890</v>
      </c>
      <c r="K47" s="479"/>
      <c r="L47" s="61">
        <v>13490</v>
      </c>
      <c r="M47" s="54">
        <v>300</v>
      </c>
      <c r="N47" s="50">
        <f t="shared" si="2"/>
        <v>13190</v>
      </c>
      <c r="O47" s="446"/>
      <c r="P47" s="25" t="s">
        <v>34</v>
      </c>
      <c r="R47" s="5"/>
    </row>
    <row r="48" spans="2:18" ht="16.5" customHeight="1" thickBot="1" x14ac:dyDescent="0.35">
      <c r="B48" s="120" t="s">
        <v>118</v>
      </c>
      <c r="C48" s="241" t="s">
        <v>209</v>
      </c>
      <c r="D48" s="122" t="s">
        <v>212</v>
      </c>
      <c r="E48" s="45">
        <v>0</v>
      </c>
      <c r="F48" s="120" t="s">
        <v>213</v>
      </c>
      <c r="G48" s="120" t="s">
        <v>125</v>
      </c>
      <c r="H48" s="68">
        <v>14190</v>
      </c>
      <c r="I48" s="69">
        <v>300</v>
      </c>
      <c r="J48" s="70">
        <f t="shared" si="0"/>
        <v>13890</v>
      </c>
      <c r="K48" s="485"/>
      <c r="L48" s="68">
        <v>14490</v>
      </c>
      <c r="M48" s="69">
        <v>300</v>
      </c>
      <c r="N48" s="70">
        <f t="shared" si="2"/>
        <v>14190</v>
      </c>
      <c r="O48" s="450"/>
      <c r="P48" s="47" t="s">
        <v>34</v>
      </c>
      <c r="R48" s="5"/>
    </row>
    <row r="52" spans="2:15" ht="16.5" hidden="1" customHeight="1" x14ac:dyDescent="0.3">
      <c r="B52" s="34" t="s">
        <v>118</v>
      </c>
      <c r="C52" s="235" t="s">
        <v>119</v>
      </c>
      <c r="D52" s="35" t="s">
        <v>123</v>
      </c>
      <c r="E52" s="15">
        <v>0</v>
      </c>
      <c r="F52" s="35"/>
      <c r="G52" s="107"/>
      <c r="H52" s="14"/>
      <c r="I52" s="223"/>
      <c r="J52" s="451"/>
      <c r="K52" s="224"/>
      <c r="L52" s="248"/>
      <c r="M52" s="248"/>
      <c r="N52" s="248"/>
      <c r="O52" s="248"/>
    </row>
    <row r="53" spans="2:15" ht="16.5" hidden="1" customHeight="1" x14ac:dyDescent="0.3">
      <c r="B53" s="34" t="s">
        <v>118</v>
      </c>
      <c r="C53" s="235" t="s">
        <v>119</v>
      </c>
      <c r="D53" s="35" t="s">
        <v>128</v>
      </c>
      <c r="E53" s="15">
        <v>0</v>
      </c>
      <c r="F53" s="35"/>
      <c r="G53" s="107"/>
      <c r="H53" s="14"/>
      <c r="I53" s="223"/>
      <c r="J53" s="451"/>
      <c r="K53" s="224"/>
      <c r="L53" s="248"/>
      <c r="M53" s="248"/>
      <c r="N53" s="248"/>
      <c r="O53" s="248"/>
    </row>
    <row r="54" spans="2:15" ht="16.5" hidden="1" customHeight="1" x14ac:dyDescent="0.3">
      <c r="B54" s="34" t="s">
        <v>118</v>
      </c>
      <c r="C54" s="235" t="s">
        <v>119</v>
      </c>
      <c r="D54" s="35" t="s">
        <v>132</v>
      </c>
      <c r="E54" s="15">
        <v>0</v>
      </c>
      <c r="F54" s="35"/>
      <c r="G54" s="107"/>
      <c r="H54" s="14"/>
      <c r="I54" s="223"/>
      <c r="J54" s="451"/>
      <c r="K54" s="224"/>
      <c r="L54" s="248"/>
      <c r="M54" s="248"/>
      <c r="N54" s="248"/>
      <c r="O54" s="248"/>
    </row>
    <row r="55" spans="2:15" ht="16.5" hidden="1" customHeight="1" thickBot="1" x14ac:dyDescent="0.35">
      <c r="B55" s="120" t="s">
        <v>118</v>
      </c>
      <c r="C55" s="241" t="s">
        <v>119</v>
      </c>
      <c r="D55" s="122" t="s">
        <v>136</v>
      </c>
      <c r="E55" s="16">
        <v>0</v>
      </c>
      <c r="F55" s="122"/>
      <c r="G55" s="124"/>
      <c r="H55" s="17"/>
      <c r="I55" s="18"/>
      <c r="J55" s="24"/>
      <c r="K55" s="225"/>
      <c r="L55" s="248"/>
      <c r="M55" s="248"/>
      <c r="N55" s="248"/>
      <c r="O55" s="248"/>
    </row>
  </sheetData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51E1-19B6-48CA-8DBF-87149AE4A878}">
  <dimension ref="B1:AD60"/>
  <sheetViews>
    <sheetView showGridLines="0" zoomScale="70" zoomScaleNormal="70" workbookViewId="0">
      <pane xSplit="6" ySplit="5" topLeftCell="G25" activePane="bottomRight" state="frozen"/>
      <selection pane="topRight" activeCell="K1" sqref="K1"/>
      <selection pane="bottomLeft" activeCell="A6" sqref="A6"/>
      <selection pane="bottomRight" activeCell="D6" sqref="D6:E53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4.88671875" bestFit="1" customWidth="1"/>
    <col min="4" max="4" width="24.88671875" bestFit="1" customWidth="1"/>
    <col min="5" max="5" width="6.33203125" bestFit="1" customWidth="1"/>
    <col min="6" max="6" width="38.6640625" bestFit="1" customWidth="1"/>
    <col min="7" max="7" width="17.5546875" customWidth="1"/>
    <col min="8" max="10" width="19.44140625" style="1" customWidth="1"/>
    <col min="11" max="11" width="50.5546875" style="1" bestFit="1" customWidth="1"/>
    <col min="12" max="13" width="17.6640625" style="1" customWidth="1"/>
    <col min="14" max="14" width="15.44140625" style="1" customWidth="1"/>
    <col min="15" max="15" width="51.109375" style="1" customWidth="1"/>
    <col min="16" max="16" width="17.5546875" style="1" customWidth="1"/>
    <col min="17" max="17" width="15.5546875" style="1" customWidth="1"/>
    <col min="18" max="18" width="14.44140625" style="1" customWidth="1"/>
    <col min="19" max="19" width="51.6640625" style="1" customWidth="1"/>
    <col min="20" max="22" width="16.5546875" style="1" customWidth="1"/>
    <col min="23" max="23" width="50.5546875" style="1" customWidth="1"/>
    <col min="24" max="24" width="50.5546875" style="1" hidden="1" customWidth="1"/>
    <col min="25" max="29" width="11.44140625" hidden="1" customWidth="1"/>
    <col min="30" max="30" width="11.44140625" style="1" customWidth="1"/>
  </cols>
  <sheetData>
    <row r="1" spans="2:30" s="2" customFormat="1" ht="23.4" x14ac:dyDescent="0.45">
      <c r="B1" s="226" t="s">
        <v>214</v>
      </c>
      <c r="C1" s="226"/>
      <c r="D1" s="226"/>
      <c r="E1" s="226"/>
      <c r="F1" s="226"/>
      <c r="G1" s="226"/>
      <c r="H1" s="557"/>
      <c r="I1" s="557"/>
      <c r="J1" s="557"/>
      <c r="K1" s="557"/>
      <c r="L1" s="557"/>
      <c r="M1" s="557"/>
      <c r="N1" s="557"/>
      <c r="O1" s="557"/>
      <c r="Q1" s="557"/>
      <c r="R1" s="557"/>
      <c r="S1" s="557"/>
      <c r="T1" s="557"/>
      <c r="U1" s="557"/>
      <c r="V1" s="557"/>
      <c r="W1" s="557"/>
      <c r="X1" s="557"/>
      <c r="AD1" s="21"/>
    </row>
    <row r="2" spans="2:30" x14ac:dyDescent="0.3">
      <c r="B2" s="9" t="s">
        <v>215</v>
      </c>
      <c r="C2" s="9"/>
      <c r="D2" s="9"/>
      <c r="E2" s="9"/>
      <c r="F2" s="9"/>
      <c r="G2" s="9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558"/>
      <c r="X2" s="558"/>
    </row>
    <row r="3" spans="2:30" ht="5.4" customHeight="1" thickBot="1" x14ac:dyDescent="0.35"/>
    <row r="4" spans="2:30" ht="15" thickBot="1" x14ac:dyDescent="0.35">
      <c r="H4" s="231" t="s">
        <v>216</v>
      </c>
      <c r="I4" s="232"/>
      <c r="J4" s="232"/>
      <c r="K4" s="233"/>
      <c r="L4" s="228" t="s">
        <v>2</v>
      </c>
      <c r="M4" s="229"/>
      <c r="N4" s="229"/>
      <c r="O4" s="230"/>
      <c r="P4" s="228" t="s">
        <v>3</v>
      </c>
      <c r="Q4" s="229"/>
      <c r="R4" s="229"/>
      <c r="S4" s="230"/>
      <c r="T4" s="228" t="s">
        <v>4</v>
      </c>
      <c r="U4" s="229"/>
      <c r="V4" s="229"/>
      <c r="W4" s="230"/>
      <c r="X4" s="6"/>
    </row>
    <row r="5" spans="2:30" ht="77.25" customHeight="1" thickBot="1" x14ac:dyDescent="0.3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30" t="s">
        <v>116</v>
      </c>
      <c r="H5" s="444" t="s">
        <v>217</v>
      </c>
      <c r="I5" s="452" t="s">
        <v>11</v>
      </c>
      <c r="J5" s="452" t="s">
        <v>12</v>
      </c>
      <c r="K5" s="453" t="s">
        <v>13</v>
      </c>
      <c r="L5" s="444" t="s">
        <v>217</v>
      </c>
      <c r="M5" s="452" t="s">
        <v>11</v>
      </c>
      <c r="N5" s="452" t="s">
        <v>12</v>
      </c>
      <c r="O5" s="453" t="s">
        <v>13</v>
      </c>
      <c r="P5" s="444" t="s">
        <v>217</v>
      </c>
      <c r="Q5" s="452" t="s">
        <v>11</v>
      </c>
      <c r="R5" s="65" t="s">
        <v>12</v>
      </c>
      <c r="S5" s="453" t="s">
        <v>13</v>
      </c>
      <c r="T5" s="444" t="s">
        <v>217</v>
      </c>
      <c r="U5" s="452" t="s">
        <v>11</v>
      </c>
      <c r="V5" s="65" t="s">
        <v>12</v>
      </c>
      <c r="W5" s="453" t="s">
        <v>13</v>
      </c>
      <c r="X5" s="71"/>
      <c r="Y5" s="84" t="s">
        <v>15</v>
      </c>
      <c r="Z5" s="85" t="s">
        <v>16</v>
      </c>
      <c r="AA5" s="85" t="s">
        <v>218</v>
      </c>
      <c r="AB5" s="86" t="s">
        <v>17</v>
      </c>
      <c r="AC5" s="86" t="s">
        <v>18</v>
      </c>
      <c r="AD5" s="22" t="s">
        <v>19</v>
      </c>
    </row>
    <row r="6" spans="2:30" ht="16.5" customHeight="1" x14ac:dyDescent="0.3">
      <c r="B6" s="454" t="s">
        <v>219</v>
      </c>
      <c r="C6" s="454" t="s">
        <v>220</v>
      </c>
      <c r="D6" s="454" t="s">
        <v>221</v>
      </c>
      <c r="E6" s="455">
        <v>7.4999999999999997E-2</v>
      </c>
      <c r="F6" s="454" t="s">
        <v>222</v>
      </c>
      <c r="G6" s="38" t="s">
        <v>122</v>
      </c>
      <c r="H6" s="456"/>
      <c r="I6" s="456"/>
      <c r="J6" s="456">
        <f t="shared" ref="J6:J53" si="0">+H6-I6</f>
        <v>0</v>
      </c>
      <c r="K6" s="457"/>
      <c r="L6" s="456"/>
      <c r="M6" s="456"/>
      <c r="N6" s="456"/>
      <c r="O6" s="457"/>
      <c r="P6" s="456"/>
      <c r="Q6" s="456"/>
      <c r="R6" s="456"/>
      <c r="S6" s="457"/>
      <c r="T6" s="456">
        <v>16490</v>
      </c>
      <c r="U6" s="456"/>
      <c r="V6" s="456">
        <f>+T6-U6</f>
        <v>16490</v>
      </c>
      <c r="W6" s="457"/>
      <c r="X6" s="458"/>
      <c r="Y6" s="272"/>
      <c r="Z6" s="272"/>
      <c r="AA6" s="272"/>
      <c r="AB6" s="273"/>
      <c r="AC6" s="273"/>
      <c r="AD6" s="1" t="s">
        <v>73</v>
      </c>
    </row>
    <row r="7" spans="2:30" ht="16.5" customHeight="1" x14ac:dyDescent="0.3">
      <c r="B7" s="459" t="s">
        <v>219</v>
      </c>
      <c r="C7" s="459" t="s">
        <v>220</v>
      </c>
      <c r="D7" s="459" t="s">
        <v>223</v>
      </c>
      <c r="E7" s="460">
        <v>7.4999999999999997E-2</v>
      </c>
      <c r="F7" s="459" t="s">
        <v>224</v>
      </c>
      <c r="G7" s="34" t="s">
        <v>122</v>
      </c>
      <c r="H7" s="461"/>
      <c r="I7" s="461"/>
      <c r="J7" s="461">
        <f t="shared" si="0"/>
        <v>0</v>
      </c>
      <c r="K7" s="462"/>
      <c r="L7" s="461"/>
      <c r="M7" s="461"/>
      <c r="N7" s="461"/>
      <c r="O7" s="462"/>
      <c r="P7" s="461"/>
      <c r="Q7" s="461"/>
      <c r="R7" s="461"/>
      <c r="S7" s="462"/>
      <c r="T7" s="461">
        <v>17990</v>
      </c>
      <c r="U7" s="461"/>
      <c r="V7" s="461">
        <f>+T7-U7</f>
        <v>17990</v>
      </c>
      <c r="W7" s="462"/>
      <c r="X7" s="463"/>
      <c r="Y7" s="118"/>
      <c r="Z7" s="118"/>
      <c r="AA7" s="118"/>
      <c r="AD7" s="1" t="s">
        <v>73</v>
      </c>
    </row>
    <row r="8" spans="2:30" ht="16.5" customHeight="1" x14ac:dyDescent="0.3">
      <c r="B8" s="459" t="s">
        <v>219</v>
      </c>
      <c r="C8" s="459" t="s">
        <v>220</v>
      </c>
      <c r="D8" s="459" t="s">
        <v>225</v>
      </c>
      <c r="E8" s="460">
        <v>7.4999999999999997E-2</v>
      </c>
      <c r="F8" s="459" t="s">
        <v>226</v>
      </c>
      <c r="G8" s="34" t="s">
        <v>122</v>
      </c>
      <c r="H8" s="461"/>
      <c r="I8" s="461"/>
      <c r="J8" s="461">
        <f t="shared" si="0"/>
        <v>0</v>
      </c>
      <c r="K8" s="462"/>
      <c r="L8" s="461"/>
      <c r="M8" s="461"/>
      <c r="N8" s="461"/>
      <c r="O8" s="462"/>
      <c r="P8" s="461"/>
      <c r="Q8" s="461"/>
      <c r="R8" s="461"/>
      <c r="S8" s="462"/>
      <c r="T8" s="461">
        <v>18990</v>
      </c>
      <c r="U8" s="461"/>
      <c r="V8" s="461">
        <f>+T8-U8</f>
        <v>18990</v>
      </c>
      <c r="W8" s="462"/>
      <c r="X8" s="463"/>
      <c r="Y8" s="118"/>
      <c r="Z8" s="118"/>
      <c r="AA8" s="118"/>
      <c r="AD8" s="1" t="s">
        <v>73</v>
      </c>
    </row>
    <row r="9" spans="2:30" ht="16.5" customHeight="1" x14ac:dyDescent="0.3">
      <c r="B9" s="464" t="s">
        <v>219</v>
      </c>
      <c r="C9" s="464" t="s">
        <v>220</v>
      </c>
      <c r="D9" s="464" t="s">
        <v>227</v>
      </c>
      <c r="E9" s="465">
        <v>7.4999999999999997E-2</v>
      </c>
      <c r="F9" s="464" t="s">
        <v>228</v>
      </c>
      <c r="G9" s="39" t="s">
        <v>122</v>
      </c>
      <c r="H9" s="466"/>
      <c r="I9" s="466"/>
      <c r="J9" s="466">
        <f t="shared" si="0"/>
        <v>0</v>
      </c>
      <c r="K9" s="467"/>
      <c r="L9" s="466"/>
      <c r="M9" s="466"/>
      <c r="N9" s="466"/>
      <c r="O9" s="467"/>
      <c r="P9" s="466"/>
      <c r="Q9" s="466"/>
      <c r="R9" s="466"/>
      <c r="S9" s="467"/>
      <c r="T9" s="466">
        <v>19990</v>
      </c>
      <c r="U9" s="466"/>
      <c r="V9" s="466">
        <f>+T9-U9</f>
        <v>19990</v>
      </c>
      <c r="W9" s="467"/>
      <c r="X9" s="468"/>
      <c r="Y9" s="256"/>
      <c r="Z9" s="256"/>
      <c r="AA9" s="256"/>
      <c r="AB9" s="257"/>
      <c r="AC9" s="257"/>
      <c r="AD9" s="1" t="s">
        <v>73</v>
      </c>
    </row>
    <row r="10" spans="2:30" ht="16.5" customHeight="1" x14ac:dyDescent="0.3">
      <c r="B10" s="459" t="s">
        <v>219</v>
      </c>
      <c r="C10" s="459" t="s">
        <v>229</v>
      </c>
      <c r="D10" s="459" t="s">
        <v>230</v>
      </c>
      <c r="E10" s="460">
        <v>7.4999999999999997E-2</v>
      </c>
      <c r="F10" s="459" t="s">
        <v>231</v>
      </c>
      <c r="G10" s="34" t="s">
        <v>122</v>
      </c>
      <c r="H10" s="461"/>
      <c r="I10" s="461"/>
      <c r="J10" s="461">
        <f t="shared" si="0"/>
        <v>0</v>
      </c>
      <c r="K10" s="462"/>
      <c r="L10" s="461"/>
      <c r="M10" s="461"/>
      <c r="N10" s="461"/>
      <c r="O10" s="462"/>
      <c r="P10" s="461"/>
      <c r="Q10" s="461"/>
      <c r="R10" s="461"/>
      <c r="S10" s="462"/>
      <c r="T10" s="456">
        <v>16490</v>
      </c>
      <c r="U10" s="461"/>
      <c r="V10" s="461">
        <f>+T10-U10</f>
        <v>16490</v>
      </c>
      <c r="W10" s="462"/>
      <c r="X10" s="463"/>
      <c r="Y10" s="118"/>
      <c r="Z10" s="118"/>
      <c r="AA10" s="118"/>
      <c r="AD10" s="1" t="s">
        <v>73</v>
      </c>
    </row>
    <row r="11" spans="2:30" ht="16.5" customHeight="1" x14ac:dyDescent="0.3">
      <c r="B11" s="459" t="s">
        <v>219</v>
      </c>
      <c r="C11" s="459" t="s">
        <v>229</v>
      </c>
      <c r="D11" s="459" t="s">
        <v>232</v>
      </c>
      <c r="E11" s="460">
        <v>7.4999999999999997E-2</v>
      </c>
      <c r="F11" s="459" t="s">
        <v>233</v>
      </c>
      <c r="G11" s="34" t="s">
        <v>122</v>
      </c>
      <c r="H11" s="461"/>
      <c r="I11" s="461"/>
      <c r="J11" s="461">
        <f t="shared" si="0"/>
        <v>0</v>
      </c>
      <c r="K11" s="462"/>
      <c r="L11" s="461"/>
      <c r="M11" s="461"/>
      <c r="N11" s="461"/>
      <c r="O11" s="469"/>
      <c r="P11" s="461"/>
      <c r="Q11" s="461"/>
      <c r="R11" s="461"/>
      <c r="S11" s="462"/>
      <c r="T11" s="461">
        <v>17990</v>
      </c>
      <c r="U11" s="461"/>
      <c r="V11" s="461">
        <f t="shared" ref="V11:V16" si="1">+T11-U11</f>
        <v>17990</v>
      </c>
      <c r="W11" s="462"/>
      <c r="X11" s="463"/>
      <c r="Y11" s="118"/>
      <c r="Z11" s="118"/>
      <c r="AA11" s="118"/>
      <c r="AD11" s="1" t="s">
        <v>73</v>
      </c>
    </row>
    <row r="12" spans="2:30" ht="16.5" customHeight="1" x14ac:dyDescent="0.3">
      <c r="B12" s="459" t="s">
        <v>219</v>
      </c>
      <c r="C12" s="459" t="s">
        <v>229</v>
      </c>
      <c r="D12" s="459" t="s">
        <v>234</v>
      </c>
      <c r="E12" s="460">
        <v>7.4999999999999997E-2</v>
      </c>
      <c r="F12" s="459" t="s">
        <v>235</v>
      </c>
      <c r="G12" s="34" t="s">
        <v>122</v>
      </c>
      <c r="H12" s="461"/>
      <c r="I12" s="461"/>
      <c r="J12" s="461">
        <f t="shared" si="0"/>
        <v>0</v>
      </c>
      <c r="K12" s="462"/>
      <c r="L12" s="461"/>
      <c r="M12" s="461"/>
      <c r="N12" s="461"/>
      <c r="O12" s="462"/>
      <c r="P12" s="461"/>
      <c r="Q12" s="461"/>
      <c r="R12" s="461"/>
      <c r="S12" s="462"/>
      <c r="T12" s="461">
        <v>18990</v>
      </c>
      <c r="U12" s="461"/>
      <c r="V12" s="461">
        <f t="shared" si="1"/>
        <v>18990</v>
      </c>
      <c r="W12" s="462"/>
      <c r="X12" s="463"/>
      <c r="Y12" s="118"/>
      <c r="Z12" s="118"/>
      <c r="AA12" s="118"/>
      <c r="AD12" s="1" t="s">
        <v>73</v>
      </c>
    </row>
    <row r="13" spans="2:30" ht="16.5" customHeight="1" x14ac:dyDescent="0.3">
      <c r="B13" s="464" t="s">
        <v>219</v>
      </c>
      <c r="C13" s="464" t="s">
        <v>229</v>
      </c>
      <c r="D13" s="464" t="s">
        <v>236</v>
      </c>
      <c r="E13" s="465">
        <v>7.4999999999999997E-2</v>
      </c>
      <c r="F13" s="464" t="s">
        <v>237</v>
      </c>
      <c r="G13" s="39" t="s">
        <v>122</v>
      </c>
      <c r="H13" s="466"/>
      <c r="I13" s="466"/>
      <c r="J13" s="466">
        <f t="shared" si="0"/>
        <v>0</v>
      </c>
      <c r="K13" s="467"/>
      <c r="L13" s="466"/>
      <c r="M13" s="466"/>
      <c r="N13" s="466"/>
      <c r="O13" s="467"/>
      <c r="P13" s="466"/>
      <c r="Q13" s="466"/>
      <c r="R13" s="466"/>
      <c r="S13" s="467"/>
      <c r="T13" s="466">
        <v>19990</v>
      </c>
      <c r="U13" s="466"/>
      <c r="V13" s="466">
        <f t="shared" si="1"/>
        <v>19990</v>
      </c>
      <c r="W13" s="467"/>
      <c r="X13" s="468"/>
      <c r="Y13" s="256"/>
      <c r="Z13" s="256"/>
      <c r="AA13" s="256"/>
      <c r="AB13" s="257"/>
      <c r="AC13" s="257"/>
      <c r="AD13" s="1" t="s">
        <v>73</v>
      </c>
    </row>
    <row r="14" spans="2:30" ht="16.5" customHeight="1" x14ac:dyDescent="0.3">
      <c r="B14" s="459" t="s">
        <v>219</v>
      </c>
      <c r="C14" s="459" t="s">
        <v>238</v>
      </c>
      <c r="D14" s="459" t="s">
        <v>239</v>
      </c>
      <c r="E14" s="460">
        <v>0.1</v>
      </c>
      <c r="F14" s="459" t="s">
        <v>240</v>
      </c>
      <c r="G14" s="34" t="s">
        <v>122</v>
      </c>
      <c r="H14" s="461"/>
      <c r="I14" s="461"/>
      <c r="J14" s="461">
        <f t="shared" si="0"/>
        <v>0</v>
      </c>
      <c r="K14" s="462"/>
      <c r="L14" s="461"/>
      <c r="M14" s="461"/>
      <c r="N14" s="461"/>
      <c r="O14" s="462"/>
      <c r="P14" s="461"/>
      <c r="Q14" s="461"/>
      <c r="R14" s="461"/>
      <c r="S14" s="462"/>
      <c r="T14" s="461">
        <v>20990</v>
      </c>
      <c r="U14" s="461"/>
      <c r="V14" s="461">
        <f t="shared" si="1"/>
        <v>20990</v>
      </c>
      <c r="W14" s="462"/>
      <c r="X14" s="463"/>
      <c r="Y14" s="118"/>
      <c r="Z14" s="118"/>
      <c r="AA14" s="118"/>
      <c r="AD14" s="1" t="s">
        <v>34</v>
      </c>
    </row>
    <row r="15" spans="2:30" ht="16.5" customHeight="1" x14ac:dyDescent="0.3">
      <c r="B15" s="459" t="s">
        <v>219</v>
      </c>
      <c r="C15" s="459" t="s">
        <v>238</v>
      </c>
      <c r="D15" s="459" t="s">
        <v>241</v>
      </c>
      <c r="E15" s="460">
        <v>0.1</v>
      </c>
      <c r="F15" s="459" t="s">
        <v>242</v>
      </c>
      <c r="G15" s="34" t="s">
        <v>122</v>
      </c>
      <c r="H15" s="461"/>
      <c r="I15" s="461"/>
      <c r="J15" s="461">
        <f t="shared" si="0"/>
        <v>0</v>
      </c>
      <c r="K15" s="462"/>
      <c r="L15" s="461"/>
      <c r="M15" s="461"/>
      <c r="N15" s="461"/>
      <c r="O15" s="469"/>
      <c r="P15" s="461"/>
      <c r="Q15" s="461"/>
      <c r="R15" s="461"/>
      <c r="S15" s="462"/>
      <c r="T15" s="461">
        <v>22990</v>
      </c>
      <c r="U15" s="461"/>
      <c r="V15" s="461">
        <f t="shared" si="1"/>
        <v>22990</v>
      </c>
      <c r="W15" s="462"/>
      <c r="X15" s="463"/>
      <c r="Y15" s="118"/>
      <c r="Z15" s="118"/>
      <c r="AA15" s="118"/>
      <c r="AD15" s="1" t="s">
        <v>34</v>
      </c>
    </row>
    <row r="16" spans="2:30" ht="16.5" customHeight="1" x14ac:dyDescent="0.3">
      <c r="B16" s="464" t="s">
        <v>219</v>
      </c>
      <c r="C16" s="464" t="s">
        <v>238</v>
      </c>
      <c r="D16" s="464" t="s">
        <v>243</v>
      </c>
      <c r="E16" s="465">
        <v>0.1</v>
      </c>
      <c r="F16" s="464" t="s">
        <v>244</v>
      </c>
      <c r="G16" s="39" t="s">
        <v>122</v>
      </c>
      <c r="H16" s="466"/>
      <c r="I16" s="466"/>
      <c r="J16" s="466">
        <f t="shared" si="0"/>
        <v>0</v>
      </c>
      <c r="K16" s="467"/>
      <c r="L16" s="466"/>
      <c r="M16" s="466"/>
      <c r="N16" s="466"/>
      <c r="O16" s="470"/>
      <c r="P16" s="466">
        <v>23490</v>
      </c>
      <c r="Q16" s="466"/>
      <c r="R16" s="466">
        <f t="shared" ref="R16:R43" si="2">+P16-Q16</f>
        <v>23490</v>
      </c>
      <c r="S16" s="470"/>
      <c r="T16" s="466">
        <v>24990</v>
      </c>
      <c r="U16" s="466"/>
      <c r="V16" s="466">
        <f t="shared" si="1"/>
        <v>24990</v>
      </c>
      <c r="W16" s="470"/>
      <c r="X16" s="471"/>
      <c r="Y16" s="118"/>
      <c r="Z16" s="118"/>
      <c r="AA16" s="118"/>
      <c r="AD16" s="1" t="s">
        <v>73</v>
      </c>
    </row>
    <row r="17" spans="2:30" ht="16.5" customHeight="1" x14ac:dyDescent="0.3">
      <c r="B17" s="459" t="s">
        <v>219</v>
      </c>
      <c r="C17" s="459" t="s">
        <v>245</v>
      </c>
      <c r="D17" s="459" t="s">
        <v>246</v>
      </c>
      <c r="E17" s="460">
        <v>0.1</v>
      </c>
      <c r="F17" s="459" t="s">
        <v>247</v>
      </c>
      <c r="G17" s="34" t="s">
        <v>122</v>
      </c>
      <c r="H17" s="461"/>
      <c r="I17" s="461"/>
      <c r="J17" s="461">
        <f t="shared" si="0"/>
        <v>0</v>
      </c>
      <c r="K17" s="462"/>
      <c r="L17" s="461"/>
      <c r="M17" s="461"/>
      <c r="N17" s="461"/>
      <c r="O17" s="462"/>
      <c r="P17" s="461"/>
      <c r="Q17" s="461"/>
      <c r="R17" s="461"/>
      <c r="S17" s="462"/>
      <c r="T17" s="461">
        <v>20990</v>
      </c>
      <c r="U17" s="461"/>
      <c r="V17" s="461">
        <f>+T17-U17</f>
        <v>20990</v>
      </c>
      <c r="W17" s="462"/>
      <c r="X17" s="463"/>
      <c r="Y17" s="118"/>
      <c r="Z17" s="118"/>
      <c r="AA17" s="118"/>
      <c r="AD17" s="1" t="s">
        <v>34</v>
      </c>
    </row>
    <row r="18" spans="2:30" ht="16.5" customHeight="1" x14ac:dyDescent="0.3">
      <c r="B18" s="459" t="s">
        <v>219</v>
      </c>
      <c r="C18" s="459" t="s">
        <v>245</v>
      </c>
      <c r="D18" s="459" t="s">
        <v>248</v>
      </c>
      <c r="E18" s="460">
        <v>0.1</v>
      </c>
      <c r="F18" s="459" t="s">
        <v>249</v>
      </c>
      <c r="G18" s="34" t="s">
        <v>122</v>
      </c>
      <c r="H18" s="461"/>
      <c r="I18" s="461"/>
      <c r="J18" s="461">
        <f t="shared" si="0"/>
        <v>0</v>
      </c>
      <c r="K18" s="462"/>
      <c r="L18" s="461"/>
      <c r="M18" s="461"/>
      <c r="N18" s="461"/>
      <c r="O18" s="462"/>
      <c r="P18" s="461"/>
      <c r="Q18" s="461"/>
      <c r="R18" s="461"/>
      <c r="S18" s="472"/>
      <c r="T18" s="461">
        <v>23990</v>
      </c>
      <c r="U18" s="461"/>
      <c r="V18" s="461">
        <f>+T18-U18</f>
        <v>23990</v>
      </c>
      <c r="W18" s="472"/>
      <c r="X18" s="463"/>
      <c r="Y18" s="118"/>
      <c r="Z18" s="118"/>
      <c r="AA18" s="118"/>
      <c r="AD18" s="1" t="s">
        <v>34</v>
      </c>
    </row>
    <row r="19" spans="2:30" ht="16.5" customHeight="1" x14ac:dyDescent="0.3">
      <c r="B19" s="459" t="s">
        <v>219</v>
      </c>
      <c r="C19" s="459" t="s">
        <v>245</v>
      </c>
      <c r="D19" s="459" t="s">
        <v>250</v>
      </c>
      <c r="E19" s="460">
        <v>0.1</v>
      </c>
      <c r="F19" s="459" t="s">
        <v>251</v>
      </c>
      <c r="G19" s="34" t="s">
        <v>122</v>
      </c>
      <c r="H19" s="461"/>
      <c r="I19" s="461"/>
      <c r="J19" s="461">
        <f t="shared" si="0"/>
        <v>0</v>
      </c>
      <c r="K19" s="462"/>
      <c r="L19" s="461"/>
      <c r="M19" s="461"/>
      <c r="N19" s="461"/>
      <c r="O19" s="462"/>
      <c r="P19" s="461"/>
      <c r="Q19" s="461"/>
      <c r="R19" s="461"/>
      <c r="S19" s="462"/>
      <c r="T19" s="461">
        <v>25490</v>
      </c>
      <c r="U19" s="461"/>
      <c r="V19" s="461">
        <f>+T19-U19</f>
        <v>25490</v>
      </c>
      <c r="W19" s="462"/>
      <c r="X19" s="463"/>
      <c r="Y19" s="118"/>
      <c r="Z19" s="118"/>
      <c r="AA19" s="118"/>
      <c r="AD19" s="1" t="s">
        <v>34</v>
      </c>
    </row>
    <row r="20" spans="2:30" ht="16.5" customHeight="1" x14ac:dyDescent="0.3">
      <c r="B20" s="464" t="s">
        <v>219</v>
      </c>
      <c r="C20" s="464" t="s">
        <v>245</v>
      </c>
      <c r="D20" s="464" t="s">
        <v>252</v>
      </c>
      <c r="E20" s="465">
        <v>0.1</v>
      </c>
      <c r="F20" s="464" t="s">
        <v>253</v>
      </c>
      <c r="G20" s="39" t="s">
        <v>122</v>
      </c>
      <c r="H20" s="466"/>
      <c r="I20" s="466"/>
      <c r="J20" s="466">
        <f t="shared" si="0"/>
        <v>0</v>
      </c>
      <c r="K20" s="467"/>
      <c r="L20" s="466"/>
      <c r="M20" s="466"/>
      <c r="N20" s="466"/>
      <c r="O20" s="470"/>
      <c r="P20" s="466"/>
      <c r="Q20" s="466"/>
      <c r="R20" s="466"/>
      <c r="S20" s="467"/>
      <c r="T20" s="466">
        <v>28490</v>
      </c>
      <c r="U20" s="466"/>
      <c r="V20" s="466">
        <f>+T20-U20</f>
        <v>28490</v>
      </c>
      <c r="W20" s="467"/>
      <c r="X20" s="468"/>
      <c r="Y20" s="256"/>
      <c r="Z20" s="256"/>
      <c r="AA20" s="256"/>
      <c r="AB20" s="257"/>
      <c r="AC20" s="257"/>
      <c r="AD20" s="1" t="s">
        <v>34</v>
      </c>
    </row>
    <row r="21" spans="2:30" ht="16.5" customHeight="1" x14ac:dyDescent="0.3">
      <c r="B21" s="459" t="s">
        <v>219</v>
      </c>
      <c r="C21" s="459" t="s">
        <v>254</v>
      </c>
      <c r="D21" s="459" t="s">
        <v>255</v>
      </c>
      <c r="E21" s="460">
        <v>0.1</v>
      </c>
      <c r="F21" s="459" t="s">
        <v>256</v>
      </c>
      <c r="G21" s="34" t="s">
        <v>122</v>
      </c>
      <c r="H21" s="461"/>
      <c r="I21" s="461"/>
      <c r="J21" s="461"/>
      <c r="K21" s="462"/>
      <c r="L21" s="461"/>
      <c r="M21" s="461"/>
      <c r="N21" s="461"/>
      <c r="O21" s="469"/>
      <c r="P21" s="461"/>
      <c r="Q21" s="461"/>
      <c r="R21" s="461"/>
      <c r="S21" s="462"/>
      <c r="T21" s="461">
        <v>26990</v>
      </c>
      <c r="U21" s="461"/>
      <c r="V21" s="461">
        <f>+T21-U21</f>
        <v>26990</v>
      </c>
      <c r="W21" s="462"/>
      <c r="X21" s="463"/>
      <c r="Y21" s="118"/>
      <c r="Z21" s="118"/>
      <c r="AA21" s="118"/>
      <c r="AD21" s="1" t="s">
        <v>28</v>
      </c>
    </row>
    <row r="22" spans="2:30" ht="16.5" customHeight="1" x14ac:dyDescent="0.3">
      <c r="B22" s="459" t="s">
        <v>219</v>
      </c>
      <c r="C22" s="459" t="s">
        <v>254</v>
      </c>
      <c r="D22" s="459" t="s">
        <v>257</v>
      </c>
      <c r="E22" s="460">
        <v>0.1</v>
      </c>
      <c r="F22" s="459" t="s">
        <v>258</v>
      </c>
      <c r="G22" s="34" t="s">
        <v>122</v>
      </c>
      <c r="H22" s="461"/>
      <c r="I22" s="461"/>
      <c r="J22" s="461">
        <f t="shared" si="0"/>
        <v>0</v>
      </c>
      <c r="K22" s="462"/>
      <c r="L22" s="461">
        <v>30490</v>
      </c>
      <c r="M22" s="461"/>
      <c r="N22" s="461">
        <f t="shared" ref="N22:N26" si="3">+L22-M22</f>
        <v>30490</v>
      </c>
      <c r="O22" s="462"/>
      <c r="P22" s="461"/>
      <c r="Q22" s="461"/>
      <c r="R22" s="461"/>
      <c r="S22" s="462"/>
      <c r="T22" s="461"/>
      <c r="U22" s="461"/>
      <c r="V22" s="461"/>
      <c r="W22" s="462"/>
      <c r="X22" s="463"/>
      <c r="Y22" s="118"/>
      <c r="Z22" s="118"/>
      <c r="AA22" s="118"/>
      <c r="AD22" s="1" t="s">
        <v>28</v>
      </c>
    </row>
    <row r="23" spans="2:30" ht="16.5" customHeight="1" x14ac:dyDescent="0.3">
      <c r="B23" s="459" t="s">
        <v>219</v>
      </c>
      <c r="C23" s="459" t="s">
        <v>254</v>
      </c>
      <c r="D23" s="459" t="s">
        <v>259</v>
      </c>
      <c r="E23" s="460">
        <v>0.1</v>
      </c>
      <c r="F23" s="459" t="s">
        <v>260</v>
      </c>
      <c r="G23" s="34" t="s">
        <v>122</v>
      </c>
      <c r="H23" s="461">
        <v>32990</v>
      </c>
      <c r="I23" s="461"/>
      <c r="J23" s="461">
        <f t="shared" si="0"/>
        <v>32990</v>
      </c>
      <c r="K23" s="462" t="s">
        <v>261</v>
      </c>
      <c r="L23" s="461"/>
      <c r="M23" s="461"/>
      <c r="N23" s="461"/>
      <c r="O23" s="462"/>
      <c r="P23" s="461"/>
      <c r="Q23" s="461"/>
      <c r="R23" s="461"/>
      <c r="S23" s="462"/>
      <c r="T23" s="461"/>
      <c r="U23" s="461"/>
      <c r="V23" s="461"/>
      <c r="W23" s="462"/>
      <c r="X23" s="463"/>
      <c r="Y23" s="118"/>
      <c r="Z23" s="118"/>
      <c r="AA23" s="118"/>
      <c r="AD23" s="1" t="s">
        <v>28</v>
      </c>
    </row>
    <row r="24" spans="2:30" ht="16.5" customHeight="1" x14ac:dyDescent="0.3">
      <c r="B24" s="459" t="s">
        <v>219</v>
      </c>
      <c r="C24" s="459" t="s">
        <v>254</v>
      </c>
      <c r="D24" s="459" t="s">
        <v>262</v>
      </c>
      <c r="E24" s="460">
        <v>0.1</v>
      </c>
      <c r="F24" s="459" t="s">
        <v>263</v>
      </c>
      <c r="G24" s="34" t="s">
        <v>122</v>
      </c>
      <c r="H24" s="461"/>
      <c r="I24" s="461"/>
      <c r="J24" s="461">
        <f t="shared" si="0"/>
        <v>0</v>
      </c>
      <c r="K24" s="462"/>
      <c r="L24" s="461">
        <v>30490</v>
      </c>
      <c r="M24" s="461"/>
      <c r="N24" s="461">
        <f t="shared" si="3"/>
        <v>30490</v>
      </c>
      <c r="O24" s="462"/>
      <c r="P24" s="461"/>
      <c r="Q24" s="461"/>
      <c r="R24" s="461"/>
      <c r="S24" s="462"/>
      <c r="T24" s="461"/>
      <c r="U24" s="461"/>
      <c r="V24" s="461"/>
      <c r="W24" s="462"/>
      <c r="X24" s="463"/>
      <c r="Y24" s="118"/>
      <c r="Z24" s="118"/>
      <c r="AA24" s="118"/>
      <c r="AD24" s="1" t="s">
        <v>28</v>
      </c>
    </row>
    <row r="25" spans="2:30" ht="16.5" customHeight="1" x14ac:dyDescent="0.3">
      <c r="B25" s="464" t="s">
        <v>219</v>
      </c>
      <c r="C25" s="464" t="s">
        <v>254</v>
      </c>
      <c r="D25" s="464" t="s">
        <v>264</v>
      </c>
      <c r="E25" s="465">
        <v>0.1</v>
      </c>
      <c r="F25" s="464" t="s">
        <v>265</v>
      </c>
      <c r="G25" s="39" t="s">
        <v>122</v>
      </c>
      <c r="H25" s="466"/>
      <c r="I25" s="466"/>
      <c r="J25" s="466"/>
      <c r="K25" s="467"/>
      <c r="L25" s="466"/>
      <c r="M25" s="466"/>
      <c r="N25" s="466"/>
      <c r="O25" s="467"/>
      <c r="P25" s="466"/>
      <c r="Q25" s="466"/>
      <c r="R25" s="466"/>
      <c r="S25" s="467"/>
      <c r="T25" s="466">
        <v>36990</v>
      </c>
      <c r="U25" s="466"/>
      <c r="V25" s="466">
        <f>+T25-U25</f>
        <v>36990</v>
      </c>
      <c r="W25" s="467"/>
      <c r="X25" s="468"/>
      <c r="Y25" s="256"/>
      <c r="Z25" s="256"/>
      <c r="AA25" s="256"/>
      <c r="AB25" s="257"/>
      <c r="AC25" s="257"/>
      <c r="AD25" s="1" t="s">
        <v>28</v>
      </c>
    </row>
    <row r="26" spans="2:30" ht="16.5" customHeight="1" x14ac:dyDescent="0.3">
      <c r="B26" s="459" t="s">
        <v>219</v>
      </c>
      <c r="C26" s="459" t="s">
        <v>266</v>
      </c>
      <c r="D26" s="459" t="s">
        <v>267</v>
      </c>
      <c r="E26" s="460">
        <v>0.1</v>
      </c>
      <c r="F26" s="459" t="s">
        <v>268</v>
      </c>
      <c r="G26" s="34" t="s">
        <v>122</v>
      </c>
      <c r="H26" s="461"/>
      <c r="I26" s="461"/>
      <c r="J26" s="461"/>
      <c r="K26" s="462"/>
      <c r="L26" s="461">
        <v>34990</v>
      </c>
      <c r="M26" s="461">
        <v>0</v>
      </c>
      <c r="N26" s="461">
        <f t="shared" si="3"/>
        <v>34990</v>
      </c>
      <c r="O26" s="462" t="s">
        <v>269</v>
      </c>
      <c r="P26" s="461"/>
      <c r="Q26" s="461"/>
      <c r="R26" s="461"/>
      <c r="S26" s="462"/>
      <c r="T26" s="461"/>
      <c r="U26" s="461"/>
      <c r="V26" s="461"/>
      <c r="W26" s="462"/>
      <c r="X26" s="463"/>
      <c r="Y26" s="118"/>
      <c r="Z26" s="118"/>
      <c r="AA26" s="118"/>
      <c r="AD26" s="1" t="s">
        <v>57</v>
      </c>
    </row>
    <row r="27" spans="2:30" ht="16.5" customHeight="1" x14ac:dyDescent="0.3">
      <c r="B27" s="459" t="s">
        <v>219</v>
      </c>
      <c r="C27" s="459" t="s">
        <v>266</v>
      </c>
      <c r="D27" s="459" t="s">
        <v>270</v>
      </c>
      <c r="E27" s="460">
        <v>0.1</v>
      </c>
      <c r="F27" s="459" t="s">
        <v>271</v>
      </c>
      <c r="G27" s="34" t="s">
        <v>122</v>
      </c>
      <c r="H27" s="461"/>
      <c r="I27" s="461"/>
      <c r="J27" s="461">
        <f t="shared" si="0"/>
        <v>0</v>
      </c>
      <c r="K27" s="462"/>
      <c r="L27" s="461"/>
      <c r="M27" s="461"/>
      <c r="N27" s="461"/>
      <c r="O27" s="462"/>
      <c r="P27" s="461">
        <v>36990</v>
      </c>
      <c r="Q27" s="461"/>
      <c r="R27" s="461">
        <f t="shared" si="2"/>
        <v>36990</v>
      </c>
      <c r="S27" s="462"/>
      <c r="T27" s="461"/>
      <c r="U27" s="461"/>
      <c r="V27" s="461"/>
      <c r="W27" s="462"/>
      <c r="X27" s="463"/>
      <c r="Y27" s="118"/>
      <c r="Z27" s="118"/>
      <c r="AA27" s="118"/>
      <c r="AD27" s="1" t="s">
        <v>57</v>
      </c>
    </row>
    <row r="28" spans="2:30" ht="16.5" customHeight="1" x14ac:dyDescent="0.3">
      <c r="B28" s="464" t="s">
        <v>219</v>
      </c>
      <c r="C28" s="464" t="s">
        <v>266</v>
      </c>
      <c r="D28" s="468" t="s">
        <v>272</v>
      </c>
      <c r="E28" s="465">
        <v>0.1</v>
      </c>
      <c r="F28" s="468" t="s">
        <v>273</v>
      </c>
      <c r="G28" s="473" t="s">
        <v>122</v>
      </c>
      <c r="H28" s="466"/>
      <c r="I28" s="466"/>
      <c r="J28" s="466"/>
      <c r="K28" s="467"/>
      <c r="L28" s="466"/>
      <c r="M28" s="466"/>
      <c r="N28" s="466"/>
      <c r="O28" s="467"/>
      <c r="P28" s="466"/>
      <c r="Q28" s="466"/>
      <c r="R28" s="466"/>
      <c r="S28" s="467"/>
      <c r="T28" s="466">
        <v>40990</v>
      </c>
      <c r="U28" s="466"/>
      <c r="V28" s="466">
        <f>+T28-U28</f>
        <v>40990</v>
      </c>
      <c r="W28" s="467"/>
      <c r="X28" s="468"/>
      <c r="Y28" s="256"/>
      <c r="Z28" s="256"/>
      <c r="AA28" s="256"/>
      <c r="AB28" s="257"/>
      <c r="AC28" s="257"/>
      <c r="AD28" s="1" t="s">
        <v>57</v>
      </c>
    </row>
    <row r="29" spans="2:30" ht="16.5" customHeight="1" x14ac:dyDescent="0.3">
      <c r="B29" s="459" t="s">
        <v>219</v>
      </c>
      <c r="C29" s="459" t="s">
        <v>274</v>
      </c>
      <c r="D29" s="459" t="s">
        <v>275</v>
      </c>
      <c r="E29" s="460">
        <v>0.1</v>
      </c>
      <c r="F29" s="459" t="s">
        <v>276</v>
      </c>
      <c r="G29" s="34" t="s">
        <v>122</v>
      </c>
      <c r="H29" s="461"/>
      <c r="I29" s="461"/>
      <c r="J29" s="461">
        <f t="shared" si="0"/>
        <v>0</v>
      </c>
      <c r="K29" s="462"/>
      <c r="L29" s="461"/>
      <c r="M29" s="461"/>
      <c r="N29" s="461"/>
      <c r="O29" s="462"/>
      <c r="P29" s="461"/>
      <c r="Q29" s="461"/>
      <c r="R29" s="461"/>
      <c r="S29" s="462"/>
      <c r="T29" s="461">
        <v>37490</v>
      </c>
      <c r="U29" s="461"/>
      <c r="V29" s="461">
        <f>+T29+U29</f>
        <v>37490</v>
      </c>
      <c r="W29" s="462"/>
      <c r="X29" s="463"/>
      <c r="Y29" s="118"/>
      <c r="Z29" s="118"/>
      <c r="AA29" s="118"/>
      <c r="AD29" s="1" t="s">
        <v>34</v>
      </c>
    </row>
    <row r="30" spans="2:30" ht="16.5" customHeight="1" x14ac:dyDescent="0.3">
      <c r="B30" s="459" t="s">
        <v>219</v>
      </c>
      <c r="C30" s="459" t="s">
        <v>274</v>
      </c>
      <c r="D30" s="459" t="s">
        <v>277</v>
      </c>
      <c r="E30" s="460">
        <v>0.1</v>
      </c>
      <c r="F30" s="459" t="s">
        <v>278</v>
      </c>
      <c r="G30" s="34" t="s">
        <v>122</v>
      </c>
      <c r="H30" s="461"/>
      <c r="I30" s="461"/>
      <c r="J30" s="461">
        <f t="shared" si="0"/>
        <v>0</v>
      </c>
      <c r="K30" s="462"/>
      <c r="L30" s="461"/>
      <c r="M30" s="461"/>
      <c r="N30" s="461"/>
      <c r="O30" s="462"/>
      <c r="P30" s="461"/>
      <c r="Q30" s="461"/>
      <c r="R30" s="461"/>
      <c r="S30" s="462"/>
      <c r="T30" s="461">
        <v>39990</v>
      </c>
      <c r="U30" s="461"/>
      <c r="V30" s="461">
        <f>+T30-U30</f>
        <v>39990</v>
      </c>
      <c r="W30" s="462"/>
      <c r="X30" s="463"/>
      <c r="Y30" s="118"/>
      <c r="Z30" s="118"/>
      <c r="AA30" s="118"/>
      <c r="AD30" s="1" t="s">
        <v>73</v>
      </c>
    </row>
    <row r="31" spans="2:30" ht="16.5" customHeight="1" x14ac:dyDescent="0.3">
      <c r="B31" s="459" t="s">
        <v>219</v>
      </c>
      <c r="C31" s="459" t="s">
        <v>274</v>
      </c>
      <c r="D31" s="459" t="s">
        <v>279</v>
      </c>
      <c r="E31" s="460">
        <v>0.1</v>
      </c>
      <c r="F31" s="459" t="s">
        <v>280</v>
      </c>
      <c r="G31" s="34" t="s">
        <v>122</v>
      </c>
      <c r="H31" s="461"/>
      <c r="I31" s="461"/>
      <c r="J31" s="461">
        <f t="shared" si="0"/>
        <v>0</v>
      </c>
      <c r="K31" s="462"/>
      <c r="L31" s="461"/>
      <c r="M31" s="461"/>
      <c r="N31" s="461"/>
      <c r="O31" s="462"/>
      <c r="P31" s="461"/>
      <c r="Q31" s="461"/>
      <c r="R31" s="461"/>
      <c r="S31" s="462"/>
      <c r="T31" s="461">
        <v>44990</v>
      </c>
      <c r="U31" s="461"/>
      <c r="V31" s="461">
        <v>44990</v>
      </c>
      <c r="W31" s="462"/>
      <c r="X31" s="463"/>
      <c r="Y31" s="118"/>
      <c r="Z31" s="118"/>
      <c r="AA31" s="118"/>
      <c r="AD31" s="1" t="s">
        <v>73</v>
      </c>
    </row>
    <row r="32" spans="2:30" ht="16.5" customHeight="1" x14ac:dyDescent="0.3">
      <c r="B32" s="464" t="s">
        <v>219</v>
      </c>
      <c r="C32" s="464" t="s">
        <v>274</v>
      </c>
      <c r="D32" s="464" t="s">
        <v>281</v>
      </c>
      <c r="E32" s="465">
        <v>0.1</v>
      </c>
      <c r="F32" s="464" t="s">
        <v>282</v>
      </c>
      <c r="G32" s="39" t="s">
        <v>122</v>
      </c>
      <c r="H32" s="466"/>
      <c r="I32" s="466"/>
      <c r="J32" s="466">
        <f t="shared" si="0"/>
        <v>0</v>
      </c>
      <c r="K32" s="467"/>
      <c r="L32" s="466"/>
      <c r="M32" s="466"/>
      <c r="N32" s="466"/>
      <c r="O32" s="467"/>
      <c r="P32" s="466"/>
      <c r="Q32" s="466"/>
      <c r="R32" s="466"/>
      <c r="S32" s="467"/>
      <c r="T32" s="466">
        <v>49990</v>
      </c>
      <c r="U32" s="466"/>
      <c r="V32" s="466">
        <f>+T32+U32</f>
        <v>49990</v>
      </c>
      <c r="W32" s="467"/>
      <c r="X32" s="468"/>
      <c r="Y32" s="256"/>
      <c r="Z32" s="256"/>
      <c r="AA32" s="256"/>
      <c r="AB32" s="257"/>
      <c r="AC32" s="257"/>
      <c r="AD32" s="1">
        <v>0</v>
      </c>
    </row>
    <row r="33" spans="2:30" ht="16.5" customHeight="1" x14ac:dyDescent="0.3">
      <c r="B33" s="459" t="s">
        <v>219</v>
      </c>
      <c r="C33" s="459" t="s">
        <v>283</v>
      </c>
      <c r="D33" s="459" t="s">
        <v>284</v>
      </c>
      <c r="E33" s="460">
        <v>0.1</v>
      </c>
      <c r="F33" s="459" t="s">
        <v>285</v>
      </c>
      <c r="G33" s="34" t="s">
        <v>122</v>
      </c>
      <c r="H33" s="461"/>
      <c r="I33" s="461"/>
      <c r="J33" s="461"/>
      <c r="K33" s="462"/>
      <c r="L33" s="461"/>
      <c r="M33" s="461"/>
      <c r="N33" s="461"/>
      <c r="O33" s="462"/>
      <c r="P33" s="461"/>
      <c r="Q33" s="461"/>
      <c r="R33" s="461"/>
      <c r="S33" s="462"/>
      <c r="T33" s="461">
        <v>24490</v>
      </c>
      <c r="U33" s="461"/>
      <c r="V33" s="461">
        <f>+T33-U33</f>
        <v>24490</v>
      </c>
      <c r="W33" s="462"/>
      <c r="X33" s="463"/>
      <c r="AD33" s="1" t="s">
        <v>34</v>
      </c>
    </row>
    <row r="34" spans="2:30" ht="16.5" customHeight="1" x14ac:dyDescent="0.3">
      <c r="B34" s="459" t="s">
        <v>219</v>
      </c>
      <c r="C34" s="459" t="s">
        <v>283</v>
      </c>
      <c r="D34" s="459" t="s">
        <v>286</v>
      </c>
      <c r="E34" s="460">
        <v>0.1</v>
      </c>
      <c r="F34" s="459" t="s">
        <v>287</v>
      </c>
      <c r="G34" s="34" t="s">
        <v>122</v>
      </c>
      <c r="H34" s="461"/>
      <c r="I34" s="461"/>
      <c r="J34" s="461"/>
      <c r="K34" s="462"/>
      <c r="L34" s="461"/>
      <c r="M34" s="461"/>
      <c r="N34" s="461"/>
      <c r="O34" s="462"/>
      <c r="P34" s="461"/>
      <c r="Q34" s="461"/>
      <c r="R34" s="461"/>
      <c r="S34" s="462"/>
      <c r="T34" s="461">
        <v>28490</v>
      </c>
      <c r="U34" s="461"/>
      <c r="V34" s="461">
        <f t="shared" ref="V34:V35" si="4">+T34-U34</f>
        <v>28490</v>
      </c>
      <c r="W34" s="462"/>
      <c r="X34" s="463"/>
      <c r="AD34" s="1" t="s">
        <v>34</v>
      </c>
    </row>
    <row r="35" spans="2:30" ht="16.5" customHeight="1" x14ac:dyDescent="0.3">
      <c r="B35" s="459" t="s">
        <v>219</v>
      </c>
      <c r="C35" s="459" t="s">
        <v>283</v>
      </c>
      <c r="D35" s="459" t="s">
        <v>288</v>
      </c>
      <c r="E35" s="460">
        <v>0.1</v>
      </c>
      <c r="F35" s="459" t="s">
        <v>289</v>
      </c>
      <c r="G35" s="34" t="s">
        <v>122</v>
      </c>
      <c r="H35" s="461"/>
      <c r="I35" s="461"/>
      <c r="J35" s="461"/>
      <c r="K35" s="462"/>
      <c r="L35" s="461"/>
      <c r="M35" s="461"/>
      <c r="N35" s="461"/>
      <c r="O35" s="462"/>
      <c r="P35" s="461"/>
      <c r="Q35" s="461"/>
      <c r="R35" s="461"/>
      <c r="S35" s="462"/>
      <c r="T35" s="461">
        <v>29490</v>
      </c>
      <c r="U35" s="461"/>
      <c r="V35" s="461">
        <f t="shared" si="4"/>
        <v>29490</v>
      </c>
      <c r="W35" s="462"/>
      <c r="X35" s="463"/>
      <c r="AD35" s="1" t="s">
        <v>34</v>
      </c>
    </row>
    <row r="36" spans="2:30" ht="16.5" customHeight="1" x14ac:dyDescent="0.3">
      <c r="B36" s="459" t="s">
        <v>219</v>
      </c>
      <c r="C36" s="459" t="s">
        <v>283</v>
      </c>
      <c r="D36" s="459" t="s">
        <v>290</v>
      </c>
      <c r="E36" s="460">
        <v>0.1</v>
      </c>
      <c r="F36" s="459" t="s">
        <v>291</v>
      </c>
      <c r="G36" s="34" t="s">
        <v>122</v>
      </c>
      <c r="H36" s="461"/>
      <c r="I36" s="461"/>
      <c r="J36" s="461"/>
      <c r="K36" s="462"/>
      <c r="L36" s="461"/>
      <c r="M36" s="461"/>
      <c r="N36" s="461"/>
      <c r="O36" s="462"/>
      <c r="P36" s="461"/>
      <c r="Q36" s="461"/>
      <c r="R36" s="461"/>
      <c r="S36" s="462"/>
      <c r="T36" s="461">
        <v>33490</v>
      </c>
      <c r="U36" s="461"/>
      <c r="V36" s="461">
        <f>+T36-U36</f>
        <v>33490</v>
      </c>
      <c r="W36" s="462"/>
      <c r="X36" s="463"/>
      <c r="AD36" s="1" t="s">
        <v>34</v>
      </c>
    </row>
    <row r="37" spans="2:30" ht="16.5" customHeight="1" x14ac:dyDescent="0.3">
      <c r="B37" s="459" t="s">
        <v>219</v>
      </c>
      <c r="C37" s="459" t="s">
        <v>283</v>
      </c>
      <c r="D37" s="459" t="s">
        <v>292</v>
      </c>
      <c r="E37" s="460">
        <v>0.1</v>
      </c>
      <c r="F37" s="459" t="s">
        <v>293</v>
      </c>
      <c r="G37" s="34" t="s">
        <v>122</v>
      </c>
      <c r="H37" s="461"/>
      <c r="I37" s="461"/>
      <c r="J37" s="461"/>
      <c r="K37" s="462"/>
      <c r="L37" s="461"/>
      <c r="M37" s="461"/>
      <c r="N37" s="461"/>
      <c r="O37" s="462"/>
      <c r="P37" s="461"/>
      <c r="Q37" s="461"/>
      <c r="R37" s="461"/>
      <c r="S37" s="462"/>
      <c r="T37" s="461">
        <v>35490</v>
      </c>
      <c r="U37" s="461"/>
      <c r="V37" s="461">
        <f>+T37+U37</f>
        <v>35490</v>
      </c>
      <c r="W37" s="462"/>
      <c r="X37" s="463"/>
      <c r="AD37" s="1" t="s">
        <v>73</v>
      </c>
    </row>
    <row r="38" spans="2:30" ht="16.5" customHeight="1" x14ac:dyDescent="0.3">
      <c r="B38" s="464" t="s">
        <v>219</v>
      </c>
      <c r="C38" s="464" t="s">
        <v>283</v>
      </c>
      <c r="D38" s="464" t="s">
        <v>294</v>
      </c>
      <c r="E38" s="465">
        <v>0.1</v>
      </c>
      <c r="F38" s="464" t="s">
        <v>295</v>
      </c>
      <c r="G38" s="39" t="s">
        <v>122</v>
      </c>
      <c r="H38" s="466"/>
      <c r="I38" s="466"/>
      <c r="J38" s="466"/>
      <c r="K38" s="467"/>
      <c r="L38" s="466"/>
      <c r="M38" s="466"/>
      <c r="N38" s="466"/>
      <c r="O38" s="467"/>
      <c r="P38" s="466"/>
      <c r="Q38" s="466"/>
      <c r="R38" s="466"/>
      <c r="S38" s="467"/>
      <c r="T38" s="466">
        <v>40990</v>
      </c>
      <c r="U38" s="466"/>
      <c r="V38" s="466">
        <f>+T38+U38</f>
        <v>40990</v>
      </c>
      <c r="W38" s="467"/>
      <c r="X38" s="468"/>
      <c r="Y38" s="257"/>
      <c r="Z38" s="257"/>
      <c r="AA38" s="257"/>
      <c r="AB38" s="257"/>
      <c r="AC38" s="257"/>
      <c r="AD38" s="1">
        <v>0</v>
      </c>
    </row>
    <row r="39" spans="2:30" x14ac:dyDescent="0.3">
      <c r="B39" s="459" t="s">
        <v>219</v>
      </c>
      <c r="C39" s="459" t="s">
        <v>296</v>
      </c>
      <c r="D39" s="459" t="s">
        <v>297</v>
      </c>
      <c r="E39" s="460">
        <v>0.1</v>
      </c>
      <c r="F39" s="459" t="s">
        <v>298</v>
      </c>
      <c r="G39" s="34" t="s">
        <v>122</v>
      </c>
      <c r="H39" s="461"/>
      <c r="I39" s="461"/>
      <c r="J39" s="461"/>
      <c r="K39" s="462"/>
      <c r="L39" s="461"/>
      <c r="M39" s="461"/>
      <c r="N39" s="461"/>
      <c r="O39" s="462"/>
      <c r="P39" s="461"/>
      <c r="Q39" s="461"/>
      <c r="R39" s="461"/>
      <c r="S39" s="462"/>
      <c r="T39" s="461">
        <v>18990</v>
      </c>
      <c r="U39" s="461"/>
      <c r="V39" s="461">
        <f t="shared" ref="V39:V46" si="5">+T39-U39</f>
        <v>18990</v>
      </c>
      <c r="W39" s="462"/>
      <c r="X39" s="463"/>
      <c r="AD39" s="1" t="s">
        <v>34</v>
      </c>
    </row>
    <row r="40" spans="2:30" x14ac:dyDescent="0.3">
      <c r="B40" s="459" t="s">
        <v>219</v>
      </c>
      <c r="C40" s="459" t="s">
        <v>296</v>
      </c>
      <c r="D40" s="459" t="s">
        <v>299</v>
      </c>
      <c r="E40" s="460">
        <v>0.1</v>
      </c>
      <c r="F40" s="459" t="s">
        <v>300</v>
      </c>
      <c r="G40" s="34" t="s">
        <v>122</v>
      </c>
      <c r="H40" s="461"/>
      <c r="I40" s="461"/>
      <c r="J40" s="461"/>
      <c r="K40" s="462"/>
      <c r="L40" s="461"/>
      <c r="M40" s="461"/>
      <c r="N40" s="461"/>
      <c r="O40" s="462"/>
      <c r="P40" s="461"/>
      <c r="Q40" s="461"/>
      <c r="R40" s="461"/>
      <c r="S40" s="462"/>
      <c r="T40" s="461">
        <v>21990</v>
      </c>
      <c r="U40" s="461"/>
      <c r="V40" s="461">
        <f t="shared" si="5"/>
        <v>21990</v>
      </c>
      <c r="W40" s="462"/>
      <c r="X40" s="463"/>
      <c r="AD40" s="1" t="s">
        <v>34</v>
      </c>
    </row>
    <row r="41" spans="2:30" x14ac:dyDescent="0.3">
      <c r="B41" s="459" t="s">
        <v>219</v>
      </c>
      <c r="C41" s="459" t="s">
        <v>296</v>
      </c>
      <c r="D41" s="459" t="s">
        <v>301</v>
      </c>
      <c r="E41" s="460">
        <v>0.1</v>
      </c>
      <c r="F41" s="459" t="s">
        <v>302</v>
      </c>
      <c r="G41" s="34" t="s">
        <v>122</v>
      </c>
      <c r="H41" s="461"/>
      <c r="I41" s="461"/>
      <c r="J41" s="461"/>
      <c r="K41" s="462"/>
      <c r="L41" s="461"/>
      <c r="M41" s="461"/>
      <c r="N41" s="461"/>
      <c r="O41" s="462"/>
      <c r="P41" s="461"/>
      <c r="Q41" s="461"/>
      <c r="R41" s="461"/>
      <c r="S41" s="462"/>
      <c r="T41" s="461">
        <v>23490</v>
      </c>
      <c r="U41" s="461"/>
      <c r="V41" s="461">
        <f t="shared" si="5"/>
        <v>23490</v>
      </c>
      <c r="W41" s="462"/>
      <c r="X41" s="463"/>
      <c r="AD41" s="1" t="s">
        <v>34</v>
      </c>
    </row>
    <row r="42" spans="2:30" x14ac:dyDescent="0.3">
      <c r="B42" s="459" t="s">
        <v>219</v>
      </c>
      <c r="C42" s="459" t="s">
        <v>296</v>
      </c>
      <c r="D42" s="459" t="s">
        <v>303</v>
      </c>
      <c r="E42" s="460">
        <v>0.1</v>
      </c>
      <c r="F42" s="459" t="s">
        <v>304</v>
      </c>
      <c r="G42" s="34" t="s">
        <v>122</v>
      </c>
      <c r="H42" s="461"/>
      <c r="I42" s="461"/>
      <c r="J42" s="461">
        <f t="shared" si="0"/>
        <v>0</v>
      </c>
      <c r="K42" s="462"/>
      <c r="L42" s="461"/>
      <c r="M42" s="461"/>
      <c r="N42" s="461"/>
      <c r="O42" s="462"/>
      <c r="P42" s="461">
        <v>24990</v>
      </c>
      <c r="Q42" s="461"/>
      <c r="R42" s="461">
        <f t="shared" si="2"/>
        <v>24990</v>
      </c>
      <c r="S42" s="462"/>
      <c r="T42" s="461">
        <v>25990</v>
      </c>
      <c r="U42" s="461"/>
      <c r="V42" s="461">
        <f t="shared" si="5"/>
        <v>25990</v>
      </c>
      <c r="W42" s="462"/>
      <c r="X42" s="463"/>
      <c r="AD42" s="1" t="s">
        <v>34</v>
      </c>
    </row>
    <row r="43" spans="2:30" x14ac:dyDescent="0.3">
      <c r="B43" s="464" t="s">
        <v>219</v>
      </c>
      <c r="C43" s="464" t="s">
        <v>296</v>
      </c>
      <c r="D43" s="464" t="s">
        <v>305</v>
      </c>
      <c r="E43" s="465">
        <v>0.1</v>
      </c>
      <c r="F43" s="464" t="s">
        <v>306</v>
      </c>
      <c r="G43" s="39" t="s">
        <v>122</v>
      </c>
      <c r="H43" s="466"/>
      <c r="I43" s="466"/>
      <c r="J43" s="466">
        <f t="shared" si="0"/>
        <v>0</v>
      </c>
      <c r="K43" s="467"/>
      <c r="L43" s="466"/>
      <c r="M43" s="466"/>
      <c r="N43" s="466"/>
      <c r="O43" s="467"/>
      <c r="P43" s="466">
        <v>25990</v>
      </c>
      <c r="Q43" s="466"/>
      <c r="R43" s="466">
        <f t="shared" si="2"/>
        <v>25990</v>
      </c>
      <c r="S43" s="467"/>
      <c r="T43" s="466">
        <v>26990</v>
      </c>
      <c r="U43" s="466"/>
      <c r="V43" s="466">
        <f t="shared" si="5"/>
        <v>26990</v>
      </c>
      <c r="W43" s="467"/>
      <c r="X43" s="463"/>
      <c r="AD43" s="1" t="s">
        <v>73</v>
      </c>
    </row>
    <row r="44" spans="2:30" x14ac:dyDescent="0.3">
      <c r="B44" s="459" t="s">
        <v>219</v>
      </c>
      <c r="C44" s="459" t="s">
        <v>307</v>
      </c>
      <c r="D44" s="459" t="s">
        <v>308</v>
      </c>
      <c r="E44" s="460">
        <v>0.1</v>
      </c>
      <c r="F44" s="459" t="s">
        <v>309</v>
      </c>
      <c r="G44" s="34" t="s">
        <v>122</v>
      </c>
      <c r="H44" s="461"/>
      <c r="I44" s="461"/>
      <c r="J44" s="461">
        <f t="shared" si="0"/>
        <v>0</v>
      </c>
      <c r="K44" s="462"/>
      <c r="L44" s="461"/>
      <c r="M44" s="461"/>
      <c r="N44" s="461"/>
      <c r="O44" s="462"/>
      <c r="P44" s="461"/>
      <c r="Q44" s="461"/>
      <c r="R44" s="461"/>
      <c r="S44" s="462"/>
      <c r="T44" s="461">
        <v>23490</v>
      </c>
      <c r="U44" s="461"/>
      <c r="V44" s="461">
        <f t="shared" si="5"/>
        <v>23490</v>
      </c>
      <c r="W44" s="462"/>
      <c r="X44" s="463"/>
      <c r="AD44" s="1" t="s">
        <v>34</v>
      </c>
    </row>
    <row r="45" spans="2:30" x14ac:dyDescent="0.3">
      <c r="B45" s="459" t="s">
        <v>219</v>
      </c>
      <c r="C45" s="459" t="s">
        <v>307</v>
      </c>
      <c r="D45" s="459" t="s">
        <v>310</v>
      </c>
      <c r="E45" s="460">
        <v>0.1</v>
      </c>
      <c r="F45" s="459" t="s">
        <v>311</v>
      </c>
      <c r="G45" s="34" t="s">
        <v>122</v>
      </c>
      <c r="H45" s="461"/>
      <c r="I45" s="461"/>
      <c r="J45" s="461">
        <f t="shared" si="0"/>
        <v>0</v>
      </c>
      <c r="K45" s="462"/>
      <c r="L45" s="461"/>
      <c r="M45" s="461"/>
      <c r="N45" s="461"/>
      <c r="O45" s="462"/>
      <c r="P45" s="461"/>
      <c r="Q45" s="461"/>
      <c r="R45" s="461"/>
      <c r="S45" s="462"/>
      <c r="T45" s="461">
        <v>24490</v>
      </c>
      <c r="U45" s="461"/>
      <c r="V45" s="461">
        <f t="shared" si="5"/>
        <v>24490</v>
      </c>
      <c r="W45" s="462"/>
      <c r="X45" s="463"/>
      <c r="AD45" s="1" t="s">
        <v>34</v>
      </c>
    </row>
    <row r="46" spans="2:30" x14ac:dyDescent="0.3">
      <c r="B46" s="459" t="s">
        <v>219</v>
      </c>
      <c r="C46" s="459" t="s">
        <v>307</v>
      </c>
      <c r="D46" s="459" t="s">
        <v>312</v>
      </c>
      <c r="E46" s="460">
        <v>0.1</v>
      </c>
      <c r="F46" s="459" t="s">
        <v>313</v>
      </c>
      <c r="G46" s="34" t="s">
        <v>122</v>
      </c>
      <c r="H46" s="461"/>
      <c r="I46" s="461"/>
      <c r="J46" s="461">
        <f t="shared" si="0"/>
        <v>0</v>
      </c>
      <c r="K46" s="462"/>
      <c r="L46" s="461"/>
      <c r="M46" s="461"/>
      <c r="N46" s="461"/>
      <c r="O46" s="462"/>
      <c r="P46" s="461"/>
      <c r="Q46" s="461"/>
      <c r="R46" s="461"/>
      <c r="S46" s="462"/>
      <c r="T46" s="461">
        <v>26490</v>
      </c>
      <c r="U46" s="461"/>
      <c r="V46" s="461">
        <f t="shared" si="5"/>
        <v>26490</v>
      </c>
      <c r="W46" s="462"/>
      <c r="X46" s="463"/>
      <c r="AD46" s="1" t="s">
        <v>34</v>
      </c>
    </row>
    <row r="47" spans="2:30" x14ac:dyDescent="0.3">
      <c r="B47" s="459" t="s">
        <v>219</v>
      </c>
      <c r="C47" s="459" t="s">
        <v>307</v>
      </c>
      <c r="D47" s="459" t="s">
        <v>314</v>
      </c>
      <c r="E47" s="460">
        <v>0.1</v>
      </c>
      <c r="F47" s="459" t="s">
        <v>315</v>
      </c>
      <c r="G47" s="34" t="s">
        <v>122</v>
      </c>
      <c r="H47" s="461"/>
      <c r="I47" s="461"/>
      <c r="J47" s="461">
        <f t="shared" si="0"/>
        <v>0</v>
      </c>
      <c r="K47" s="462"/>
      <c r="L47" s="461"/>
      <c r="M47" s="461"/>
      <c r="N47" s="461"/>
      <c r="O47" s="462"/>
      <c r="P47" s="461"/>
      <c r="Q47" s="461"/>
      <c r="R47" s="461"/>
      <c r="S47" s="462"/>
      <c r="T47" s="461">
        <v>27490</v>
      </c>
      <c r="U47" s="461"/>
      <c r="V47" s="461">
        <f>+T47-U47</f>
        <v>27490</v>
      </c>
      <c r="W47" s="462"/>
      <c r="X47" s="463"/>
      <c r="AD47" s="1" t="s">
        <v>34</v>
      </c>
    </row>
    <row r="48" spans="2:30" ht="16.5" customHeight="1" x14ac:dyDescent="0.3">
      <c r="B48" s="459" t="s">
        <v>219</v>
      </c>
      <c r="C48" s="459" t="s">
        <v>307</v>
      </c>
      <c r="D48" s="459" t="s">
        <v>316</v>
      </c>
      <c r="E48" s="460">
        <v>0.1</v>
      </c>
      <c r="F48" s="459" t="s">
        <v>317</v>
      </c>
      <c r="G48" s="34" t="s">
        <v>122</v>
      </c>
      <c r="H48" s="461"/>
      <c r="I48" s="461"/>
      <c r="J48" s="461">
        <f t="shared" si="0"/>
        <v>0</v>
      </c>
      <c r="K48" s="462"/>
      <c r="L48" s="461"/>
      <c r="M48" s="461"/>
      <c r="N48" s="461"/>
      <c r="O48" s="462"/>
      <c r="P48" s="461"/>
      <c r="Q48" s="461"/>
      <c r="R48" s="461"/>
      <c r="S48" s="462"/>
      <c r="T48" s="461">
        <v>29990</v>
      </c>
      <c r="U48" s="461"/>
      <c r="V48" s="461">
        <f t="shared" ref="V48:V49" si="6">+T48-U48</f>
        <v>29990</v>
      </c>
      <c r="W48" s="462"/>
      <c r="X48" s="463"/>
      <c r="AD48" s="1" t="s">
        <v>34</v>
      </c>
    </row>
    <row r="49" spans="2:30" x14ac:dyDescent="0.3">
      <c r="B49" s="464" t="s">
        <v>219</v>
      </c>
      <c r="C49" s="464" t="s">
        <v>307</v>
      </c>
      <c r="D49" s="464" t="s">
        <v>318</v>
      </c>
      <c r="E49" s="465">
        <v>0.1</v>
      </c>
      <c r="F49" s="464" t="s">
        <v>319</v>
      </c>
      <c r="G49" s="39" t="s">
        <v>122</v>
      </c>
      <c r="H49" s="466"/>
      <c r="I49" s="466"/>
      <c r="J49" s="466">
        <f t="shared" si="0"/>
        <v>0</v>
      </c>
      <c r="K49" s="467"/>
      <c r="L49" s="466"/>
      <c r="M49" s="466"/>
      <c r="N49" s="466"/>
      <c r="O49" s="470"/>
      <c r="P49" s="466"/>
      <c r="Q49" s="466"/>
      <c r="R49" s="466"/>
      <c r="S49" s="467"/>
      <c r="T49" s="466">
        <v>31490</v>
      </c>
      <c r="U49" s="466"/>
      <c r="V49" s="466">
        <f t="shared" si="6"/>
        <v>31490</v>
      </c>
      <c r="W49" s="467"/>
      <c r="X49" s="463"/>
      <c r="AD49" s="1" t="s">
        <v>73</v>
      </c>
    </row>
    <row r="50" spans="2:30" x14ac:dyDescent="0.3">
      <c r="B50" s="459" t="s">
        <v>219</v>
      </c>
      <c r="C50" s="459" t="s">
        <v>320</v>
      </c>
      <c r="D50" s="459" t="s">
        <v>321</v>
      </c>
      <c r="E50" s="460">
        <v>0</v>
      </c>
      <c r="F50" s="459" t="s">
        <v>322</v>
      </c>
      <c r="G50" s="34" t="s">
        <v>323</v>
      </c>
      <c r="H50" s="461"/>
      <c r="I50" s="461"/>
      <c r="J50" s="461">
        <f t="shared" si="0"/>
        <v>0</v>
      </c>
      <c r="K50" s="462"/>
      <c r="L50" s="461"/>
      <c r="M50" s="461"/>
      <c r="N50" s="461"/>
      <c r="O50" s="462"/>
      <c r="P50" s="461"/>
      <c r="Q50" s="461"/>
      <c r="R50" s="461"/>
      <c r="S50" s="462"/>
      <c r="T50" s="461">
        <v>28490</v>
      </c>
      <c r="U50" s="461"/>
      <c r="V50" s="461">
        <f>+T50-U50</f>
        <v>28490</v>
      </c>
      <c r="W50" s="462" t="s">
        <v>324</v>
      </c>
      <c r="X50" s="463"/>
      <c r="AD50" s="1">
        <v>0</v>
      </c>
    </row>
    <row r="51" spans="2:30" x14ac:dyDescent="0.3">
      <c r="B51" s="459" t="s">
        <v>219</v>
      </c>
      <c r="C51" s="459" t="s">
        <v>320</v>
      </c>
      <c r="D51" s="459" t="s">
        <v>325</v>
      </c>
      <c r="E51" s="460">
        <v>0</v>
      </c>
      <c r="F51" s="459" t="s">
        <v>326</v>
      </c>
      <c r="G51" s="34" t="s">
        <v>323</v>
      </c>
      <c r="H51" s="461"/>
      <c r="I51" s="461"/>
      <c r="J51" s="461">
        <f t="shared" si="0"/>
        <v>0</v>
      </c>
      <c r="K51" s="462"/>
      <c r="L51" s="461"/>
      <c r="M51" s="461"/>
      <c r="N51" s="461"/>
      <c r="O51" s="462"/>
      <c r="P51" s="461"/>
      <c r="Q51" s="461"/>
      <c r="R51" s="461"/>
      <c r="S51" s="462"/>
      <c r="T51" s="461">
        <v>29990</v>
      </c>
      <c r="U51" s="461"/>
      <c r="V51" s="461">
        <f>+T51-U51</f>
        <v>29990</v>
      </c>
      <c r="W51" s="462" t="s">
        <v>327</v>
      </c>
      <c r="X51" s="463"/>
      <c r="AD51" s="1">
        <v>0</v>
      </c>
    </row>
    <row r="52" spans="2:30" x14ac:dyDescent="0.3">
      <c r="B52" s="459" t="s">
        <v>219</v>
      </c>
      <c r="C52" s="459" t="s">
        <v>320</v>
      </c>
      <c r="D52" s="459" t="s">
        <v>328</v>
      </c>
      <c r="E52" s="460">
        <v>0</v>
      </c>
      <c r="F52" s="459" t="s">
        <v>329</v>
      </c>
      <c r="G52" s="34" t="s">
        <v>323</v>
      </c>
      <c r="H52" s="461"/>
      <c r="I52" s="461"/>
      <c r="J52" s="461">
        <f t="shared" si="0"/>
        <v>0</v>
      </c>
      <c r="K52" s="462"/>
      <c r="L52" s="461"/>
      <c r="M52" s="461"/>
      <c r="N52" s="461"/>
      <c r="O52" s="462"/>
      <c r="P52" s="461"/>
      <c r="Q52" s="461"/>
      <c r="R52" s="461"/>
      <c r="S52" s="462"/>
      <c r="T52" s="461">
        <v>28990</v>
      </c>
      <c r="U52" s="461"/>
      <c r="V52" s="461">
        <f>+T52-U52</f>
        <v>28990</v>
      </c>
      <c r="W52" s="462" t="s">
        <v>324</v>
      </c>
      <c r="X52" s="463"/>
      <c r="AD52" s="1">
        <v>0</v>
      </c>
    </row>
    <row r="53" spans="2:30" ht="15" thickBot="1" x14ac:dyDescent="0.35">
      <c r="B53" s="474" t="s">
        <v>219</v>
      </c>
      <c r="C53" s="474" t="s">
        <v>320</v>
      </c>
      <c r="D53" s="474" t="s">
        <v>330</v>
      </c>
      <c r="E53" s="475">
        <v>0</v>
      </c>
      <c r="F53" s="474" t="s">
        <v>331</v>
      </c>
      <c r="G53" s="120" t="s">
        <v>323</v>
      </c>
      <c r="H53" s="476"/>
      <c r="I53" s="476"/>
      <c r="J53" s="476">
        <f t="shared" si="0"/>
        <v>0</v>
      </c>
      <c r="K53" s="477"/>
      <c r="L53" s="476"/>
      <c r="M53" s="476"/>
      <c r="N53" s="476"/>
      <c r="O53" s="477"/>
      <c r="P53" s="476"/>
      <c r="Q53" s="476"/>
      <c r="R53" s="476"/>
      <c r="S53" s="477"/>
      <c r="T53" s="476">
        <v>34490</v>
      </c>
      <c r="U53" s="476"/>
      <c r="V53" s="476">
        <f>+T53-U53</f>
        <v>34490</v>
      </c>
      <c r="W53" s="477" t="s">
        <v>327</v>
      </c>
      <c r="X53" s="463"/>
      <c r="AD53" s="1">
        <v>0</v>
      </c>
    </row>
    <row r="54" spans="2:30" x14ac:dyDescent="0.3">
      <c r="P54" s="292"/>
    </row>
    <row r="55" spans="2:30" x14ac:dyDescent="0.3">
      <c r="P55" s="292"/>
    </row>
    <row r="57" spans="2:30" x14ac:dyDescent="0.3">
      <c r="P57" s="292"/>
    </row>
    <row r="60" spans="2:30" x14ac:dyDescent="0.3">
      <c r="P60" s="292"/>
    </row>
  </sheetData>
  <conditionalFormatting sqref="Y30:AA32 Y6:AA24 Y26:AA28">
    <cfRule type="cellIs" dxfId="151" priority="110" operator="between">
      <formula>0.01</formula>
      <formula>0.06</formula>
    </cfRule>
  </conditionalFormatting>
  <conditionalFormatting sqref="Y30:AA32 Y26:AA27 Y6:AA24">
    <cfRule type="expression" dxfId="150" priority="111">
      <formula>#REF!&lt;&gt;#REF!</formula>
    </cfRule>
  </conditionalFormatting>
  <conditionalFormatting sqref="B50:B52 O30:O31 K30:K31 S30:S31 B18:F18 O18 K18 S18 B46:F47 O46:O47 K46:K47 S46:S47 B22:F22 O22 K22 S22 B30:D31 X22 X46:X47 X18 X30:X31 F30:F31 B15:F15 O15 K15 S15 W15:X15">
    <cfRule type="expression" dxfId="149" priority="103">
      <formula>$B15&lt;&gt;$B16</formula>
    </cfRule>
  </conditionalFormatting>
  <conditionalFormatting sqref="B12:F13 O12:O13 K12:K13 S12:S13 W12:X13">
    <cfRule type="expression" dxfId="148" priority="104">
      <formula>$B12&lt;&gt;#REF!</formula>
    </cfRule>
  </conditionalFormatting>
  <conditionalFormatting sqref="O28 K28 S28 W28:X28">
    <cfRule type="expression" dxfId="147" priority="105">
      <formula>$B28&lt;&gt;#REF!</formula>
    </cfRule>
  </conditionalFormatting>
  <conditionalFormatting sqref="D14:F14 O17 K17 S17 B17:F17 O14 K14 S14 X14 X17">
    <cfRule type="expression" dxfId="146" priority="102">
      <formula>$B14&lt;&gt;$B16</formula>
    </cfRule>
  </conditionalFormatting>
  <conditionalFormatting sqref="B20:F20 O20:O21 K20:K21 S20:S21 X20:X21 E33:E38 F21">
    <cfRule type="expression" dxfId="145" priority="106">
      <formula>$B20&lt;&gt;#REF!</formula>
    </cfRule>
  </conditionalFormatting>
  <conditionalFormatting sqref="B48">
    <cfRule type="expression" dxfId="144" priority="101">
      <formula>$B48&lt;&gt;#REF!</formula>
    </cfRule>
  </conditionalFormatting>
  <conditionalFormatting sqref="B6:B7 B9">
    <cfRule type="expression" dxfId="143" priority="99">
      <formula>$B6&lt;&gt;$B7</formula>
    </cfRule>
  </conditionalFormatting>
  <conditionalFormatting sqref="B8">
    <cfRule type="expression" dxfId="142" priority="100">
      <formula>$B8&lt;&gt;#REF!</formula>
    </cfRule>
  </conditionalFormatting>
  <conditionalFormatting sqref="B11">
    <cfRule type="expression" dxfId="141" priority="97">
      <formula>$B11&lt;&gt;#REF!</formula>
    </cfRule>
  </conditionalFormatting>
  <conditionalFormatting sqref="B10">
    <cfRule type="expression" dxfId="140" priority="98">
      <formula>$B10&lt;&gt;#REF!</formula>
    </cfRule>
  </conditionalFormatting>
  <conditionalFormatting sqref="B44:D45 F44:F45 O44:O45 K44:K45 S44:S45 X44:X45">
    <cfRule type="expression" dxfId="139" priority="107">
      <formula>$B44&lt;&gt;$B47</formula>
    </cfRule>
  </conditionalFormatting>
  <conditionalFormatting sqref="B19">
    <cfRule type="expression" dxfId="138" priority="108">
      <formula>$B19&lt;&gt;#REF!</formula>
    </cfRule>
  </conditionalFormatting>
  <conditionalFormatting sqref="B53">
    <cfRule type="expression" dxfId="137" priority="109">
      <formula>$B53&lt;&gt;#REF!</formula>
    </cfRule>
  </conditionalFormatting>
  <conditionalFormatting sqref="E50:F52">
    <cfRule type="expression" dxfId="136" priority="94">
      <formula>$B50&lt;&gt;$B51</formula>
    </cfRule>
  </conditionalFormatting>
  <conditionalFormatting sqref="E48:F48">
    <cfRule type="expression" dxfId="135" priority="93">
      <formula>$B48&lt;&gt;#REF!</formula>
    </cfRule>
  </conditionalFormatting>
  <conditionalFormatting sqref="E6:F7 E9:F9">
    <cfRule type="expression" dxfId="134" priority="91">
      <formula>$B6&lt;&gt;$B7</formula>
    </cfRule>
  </conditionalFormatting>
  <conditionalFormatting sqref="E8:F8">
    <cfRule type="expression" dxfId="133" priority="92">
      <formula>$B8&lt;&gt;#REF!</formula>
    </cfRule>
  </conditionalFormatting>
  <conditionalFormatting sqref="E11:F11">
    <cfRule type="expression" dxfId="132" priority="89">
      <formula>$B11&lt;&gt;#REF!</formula>
    </cfRule>
  </conditionalFormatting>
  <conditionalFormatting sqref="E10:F10">
    <cfRule type="expression" dxfId="131" priority="90">
      <formula>$B10&lt;&gt;#REF!</formula>
    </cfRule>
  </conditionalFormatting>
  <conditionalFormatting sqref="E19:F19">
    <cfRule type="expression" dxfId="130" priority="95">
      <formula>$B19&lt;&gt;#REF!</formula>
    </cfRule>
  </conditionalFormatting>
  <conditionalFormatting sqref="E53:F53">
    <cfRule type="expression" dxfId="129" priority="96">
      <formula>$B53&lt;&gt;#REF!</formula>
    </cfRule>
  </conditionalFormatting>
  <conditionalFormatting sqref="C50:C52">
    <cfRule type="expression" dxfId="128" priority="86">
      <formula>$B50&lt;&gt;$B51</formula>
    </cfRule>
  </conditionalFormatting>
  <conditionalFormatting sqref="C48">
    <cfRule type="expression" dxfId="127" priority="85">
      <formula>$B48&lt;&gt;#REF!</formula>
    </cfRule>
  </conditionalFormatting>
  <conditionalFormatting sqref="C6:C7 C9">
    <cfRule type="expression" dxfId="126" priority="83">
      <formula>$B6&lt;&gt;$B7</formula>
    </cfRule>
  </conditionalFormatting>
  <conditionalFormatting sqref="C8">
    <cfRule type="expression" dxfId="125" priority="84">
      <formula>$B8&lt;&gt;#REF!</formula>
    </cfRule>
  </conditionalFormatting>
  <conditionalFormatting sqref="C11">
    <cfRule type="expression" dxfId="124" priority="81">
      <formula>$B11&lt;&gt;#REF!</formula>
    </cfRule>
  </conditionalFormatting>
  <conditionalFormatting sqref="C10">
    <cfRule type="expression" dxfId="123" priority="82">
      <formula>$B10&lt;&gt;#REF!</formula>
    </cfRule>
  </conditionalFormatting>
  <conditionalFormatting sqref="C19">
    <cfRule type="expression" dxfId="122" priority="87">
      <formula>$B19&lt;&gt;#REF!</formula>
    </cfRule>
  </conditionalFormatting>
  <conditionalFormatting sqref="C53">
    <cfRule type="expression" dxfId="121" priority="88">
      <formula>$B53&lt;&gt;#REF!</formula>
    </cfRule>
  </conditionalFormatting>
  <conditionalFormatting sqref="D50:D52">
    <cfRule type="expression" dxfId="120" priority="78">
      <formula>$B50&lt;&gt;$B51</formula>
    </cfRule>
  </conditionalFormatting>
  <conditionalFormatting sqref="D48">
    <cfRule type="expression" dxfId="119" priority="77">
      <formula>$B48&lt;&gt;#REF!</formula>
    </cfRule>
  </conditionalFormatting>
  <conditionalFormatting sqref="D6:D7 D9">
    <cfRule type="expression" dxfId="118" priority="75">
      <formula>$B6&lt;&gt;$B7</formula>
    </cfRule>
  </conditionalFormatting>
  <conditionalFormatting sqref="D8">
    <cfRule type="expression" dxfId="117" priority="76">
      <formula>$B8&lt;&gt;#REF!</formula>
    </cfRule>
  </conditionalFormatting>
  <conditionalFormatting sqref="D11">
    <cfRule type="expression" dxfId="116" priority="73">
      <formula>$B11&lt;&gt;#REF!</formula>
    </cfRule>
  </conditionalFormatting>
  <conditionalFormatting sqref="D10">
    <cfRule type="expression" dxfId="115" priority="74">
      <formula>$B10&lt;&gt;#REF!</formula>
    </cfRule>
  </conditionalFormatting>
  <conditionalFormatting sqref="D19">
    <cfRule type="expression" dxfId="114" priority="79">
      <formula>$B19&lt;&gt;#REF!</formula>
    </cfRule>
  </conditionalFormatting>
  <conditionalFormatting sqref="D53">
    <cfRule type="expression" dxfId="113" priority="80">
      <formula>$B53&lt;&gt;#REF!</formula>
    </cfRule>
  </conditionalFormatting>
  <conditionalFormatting sqref="O48">
    <cfRule type="expression" dxfId="112" priority="71">
      <formula>$B48&lt;&gt;#REF!</formula>
    </cfRule>
  </conditionalFormatting>
  <conditionalFormatting sqref="O6:O7 O9">
    <cfRule type="expression" dxfId="111" priority="69">
      <formula>$B6&lt;&gt;$B7</formula>
    </cfRule>
  </conditionalFormatting>
  <conditionalFormatting sqref="O8">
    <cfRule type="expression" dxfId="110" priority="70">
      <formula>$B8&lt;&gt;#REF!</formula>
    </cfRule>
  </conditionalFormatting>
  <conditionalFormatting sqref="O11">
    <cfRule type="expression" dxfId="109" priority="67">
      <formula>$B11&lt;&gt;#REF!</formula>
    </cfRule>
  </conditionalFormatting>
  <conditionalFormatting sqref="O10">
    <cfRule type="expression" dxfId="108" priority="68">
      <formula>$B10&lt;&gt;#REF!</formula>
    </cfRule>
  </conditionalFormatting>
  <conditionalFormatting sqref="O19">
    <cfRule type="expression" dxfId="107" priority="72">
      <formula>$B19&lt;&gt;#REF!</formula>
    </cfRule>
  </conditionalFormatting>
  <conditionalFormatting sqref="K50:K52">
    <cfRule type="expression" dxfId="106" priority="64">
      <formula>$B50&lt;&gt;$B51</formula>
    </cfRule>
  </conditionalFormatting>
  <conditionalFormatting sqref="K48">
    <cfRule type="expression" dxfId="105" priority="63">
      <formula>$B48&lt;&gt;#REF!</formula>
    </cfRule>
  </conditionalFormatting>
  <conditionalFormatting sqref="K6:K7 K9">
    <cfRule type="expression" dxfId="104" priority="61">
      <formula>$B6&lt;&gt;$B7</formula>
    </cfRule>
  </conditionalFormatting>
  <conditionalFormatting sqref="K8">
    <cfRule type="expression" dxfId="103" priority="62">
      <formula>$B8&lt;&gt;#REF!</formula>
    </cfRule>
  </conditionalFormatting>
  <conditionalFormatting sqref="K11">
    <cfRule type="expression" dxfId="102" priority="59">
      <formula>$B11&lt;&gt;#REF!</formula>
    </cfRule>
  </conditionalFormatting>
  <conditionalFormatting sqref="K10">
    <cfRule type="expression" dxfId="101" priority="60">
      <formula>$B10&lt;&gt;#REF!</formula>
    </cfRule>
  </conditionalFormatting>
  <conditionalFormatting sqref="K19">
    <cfRule type="expression" dxfId="100" priority="65">
      <formula>$B19&lt;&gt;#REF!</formula>
    </cfRule>
  </conditionalFormatting>
  <conditionalFormatting sqref="K53">
    <cfRule type="expression" dxfId="99" priority="66">
      <formula>$B53&lt;&gt;#REF!</formula>
    </cfRule>
  </conditionalFormatting>
  <conditionalFormatting sqref="S48 X48">
    <cfRule type="expression" dxfId="98" priority="57">
      <formula>$B48&lt;&gt;#REF!</formula>
    </cfRule>
  </conditionalFormatting>
  <conditionalFormatting sqref="S6:S7 S9 X9 X6:X7">
    <cfRule type="expression" dxfId="97" priority="55">
      <formula>$B6&lt;&gt;$B7</formula>
    </cfRule>
  </conditionalFormatting>
  <conditionalFormatting sqref="S8 X8">
    <cfRule type="expression" dxfId="96" priority="56">
      <formula>$B8&lt;&gt;#REF!</formula>
    </cfRule>
  </conditionalFormatting>
  <conditionalFormatting sqref="S11 X11">
    <cfRule type="expression" dxfId="95" priority="53">
      <formula>$B11&lt;&gt;#REF!</formula>
    </cfRule>
  </conditionalFormatting>
  <conditionalFormatting sqref="S10 X10">
    <cfRule type="expression" dxfId="94" priority="54">
      <formula>$B10&lt;&gt;#REF!</formula>
    </cfRule>
  </conditionalFormatting>
  <conditionalFormatting sqref="S19 X19">
    <cfRule type="expression" dxfId="93" priority="58">
      <formula>$B19&lt;&gt;#REF!</formula>
    </cfRule>
  </conditionalFormatting>
  <conditionalFormatting sqref="O50:O52">
    <cfRule type="expression" dxfId="92" priority="51">
      <formula>$B50&lt;&gt;$B51</formula>
    </cfRule>
  </conditionalFormatting>
  <conditionalFormatting sqref="O53">
    <cfRule type="expression" dxfId="91" priority="52">
      <formula>$B53&lt;&gt;#REF!</formula>
    </cfRule>
  </conditionalFormatting>
  <conditionalFormatting sqref="S50:S52 X50:X52">
    <cfRule type="expression" dxfId="90" priority="49">
      <formula>$B50&lt;&gt;$B51</formula>
    </cfRule>
  </conditionalFormatting>
  <conditionalFormatting sqref="S53 X53">
    <cfRule type="expression" dxfId="89" priority="50">
      <formula>$B53&lt;&gt;#REF!</formula>
    </cfRule>
  </conditionalFormatting>
  <conditionalFormatting sqref="B24:F24 O24 K24 S24 W24:X24">
    <cfRule type="expression" dxfId="88" priority="112">
      <formula>$B24&lt;&gt;$B23</formula>
    </cfRule>
  </conditionalFormatting>
  <conditionalFormatting sqref="O26 B26:F26 K26 S26 B32:C32 O32 K32 S32 X32 X26">
    <cfRule type="expression" dxfId="87" priority="113">
      <formula>$B26&lt;&gt;#REF!</formula>
    </cfRule>
  </conditionalFormatting>
  <conditionalFormatting sqref="B14:C14">
    <cfRule type="expression" dxfId="86" priority="48">
      <formula>$B14&lt;&gt;$B16</formula>
    </cfRule>
  </conditionalFormatting>
  <conditionalFormatting sqref="B42">
    <cfRule type="expression" dxfId="85" priority="47">
      <formula>$B42&lt;&gt;$B43</formula>
    </cfRule>
  </conditionalFormatting>
  <conditionalFormatting sqref="C42">
    <cfRule type="expression" dxfId="84" priority="46">
      <formula>$B42&lt;&gt;$B43</formula>
    </cfRule>
  </conditionalFormatting>
  <conditionalFormatting sqref="S42 X42">
    <cfRule type="expression" dxfId="83" priority="41">
      <formula>$B42&lt;&gt;$B43</formula>
    </cfRule>
  </conditionalFormatting>
  <conditionalFormatting sqref="E42:F42">
    <cfRule type="expression" dxfId="82" priority="45">
      <formula>$B42&lt;&gt;$B43</formula>
    </cfRule>
  </conditionalFormatting>
  <conditionalFormatting sqref="D42">
    <cfRule type="expression" dxfId="81" priority="44">
      <formula>$B42&lt;&gt;$B43</formula>
    </cfRule>
  </conditionalFormatting>
  <conditionalFormatting sqref="O42">
    <cfRule type="expression" dxfId="80" priority="43">
      <formula>$B42&lt;&gt;$B43</formula>
    </cfRule>
  </conditionalFormatting>
  <conditionalFormatting sqref="K42">
    <cfRule type="expression" dxfId="79" priority="42">
      <formula>$B42&lt;&gt;$B43</formula>
    </cfRule>
  </conditionalFormatting>
  <conditionalFormatting sqref="E44:E45">
    <cfRule type="expression" dxfId="78" priority="40">
      <formula>$B44&lt;&gt;$B45</formula>
    </cfRule>
  </conditionalFormatting>
  <conditionalFormatting sqref="B38:D38 D33:D37 F33:F38 W39:W41 O33:O38 K33:K38 S33:S38 W33:X38">
    <cfRule type="expression" dxfId="77" priority="114">
      <formula>$B33&lt;&gt;#REF!</formula>
    </cfRule>
  </conditionalFormatting>
  <conditionalFormatting sqref="O39:O41 K39:K41 S39:S41 B39:F41 X39:X41">
    <cfRule type="expression" dxfId="76" priority="115">
      <formula>$B39&lt;&gt;#REF!</formula>
    </cfRule>
  </conditionalFormatting>
  <conditionalFormatting sqref="Y29:AA29">
    <cfRule type="cellIs" dxfId="75" priority="38" operator="between">
      <formula>0.01</formula>
      <formula>0.06</formula>
    </cfRule>
  </conditionalFormatting>
  <conditionalFormatting sqref="Y28:AA29">
    <cfRule type="expression" dxfId="74" priority="39">
      <formula>#REF!&lt;&gt;#REF!</formula>
    </cfRule>
  </conditionalFormatting>
  <conditionalFormatting sqref="B29:D29 O29 K29 S29 F29 X29">
    <cfRule type="expression" dxfId="73" priority="37">
      <formula>$B29&lt;&gt;$B30</formula>
    </cfRule>
  </conditionalFormatting>
  <conditionalFormatting sqref="B33">
    <cfRule type="expression" dxfId="72" priority="35">
      <formula>$B33&lt;&gt;#REF!</formula>
    </cfRule>
  </conditionalFormatting>
  <conditionalFormatting sqref="C33">
    <cfRule type="expression" dxfId="71" priority="34">
      <formula>$B33&lt;&gt;#REF!</formula>
    </cfRule>
  </conditionalFormatting>
  <conditionalFormatting sqref="B34:C34">
    <cfRule type="expression" dxfId="70" priority="36">
      <formula>$B34&lt;&gt;#REF!</formula>
    </cfRule>
  </conditionalFormatting>
  <conditionalFormatting sqref="B38:C38">
    <cfRule type="expression" dxfId="69" priority="117">
      <formula>$B38&lt;&gt;#REF!</formula>
    </cfRule>
  </conditionalFormatting>
  <conditionalFormatting sqref="E29">
    <cfRule type="expression" dxfId="68" priority="33">
      <formula>$B29&lt;&gt;#REF!</formula>
    </cfRule>
  </conditionalFormatting>
  <conditionalFormatting sqref="F32">
    <cfRule type="expression" dxfId="67" priority="32">
      <formula>$B32&lt;&gt;#REF!</formula>
    </cfRule>
  </conditionalFormatting>
  <conditionalFormatting sqref="E32">
    <cfRule type="expression" dxfId="66" priority="31">
      <formula>$B32&lt;&gt;#REF!</formula>
    </cfRule>
  </conditionalFormatting>
  <conditionalFormatting sqref="W30:W31 W18 W46:W47 W22">
    <cfRule type="expression" dxfId="65" priority="27">
      <formula>$B18&lt;&gt;$B19</formula>
    </cfRule>
  </conditionalFormatting>
  <conditionalFormatting sqref="W17 W14">
    <cfRule type="expression" dxfId="64" priority="26">
      <formula>$B14&lt;&gt;$B16</formula>
    </cfRule>
  </conditionalFormatting>
  <conditionalFormatting sqref="W20:W21">
    <cfRule type="expression" dxfId="63" priority="28">
      <formula>$B20&lt;&gt;#REF!</formula>
    </cfRule>
  </conditionalFormatting>
  <conditionalFormatting sqref="W44:W45">
    <cfRule type="expression" dxfId="62" priority="29">
      <formula>$B44&lt;&gt;$B47</formula>
    </cfRule>
  </conditionalFormatting>
  <conditionalFormatting sqref="W48">
    <cfRule type="expression" dxfId="61" priority="24">
      <formula>$B48&lt;&gt;#REF!</formula>
    </cfRule>
  </conditionalFormatting>
  <conditionalFormatting sqref="W6:W7 W9">
    <cfRule type="expression" dxfId="60" priority="22">
      <formula>$B6&lt;&gt;$B7</formula>
    </cfRule>
  </conditionalFormatting>
  <conditionalFormatting sqref="W8">
    <cfRule type="expression" dxfId="59" priority="23">
      <formula>$B8&lt;&gt;#REF!</formula>
    </cfRule>
  </conditionalFormatting>
  <conditionalFormatting sqref="W11">
    <cfRule type="expression" dxfId="58" priority="20">
      <formula>$B11&lt;&gt;#REF!</formula>
    </cfRule>
  </conditionalFormatting>
  <conditionalFormatting sqref="W10">
    <cfRule type="expression" dxfId="57" priority="21">
      <formula>$B10&lt;&gt;#REF!</formula>
    </cfRule>
  </conditionalFormatting>
  <conditionalFormatting sqref="W19">
    <cfRule type="expression" dxfId="56" priority="25">
      <formula>$B19&lt;&gt;#REF!</formula>
    </cfRule>
  </conditionalFormatting>
  <conditionalFormatting sqref="W32">
    <cfRule type="expression" dxfId="55" priority="30">
      <formula>$B32&lt;&gt;#REF!</formula>
    </cfRule>
  </conditionalFormatting>
  <conditionalFormatting sqref="W42">
    <cfRule type="expression" dxfId="54" priority="19">
      <formula>$B42&lt;&gt;$B43</formula>
    </cfRule>
  </conditionalFormatting>
  <conditionalFormatting sqref="W29">
    <cfRule type="expression" dxfId="53" priority="18">
      <formula>$B29&lt;&gt;$B30</formula>
    </cfRule>
  </conditionalFormatting>
  <conditionalFormatting sqref="W26">
    <cfRule type="expression" dxfId="52" priority="17">
      <formula>$B26&lt;&gt;#REF!</formula>
    </cfRule>
  </conditionalFormatting>
  <conditionalFormatting sqref="B35:C37">
    <cfRule type="expression" dxfId="51" priority="116">
      <formula>$B35&lt;&gt;#REF!</formula>
    </cfRule>
  </conditionalFormatting>
  <conditionalFormatting sqref="F28">
    <cfRule type="expression" dxfId="50" priority="16">
      <formula>$B28&lt;&gt;#REF!</formula>
    </cfRule>
  </conditionalFormatting>
  <conditionalFormatting sqref="D28">
    <cfRule type="expression" dxfId="49" priority="15">
      <formula>$B28&lt;&gt;#REF!</formula>
    </cfRule>
  </conditionalFormatting>
  <conditionalFormatting sqref="D32">
    <cfRule type="expression" dxfId="48" priority="118">
      <formula>$B32&lt;&gt;#REF!</formula>
    </cfRule>
  </conditionalFormatting>
  <conditionalFormatting sqref="E30:E31">
    <cfRule type="expression" dxfId="47" priority="14">
      <formula>$B30&lt;&gt;#REF!</formula>
    </cfRule>
  </conditionalFormatting>
  <conditionalFormatting sqref="B21:C21">
    <cfRule type="expression" dxfId="46" priority="13">
      <formula>$B21&lt;&gt;$B22</formula>
    </cfRule>
  </conditionalFormatting>
  <conditionalFormatting sqref="E21">
    <cfRule type="expression" dxfId="45" priority="12">
      <formula>$B21&lt;&gt;#REF!</formula>
    </cfRule>
  </conditionalFormatting>
  <conditionalFormatting sqref="D21">
    <cfRule type="expression" dxfId="44" priority="11">
      <formula>$B21&lt;&gt;#REF!</formula>
    </cfRule>
  </conditionalFormatting>
  <conditionalFormatting sqref="B28:C28">
    <cfRule type="expression" dxfId="43" priority="10">
      <formula>$B28&lt;&gt;$B29</formula>
    </cfRule>
  </conditionalFormatting>
  <conditionalFormatting sqref="E28">
    <cfRule type="expression" dxfId="42" priority="9">
      <formula>$B28&lt;&gt;$B29</formula>
    </cfRule>
  </conditionalFormatting>
  <conditionalFormatting sqref="B16:F16 O16 K16 S16 W16:X16">
    <cfRule type="expression" dxfId="41" priority="119">
      <formula>$B16&lt;&gt;#REF!</formula>
    </cfRule>
  </conditionalFormatting>
  <conditionalFormatting sqref="Y25:AA25">
    <cfRule type="cellIs" dxfId="40" priority="7" operator="between">
      <formula>0.01</formula>
      <formula>0.06</formula>
    </cfRule>
  </conditionalFormatting>
  <conditionalFormatting sqref="Y25:AA25">
    <cfRule type="expression" dxfId="39" priority="8">
      <formula>#REF!&lt;&gt;#REF!</formula>
    </cfRule>
  </conditionalFormatting>
  <conditionalFormatting sqref="O25 K25 S25 W25:X25">
    <cfRule type="expression" dxfId="38" priority="6">
      <formula>$B25&lt;&gt;#REF!</formula>
    </cfRule>
  </conditionalFormatting>
  <conditionalFormatting sqref="C25:E25">
    <cfRule type="expression" dxfId="37" priority="4">
      <formula>$B25&lt;&gt;#REF!</formula>
    </cfRule>
  </conditionalFormatting>
  <conditionalFormatting sqref="B25">
    <cfRule type="expression" dxfId="36" priority="5">
      <formula>$B25&lt;&gt;#REF!</formula>
    </cfRule>
  </conditionalFormatting>
  <conditionalFormatting sqref="F25">
    <cfRule type="expression" dxfId="35" priority="3">
      <formula>$B25&lt;&gt;#REF!</formula>
    </cfRule>
  </conditionalFormatting>
  <conditionalFormatting sqref="W50:W52">
    <cfRule type="expression" dxfId="34" priority="1">
      <formula>$B50&lt;&gt;$B51</formula>
    </cfRule>
  </conditionalFormatting>
  <conditionalFormatting sqref="W53">
    <cfRule type="expression" dxfId="33" priority="2">
      <formula>$B53&lt;&gt;#REF!</formula>
    </cfRule>
  </conditionalFormatting>
  <conditionalFormatting sqref="B27:F27 O27 K27 S27 W27:X27 B49:F49 O49 K49 S49 W49:X49">
    <cfRule type="expression" dxfId="32" priority="120">
      <formula>$B27&lt;&gt;#REF!</formula>
    </cfRule>
  </conditionalFormatting>
  <conditionalFormatting sqref="B43:F43 O43 K43 S43 W43:X43">
    <cfRule type="expression" dxfId="31" priority="121">
      <formula>$B43&lt;&gt;$B55</formula>
    </cfRule>
  </conditionalFormatting>
  <conditionalFormatting sqref="O23 K23 S23 B23:F23 W23:X23">
    <cfRule type="expression" dxfId="30" priority="122">
      <formula>$B23&lt;&gt;#REF!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8BE2-8E16-4724-9CED-45DCC91AC0BC}">
  <sheetPr>
    <pageSetUpPr fitToPage="1"/>
  </sheetPr>
  <dimension ref="B1:AB97"/>
  <sheetViews>
    <sheetView showGridLines="0" zoomScale="53" zoomScaleNormal="53" workbookViewId="0">
      <pane xSplit="6" ySplit="5" topLeftCell="G70" activePane="bottomRight" state="frozen"/>
      <selection pane="topRight" activeCell="K1" sqref="K1"/>
      <selection pane="bottomLeft" activeCell="A6" sqref="A6"/>
      <selection pane="bottomRight" activeCell="D6" sqref="D6:E96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40.88671875" customWidth="1"/>
    <col min="7" max="7" width="17.5546875" customWidth="1"/>
    <col min="8" max="8" width="17.6640625" style="1" customWidth="1"/>
    <col min="9" max="9" width="14.88671875" style="1" customWidth="1"/>
    <col min="10" max="10" width="17.6640625" style="1" customWidth="1"/>
    <col min="11" max="11" width="31.6640625" style="442" customWidth="1"/>
    <col min="12" max="12" width="19.109375" style="1" customWidth="1"/>
    <col min="13" max="13" width="19.44140625" style="1" customWidth="1"/>
    <col min="14" max="14" width="18.5546875" style="1" customWidth="1"/>
    <col min="15" max="15" width="65.6640625" style="443" customWidth="1"/>
    <col min="16" max="16" width="19.109375" style="1" customWidth="1"/>
    <col min="17" max="17" width="19.44140625" style="1" customWidth="1"/>
    <col min="18" max="18" width="18.5546875" style="1" customWidth="1"/>
    <col min="19" max="19" width="65.6640625" style="443" customWidth="1"/>
    <col min="20" max="20" width="15.109375" customWidth="1"/>
    <col min="21" max="21" width="13.88671875" customWidth="1"/>
    <col min="22" max="22" width="13" customWidth="1"/>
    <col min="23" max="23" width="18.5546875" customWidth="1"/>
    <col min="24" max="24" width="18" customWidth="1"/>
    <col min="25" max="25" width="9.109375" customWidth="1"/>
    <col min="26" max="26" width="24.6640625" customWidth="1"/>
    <col min="27" max="27" width="33.33203125" customWidth="1"/>
  </cols>
  <sheetData>
    <row r="1" spans="2:28" s="2" customFormat="1" ht="23.4" x14ac:dyDescent="0.45">
      <c r="B1" s="563" t="s">
        <v>0</v>
      </c>
      <c r="C1" s="563"/>
      <c r="D1" s="563"/>
      <c r="E1" s="563"/>
      <c r="F1" s="563"/>
      <c r="G1" s="563"/>
      <c r="H1" s="557"/>
      <c r="I1" s="557"/>
      <c r="J1" s="557"/>
      <c r="K1" s="312"/>
      <c r="L1" s="557"/>
      <c r="M1" s="557"/>
      <c r="N1" s="557"/>
      <c r="O1" s="313"/>
      <c r="P1" s="557"/>
      <c r="Q1" s="557"/>
      <c r="R1" s="557"/>
      <c r="S1" s="313"/>
    </row>
    <row r="2" spans="2:28" ht="15.6" x14ac:dyDescent="0.3">
      <c r="B2" s="568" t="s">
        <v>332</v>
      </c>
      <c r="C2" s="568"/>
      <c r="D2" s="568"/>
      <c r="E2" s="568"/>
      <c r="F2" s="568"/>
      <c r="G2" s="568"/>
      <c r="H2" s="558"/>
      <c r="I2" s="558"/>
      <c r="J2" s="558"/>
      <c r="K2" s="314"/>
      <c r="L2" s="558"/>
      <c r="M2" s="558"/>
      <c r="N2" s="558"/>
      <c r="O2" s="315"/>
      <c r="P2" s="558"/>
      <c r="Q2" s="558"/>
      <c r="R2" s="558"/>
      <c r="S2" s="315"/>
    </row>
    <row r="3" spans="2:28" ht="14.25" customHeight="1" thickBot="1" x14ac:dyDescent="0.35">
      <c r="H3" s="316">
        <v>544</v>
      </c>
      <c r="I3" s="316">
        <v>547</v>
      </c>
      <c r="J3" s="316"/>
      <c r="K3" s="317"/>
      <c r="L3" s="316">
        <v>545</v>
      </c>
      <c r="M3" s="316">
        <v>548</v>
      </c>
      <c r="N3" s="316"/>
      <c r="O3" s="318"/>
      <c r="P3" s="316">
        <v>545</v>
      </c>
      <c r="Q3" s="316">
        <v>548</v>
      </c>
      <c r="R3" s="316"/>
      <c r="S3" s="318"/>
    </row>
    <row r="4" spans="2:28" ht="15" thickBot="1" x14ac:dyDescent="0.35">
      <c r="H4" s="228" t="s">
        <v>2</v>
      </c>
      <c r="I4" s="229"/>
      <c r="J4" s="229"/>
      <c r="K4" s="230"/>
      <c r="L4" s="566" t="s">
        <v>3</v>
      </c>
      <c r="M4" s="566"/>
      <c r="N4" s="566"/>
      <c r="O4" s="567"/>
      <c r="P4" s="566" t="s">
        <v>4</v>
      </c>
      <c r="Q4" s="566"/>
      <c r="R4" s="566"/>
      <c r="S4" s="567"/>
    </row>
    <row r="5" spans="2:28" ht="77.25" customHeight="1" thickBot="1" x14ac:dyDescent="0.35">
      <c r="B5" s="19" t="s">
        <v>5</v>
      </c>
      <c r="C5" s="20" t="s">
        <v>6</v>
      </c>
      <c r="D5" s="20" t="s">
        <v>7</v>
      </c>
      <c r="E5" s="20" t="s">
        <v>8</v>
      </c>
      <c r="F5" s="20" t="s">
        <v>9</v>
      </c>
      <c r="G5" s="76" t="s">
        <v>116</v>
      </c>
      <c r="H5" s="10" t="s">
        <v>333</v>
      </c>
      <c r="I5" s="319" t="s">
        <v>11</v>
      </c>
      <c r="J5" s="11" t="s">
        <v>12</v>
      </c>
      <c r="K5" s="320" t="s">
        <v>13</v>
      </c>
      <c r="L5" s="13" t="s">
        <v>333</v>
      </c>
      <c r="M5" s="319" t="s">
        <v>11</v>
      </c>
      <c r="N5" s="11" t="s">
        <v>12</v>
      </c>
      <c r="O5" s="320" t="s">
        <v>13</v>
      </c>
      <c r="P5" s="13" t="s">
        <v>333</v>
      </c>
      <c r="Q5" s="319" t="s">
        <v>11</v>
      </c>
      <c r="R5" s="11" t="s">
        <v>12</v>
      </c>
      <c r="S5" s="320" t="s">
        <v>13</v>
      </c>
      <c r="T5" s="84" t="s">
        <v>15</v>
      </c>
      <c r="U5" s="85" t="s">
        <v>16</v>
      </c>
      <c r="V5" s="85" t="s">
        <v>218</v>
      </c>
      <c r="W5" s="86" t="s">
        <v>17</v>
      </c>
      <c r="X5" s="86" t="s">
        <v>18</v>
      </c>
      <c r="Y5" s="234" t="s">
        <v>19</v>
      </c>
      <c r="Z5" s="234" t="s">
        <v>334</v>
      </c>
    </row>
    <row r="6" spans="2:28" ht="21" x14ac:dyDescent="0.3">
      <c r="B6" s="321" t="s">
        <v>335</v>
      </c>
      <c r="C6" s="253" t="s">
        <v>336</v>
      </c>
      <c r="D6" s="91" t="s">
        <v>337</v>
      </c>
      <c r="E6" s="254">
        <v>0.05</v>
      </c>
      <c r="F6" s="322" t="s">
        <v>338</v>
      </c>
      <c r="G6" s="323" t="s">
        <v>122</v>
      </c>
      <c r="H6" s="324"/>
      <c r="I6" s="325"/>
      <c r="J6" s="326"/>
      <c r="K6" s="327"/>
      <c r="L6" s="328"/>
      <c r="M6" s="325"/>
      <c r="N6" s="326" t="s">
        <v>922</v>
      </c>
      <c r="O6" s="329" t="s">
        <v>339</v>
      </c>
      <c r="P6" s="328">
        <v>7990</v>
      </c>
      <c r="Q6" s="325">
        <v>500</v>
      </c>
      <c r="R6" s="326">
        <f>P6-Q6</f>
        <v>7490</v>
      </c>
      <c r="S6" s="329" t="s">
        <v>339</v>
      </c>
      <c r="T6" s="330">
        <v>7.0000000000000007E-2</v>
      </c>
      <c r="U6" s="331">
        <v>7.0000000000000007E-2</v>
      </c>
      <c r="V6" s="331">
        <v>7.0000000000000007E-2</v>
      </c>
      <c r="W6" s="332"/>
      <c r="X6" s="332" t="s">
        <v>340</v>
      </c>
      <c r="Y6" s="333">
        <v>0</v>
      </c>
      <c r="Z6" s="333"/>
    </row>
    <row r="7" spans="2:28" ht="21" x14ac:dyDescent="0.3">
      <c r="B7" s="334" t="s">
        <v>335</v>
      </c>
      <c r="C7" s="299" t="s">
        <v>336</v>
      </c>
      <c r="D7" s="301" t="s">
        <v>341</v>
      </c>
      <c r="E7" s="300">
        <v>0</v>
      </c>
      <c r="F7" s="335" t="s">
        <v>342</v>
      </c>
      <c r="G7" s="336" t="s">
        <v>125</v>
      </c>
      <c r="H7" s="337"/>
      <c r="I7" s="338"/>
      <c r="J7" s="339"/>
      <c r="K7" s="340"/>
      <c r="L7" s="341"/>
      <c r="M7" s="338"/>
      <c r="N7" s="339"/>
      <c r="O7" s="342" t="s">
        <v>339</v>
      </c>
      <c r="P7" s="341">
        <f>P6+600</f>
        <v>8590</v>
      </c>
      <c r="Q7" s="338">
        <f>Q6</f>
        <v>500</v>
      </c>
      <c r="R7" s="339">
        <f t="shared" ref="R7:R12" si="0">P7-Q7</f>
        <v>8090</v>
      </c>
      <c r="S7" s="342" t="s">
        <v>339</v>
      </c>
      <c r="T7" s="343">
        <v>7.0000000000000007E-2</v>
      </c>
      <c r="U7" s="344">
        <v>7.0000000000000007E-2</v>
      </c>
      <c r="V7" s="344">
        <v>7.0000000000000007E-2</v>
      </c>
      <c r="W7" s="345"/>
      <c r="X7" s="345" t="s">
        <v>340</v>
      </c>
      <c r="Y7" s="346">
        <v>0</v>
      </c>
      <c r="Z7" s="346"/>
    </row>
    <row r="8" spans="2:28" ht="21" x14ac:dyDescent="0.4">
      <c r="B8" s="280" t="s">
        <v>335</v>
      </c>
      <c r="C8" s="3" t="s">
        <v>343</v>
      </c>
      <c r="D8" s="273" t="s">
        <v>344</v>
      </c>
      <c r="E8" s="261">
        <v>0.05</v>
      </c>
      <c r="F8" s="347" t="s">
        <v>345</v>
      </c>
      <c r="G8" s="273" t="s">
        <v>122</v>
      </c>
      <c r="H8" s="348"/>
      <c r="I8" s="349"/>
      <c r="J8" s="350"/>
      <c r="K8" s="351"/>
      <c r="L8" s="352">
        <v>8990</v>
      </c>
      <c r="M8" s="349">
        <v>100</v>
      </c>
      <c r="N8" s="350">
        <f t="shared" ref="N8:N61" si="1">L8-M8</f>
        <v>8890</v>
      </c>
      <c r="O8" s="353" t="s">
        <v>339</v>
      </c>
      <c r="P8" s="352">
        <v>9990</v>
      </c>
      <c r="Q8" s="349"/>
      <c r="R8" s="350">
        <f t="shared" si="0"/>
        <v>9990</v>
      </c>
      <c r="S8" s="353" t="s">
        <v>339</v>
      </c>
      <c r="T8" s="354">
        <v>7.0000000000000007E-2</v>
      </c>
      <c r="U8" s="355">
        <v>7.0000000000000007E-2</v>
      </c>
      <c r="V8" s="355">
        <v>7.0000000000000007E-2</v>
      </c>
      <c r="W8" s="356"/>
      <c r="X8" s="356" t="s">
        <v>346</v>
      </c>
      <c r="Y8" s="43" t="s">
        <v>73</v>
      </c>
      <c r="Z8" s="43"/>
      <c r="AB8" t="s">
        <v>347</v>
      </c>
    </row>
    <row r="9" spans="2:28" ht="21" x14ac:dyDescent="0.4">
      <c r="B9" s="283" t="s">
        <v>335</v>
      </c>
      <c r="C9" s="4" t="s">
        <v>343</v>
      </c>
      <c r="D9" t="s">
        <v>348</v>
      </c>
      <c r="E9" s="15">
        <v>0.05</v>
      </c>
      <c r="F9" s="357" t="s">
        <v>349</v>
      </c>
      <c r="G9" t="s">
        <v>122</v>
      </c>
      <c r="H9" s="358"/>
      <c r="I9" s="359"/>
      <c r="J9" s="360"/>
      <c r="K9" s="361"/>
      <c r="L9" s="362">
        <v>9990</v>
      </c>
      <c r="M9" s="359">
        <v>100</v>
      </c>
      <c r="N9" s="360">
        <f t="shared" si="1"/>
        <v>9890</v>
      </c>
      <c r="O9" s="363" t="s">
        <v>339</v>
      </c>
      <c r="P9" s="362">
        <v>10990</v>
      </c>
      <c r="Q9" s="359"/>
      <c r="R9" s="360">
        <f t="shared" si="0"/>
        <v>10990</v>
      </c>
      <c r="S9" s="363" t="s">
        <v>339</v>
      </c>
      <c r="T9" s="364">
        <v>7.0000000000000007E-2</v>
      </c>
      <c r="U9" s="365">
        <v>7.0000000000000007E-2</v>
      </c>
      <c r="V9" s="365">
        <v>7.0000000000000007E-2</v>
      </c>
      <c r="W9" s="366"/>
      <c r="X9" s="366" t="s">
        <v>350</v>
      </c>
      <c r="Y9" s="25" t="s">
        <v>73</v>
      </c>
      <c r="Z9" s="25"/>
      <c r="AB9" t="s">
        <v>347</v>
      </c>
    </row>
    <row r="10" spans="2:28" ht="21" x14ac:dyDescent="0.4">
      <c r="B10" s="283" t="s">
        <v>335</v>
      </c>
      <c r="C10" s="4" t="s">
        <v>343</v>
      </c>
      <c r="D10" t="s">
        <v>351</v>
      </c>
      <c r="E10" s="15">
        <v>0</v>
      </c>
      <c r="F10" s="357" t="s">
        <v>352</v>
      </c>
      <c r="G10" t="s">
        <v>125</v>
      </c>
      <c r="H10" s="358"/>
      <c r="I10" s="359"/>
      <c r="J10" s="360"/>
      <c r="K10" s="361"/>
      <c r="L10" s="362">
        <f>L8+600</f>
        <v>9590</v>
      </c>
      <c r="M10" s="359">
        <f>M8</f>
        <v>100</v>
      </c>
      <c r="N10" s="360">
        <f t="shared" si="1"/>
        <v>9490</v>
      </c>
      <c r="O10" s="363" t="s">
        <v>339</v>
      </c>
      <c r="P10" s="362">
        <f>P8+600</f>
        <v>10590</v>
      </c>
      <c r="Q10" s="359"/>
      <c r="R10" s="360">
        <f t="shared" si="0"/>
        <v>10590</v>
      </c>
      <c r="S10" s="363" t="s">
        <v>339</v>
      </c>
      <c r="T10" s="364">
        <v>7.0000000000000007E-2</v>
      </c>
      <c r="U10" s="365">
        <v>7.0000000000000007E-2</v>
      </c>
      <c r="V10" s="365">
        <v>7.0000000000000007E-2</v>
      </c>
      <c r="W10" s="366"/>
      <c r="X10" s="366" t="s">
        <v>346</v>
      </c>
      <c r="Y10" s="25">
        <v>0</v>
      </c>
      <c r="Z10" s="25"/>
      <c r="AB10" t="s">
        <v>347</v>
      </c>
    </row>
    <row r="11" spans="2:28" ht="21" x14ac:dyDescent="0.4">
      <c r="B11" s="334" t="s">
        <v>335</v>
      </c>
      <c r="C11" s="367" t="s">
        <v>343</v>
      </c>
      <c r="D11" s="257" t="s">
        <v>353</v>
      </c>
      <c r="E11" s="300">
        <v>0</v>
      </c>
      <c r="F11" s="368" t="s">
        <v>354</v>
      </c>
      <c r="G11" s="257" t="s">
        <v>125</v>
      </c>
      <c r="H11" s="369"/>
      <c r="I11" s="370"/>
      <c r="J11" s="371"/>
      <c r="K11" s="372"/>
      <c r="L11" s="362">
        <f>L9+600</f>
        <v>10590</v>
      </c>
      <c r="M11" s="359">
        <f>M9</f>
        <v>100</v>
      </c>
      <c r="N11" s="371">
        <f t="shared" si="1"/>
        <v>10490</v>
      </c>
      <c r="O11" s="373" t="s">
        <v>339</v>
      </c>
      <c r="P11" s="362">
        <f>P9+600</f>
        <v>11590</v>
      </c>
      <c r="Q11" s="359"/>
      <c r="R11" s="371">
        <f t="shared" si="0"/>
        <v>11590</v>
      </c>
      <c r="S11" s="373" t="s">
        <v>339</v>
      </c>
      <c r="T11" s="374">
        <v>7.0000000000000007E-2</v>
      </c>
      <c r="U11" s="375">
        <v>7.0000000000000007E-2</v>
      </c>
      <c r="V11" s="375">
        <v>7.0000000000000007E-2</v>
      </c>
      <c r="W11" s="376"/>
      <c r="X11" s="376" t="s">
        <v>350</v>
      </c>
      <c r="Y11" s="29">
        <v>0</v>
      </c>
      <c r="Z11" s="29"/>
      <c r="AB11" t="s">
        <v>347</v>
      </c>
    </row>
    <row r="12" spans="2:28" ht="21" x14ac:dyDescent="0.4">
      <c r="B12" s="280" t="s">
        <v>335</v>
      </c>
      <c r="C12" s="3" t="s">
        <v>355</v>
      </c>
      <c r="D12" s="273" t="s">
        <v>356</v>
      </c>
      <c r="E12" s="261">
        <v>0.05</v>
      </c>
      <c r="F12" s="347" t="s">
        <v>357</v>
      </c>
      <c r="G12" s="273" t="s">
        <v>122</v>
      </c>
      <c r="H12" s="348"/>
      <c r="I12" s="349"/>
      <c r="J12" s="350"/>
      <c r="K12" s="377"/>
      <c r="L12" s="352"/>
      <c r="M12" s="349"/>
      <c r="N12" s="350"/>
      <c r="O12" s="378" t="s">
        <v>358</v>
      </c>
      <c r="P12" s="352">
        <v>9490</v>
      </c>
      <c r="Q12" s="349">
        <v>1000</v>
      </c>
      <c r="R12" s="350">
        <f t="shared" si="0"/>
        <v>8490</v>
      </c>
      <c r="S12" s="378" t="s">
        <v>358</v>
      </c>
      <c r="T12" s="354">
        <v>7.0000000000000007E-2</v>
      </c>
      <c r="U12" s="355">
        <v>7.0000000000000007E-2</v>
      </c>
      <c r="V12" s="355">
        <v>7.0000000000000007E-2</v>
      </c>
      <c r="W12" s="356"/>
      <c r="X12" s="356" t="s">
        <v>359</v>
      </c>
      <c r="Y12" s="43" t="s">
        <v>73</v>
      </c>
      <c r="Z12" s="43"/>
    </row>
    <row r="13" spans="2:28" ht="21" x14ac:dyDescent="0.4">
      <c r="B13" s="283" t="s">
        <v>335</v>
      </c>
      <c r="C13" s="4" t="s">
        <v>355</v>
      </c>
      <c r="D13" t="s">
        <v>360</v>
      </c>
      <c r="E13" s="15">
        <v>0.05</v>
      </c>
      <c r="F13" s="357" t="s">
        <v>361</v>
      </c>
      <c r="G13" t="s">
        <v>122</v>
      </c>
      <c r="H13" s="358"/>
      <c r="I13" s="359"/>
      <c r="J13" s="360"/>
      <c r="K13" s="379"/>
      <c r="L13" s="362"/>
      <c r="M13" s="359"/>
      <c r="N13" s="360"/>
      <c r="O13" s="380"/>
      <c r="P13" s="362"/>
      <c r="Q13" s="359"/>
      <c r="R13" s="360"/>
      <c r="S13" s="380"/>
      <c r="T13" s="364">
        <v>7.0000000000000007E-2</v>
      </c>
      <c r="U13" s="365">
        <v>7.0000000000000007E-2</v>
      </c>
      <c r="V13" s="365">
        <v>7.0000000000000007E-2</v>
      </c>
      <c r="W13" s="366"/>
      <c r="X13" s="366" t="s">
        <v>362</v>
      </c>
      <c r="Y13" s="25" t="s">
        <v>73</v>
      </c>
      <c r="Z13" s="25"/>
    </row>
    <row r="14" spans="2:28" ht="21" x14ac:dyDescent="0.4">
      <c r="B14" s="283" t="s">
        <v>335</v>
      </c>
      <c r="C14" s="4" t="s">
        <v>355</v>
      </c>
      <c r="D14" t="s">
        <v>363</v>
      </c>
      <c r="E14" s="15">
        <v>0.05</v>
      </c>
      <c r="F14" s="357" t="s">
        <v>364</v>
      </c>
      <c r="G14" t="s">
        <v>122</v>
      </c>
      <c r="H14" s="358"/>
      <c r="I14" s="359"/>
      <c r="J14" s="360"/>
      <c r="K14" s="379"/>
      <c r="L14" s="358"/>
      <c r="M14" s="359"/>
      <c r="N14" s="360"/>
      <c r="O14" s="379" t="s">
        <v>365</v>
      </c>
      <c r="P14" s="358">
        <v>11490</v>
      </c>
      <c r="Q14" s="359">
        <v>0</v>
      </c>
      <c r="R14" s="360">
        <f t="shared" ref="R14:R15" si="2">P14-Q14</f>
        <v>11490</v>
      </c>
      <c r="S14" s="379" t="s">
        <v>365</v>
      </c>
      <c r="T14" s="364">
        <v>7.0000000000000007E-2</v>
      </c>
      <c r="U14" s="365">
        <v>7.0000000000000007E-2</v>
      </c>
      <c r="V14" s="365">
        <v>7.0000000000000007E-2</v>
      </c>
      <c r="W14" s="366"/>
      <c r="X14" s="366" t="s">
        <v>366</v>
      </c>
      <c r="Y14" s="25" t="s">
        <v>73</v>
      </c>
      <c r="Z14" s="25"/>
    </row>
    <row r="15" spans="2:28" ht="21" x14ac:dyDescent="0.4">
      <c r="B15" s="283" t="s">
        <v>335</v>
      </c>
      <c r="C15" s="4" t="s">
        <v>355</v>
      </c>
      <c r="D15" t="s">
        <v>367</v>
      </c>
      <c r="E15" s="15">
        <v>0</v>
      </c>
      <c r="F15" s="357" t="s">
        <v>368</v>
      </c>
      <c r="G15" t="s">
        <v>125</v>
      </c>
      <c r="H15" s="358"/>
      <c r="I15" s="359"/>
      <c r="J15" s="360"/>
      <c r="K15" s="379"/>
      <c r="L15" s="362"/>
      <c r="M15" s="359"/>
      <c r="N15" s="360"/>
      <c r="O15" s="380" t="s">
        <v>358</v>
      </c>
      <c r="P15" s="362">
        <v>9990</v>
      </c>
      <c r="Q15" s="359">
        <f>Q12</f>
        <v>1000</v>
      </c>
      <c r="R15" s="360">
        <f t="shared" si="2"/>
        <v>8990</v>
      </c>
      <c r="S15" s="380" t="s">
        <v>358</v>
      </c>
      <c r="T15" s="364">
        <v>7.0000000000000007E-2</v>
      </c>
      <c r="U15" s="365">
        <v>7.0000000000000007E-2</v>
      </c>
      <c r="V15" s="365">
        <v>7.0000000000000007E-2</v>
      </c>
      <c r="W15" s="366"/>
      <c r="X15" s="366" t="s">
        <v>359</v>
      </c>
      <c r="Y15" s="25">
        <v>0</v>
      </c>
      <c r="Z15" s="25"/>
    </row>
    <row r="16" spans="2:28" ht="21" x14ac:dyDescent="0.4">
      <c r="B16" s="283" t="s">
        <v>335</v>
      </c>
      <c r="C16" s="4" t="s">
        <v>355</v>
      </c>
      <c r="D16" t="s">
        <v>369</v>
      </c>
      <c r="E16" s="15">
        <v>0</v>
      </c>
      <c r="F16" s="357" t="s">
        <v>370</v>
      </c>
      <c r="G16" t="s">
        <v>125</v>
      </c>
      <c r="H16" s="358"/>
      <c r="I16" s="359"/>
      <c r="J16" s="360"/>
      <c r="K16" s="379"/>
      <c r="L16" s="362"/>
      <c r="M16" s="359"/>
      <c r="N16" s="360"/>
      <c r="O16" s="380"/>
      <c r="P16" s="362"/>
      <c r="Q16" s="359"/>
      <c r="R16" s="360"/>
      <c r="S16" s="380"/>
      <c r="T16" s="364">
        <v>7.0000000000000007E-2</v>
      </c>
      <c r="U16" s="365">
        <v>7.0000000000000007E-2</v>
      </c>
      <c r="V16" s="365">
        <v>7.0000000000000007E-2</v>
      </c>
      <c r="W16" s="366"/>
      <c r="X16" s="366" t="s">
        <v>362</v>
      </c>
      <c r="Y16" s="25">
        <v>0</v>
      </c>
      <c r="Z16" s="25"/>
    </row>
    <row r="17" spans="2:28" ht="21" x14ac:dyDescent="0.4">
      <c r="B17" s="334" t="s">
        <v>335</v>
      </c>
      <c r="C17" s="367" t="s">
        <v>355</v>
      </c>
      <c r="D17" s="257" t="s">
        <v>371</v>
      </c>
      <c r="E17" s="300">
        <v>0</v>
      </c>
      <c r="F17" s="368" t="s">
        <v>372</v>
      </c>
      <c r="G17" s="257" t="s">
        <v>125</v>
      </c>
      <c r="H17" s="358"/>
      <c r="I17" s="359"/>
      <c r="J17" s="360"/>
      <c r="K17" s="379"/>
      <c r="L17" s="358"/>
      <c r="M17" s="359"/>
      <c r="N17" s="360"/>
      <c r="O17" s="379" t="s">
        <v>365</v>
      </c>
      <c r="P17" s="358">
        <v>11990</v>
      </c>
      <c r="Q17" s="359">
        <f>Q14</f>
        <v>0</v>
      </c>
      <c r="R17" s="360">
        <f t="shared" ref="R17" si="3">P17-Q17</f>
        <v>11990</v>
      </c>
      <c r="S17" s="379" t="s">
        <v>365</v>
      </c>
      <c r="T17" s="364">
        <v>7.0000000000000007E-2</v>
      </c>
      <c r="U17" s="365">
        <v>7.0000000000000007E-2</v>
      </c>
      <c r="V17" s="365">
        <v>7.0000000000000007E-2</v>
      </c>
      <c r="W17" s="366"/>
      <c r="X17" s="366" t="s">
        <v>366</v>
      </c>
      <c r="Y17" s="25">
        <v>0</v>
      </c>
      <c r="Z17" s="25"/>
    </row>
    <row r="18" spans="2:28" ht="21" x14ac:dyDescent="0.4">
      <c r="B18" s="280" t="s">
        <v>335</v>
      </c>
      <c r="C18" s="3" t="s">
        <v>373</v>
      </c>
      <c r="D18" s="273" t="s">
        <v>374</v>
      </c>
      <c r="E18" s="261">
        <v>0.05</v>
      </c>
      <c r="F18" s="347" t="s">
        <v>375</v>
      </c>
      <c r="G18" s="273" t="s">
        <v>122</v>
      </c>
      <c r="H18" s="348"/>
      <c r="I18" s="349"/>
      <c r="J18" s="350"/>
      <c r="K18" s="377"/>
      <c r="L18" s="352">
        <v>14990</v>
      </c>
      <c r="M18" s="349">
        <v>1000</v>
      </c>
      <c r="N18" s="350">
        <f>L18-M18</f>
        <v>13990</v>
      </c>
      <c r="O18" s="378" t="s">
        <v>365</v>
      </c>
      <c r="P18" s="352"/>
      <c r="Q18" s="349"/>
      <c r="R18" s="350"/>
      <c r="S18" s="378" t="s">
        <v>365</v>
      </c>
      <c r="T18" s="354">
        <v>7.0000000000000007E-2</v>
      </c>
      <c r="U18" s="355">
        <v>7.0000000000000007E-2</v>
      </c>
      <c r="V18" s="355">
        <v>7.0000000000000007E-2</v>
      </c>
      <c r="W18" s="356"/>
      <c r="X18" s="356"/>
      <c r="Y18" s="43"/>
      <c r="Z18" s="43"/>
    </row>
    <row r="19" spans="2:28" ht="21" x14ac:dyDescent="0.4">
      <c r="B19" s="334" t="s">
        <v>335</v>
      </c>
      <c r="C19" s="367" t="s">
        <v>373</v>
      </c>
      <c r="D19" s="257" t="s">
        <v>376</v>
      </c>
      <c r="E19" s="300">
        <v>0</v>
      </c>
      <c r="F19" s="368" t="s">
        <v>377</v>
      </c>
      <c r="G19" s="257" t="s">
        <v>125</v>
      </c>
      <c r="H19" s="369"/>
      <c r="I19" s="370"/>
      <c r="J19" s="371"/>
      <c r="K19" s="340"/>
      <c r="L19" s="381">
        <f>L18+600</f>
        <v>15590</v>
      </c>
      <c r="M19" s="370">
        <f>M18</f>
        <v>1000</v>
      </c>
      <c r="N19" s="371">
        <f>L19-M19</f>
        <v>14590</v>
      </c>
      <c r="O19" s="342" t="s">
        <v>365</v>
      </c>
      <c r="P19" s="381"/>
      <c r="Q19" s="370"/>
      <c r="R19" s="371"/>
      <c r="S19" s="342" t="s">
        <v>365</v>
      </c>
      <c r="T19" s="374">
        <v>7.0000000000000007E-2</v>
      </c>
      <c r="U19" s="375">
        <v>7.0000000000000007E-2</v>
      </c>
      <c r="V19" s="375">
        <v>7.0000000000000007E-2</v>
      </c>
      <c r="W19" s="376"/>
      <c r="X19" s="376"/>
      <c r="Y19" s="29"/>
      <c r="Z19" s="29"/>
    </row>
    <row r="20" spans="2:28" ht="21" x14ac:dyDescent="0.4">
      <c r="B20" s="280" t="s">
        <v>335</v>
      </c>
      <c r="C20" s="3" t="s">
        <v>373</v>
      </c>
      <c r="D20" s="273" t="s">
        <v>378</v>
      </c>
      <c r="E20" s="261">
        <v>0.05</v>
      </c>
      <c r="F20" s="347" t="s">
        <v>379</v>
      </c>
      <c r="G20" s="273" t="s">
        <v>122</v>
      </c>
      <c r="H20" s="348"/>
      <c r="I20" s="349"/>
      <c r="J20" s="350"/>
      <c r="K20" s="382"/>
      <c r="L20" s="352">
        <v>10990</v>
      </c>
      <c r="M20" s="349">
        <v>1000</v>
      </c>
      <c r="N20" s="350">
        <f t="shared" si="1"/>
        <v>9990</v>
      </c>
      <c r="O20" s="378" t="s">
        <v>339</v>
      </c>
      <c r="P20" s="352">
        <v>10990</v>
      </c>
      <c r="Q20" s="349">
        <v>500</v>
      </c>
      <c r="R20" s="350">
        <f t="shared" ref="R20:R35" si="4">P20-Q20</f>
        <v>10490</v>
      </c>
      <c r="S20" s="378" t="s">
        <v>339</v>
      </c>
      <c r="T20" s="354">
        <v>7.0000000000000007E-2</v>
      </c>
      <c r="U20" s="355">
        <v>7.0000000000000007E-2</v>
      </c>
      <c r="V20" s="355">
        <v>7.0000000000000007E-2</v>
      </c>
      <c r="W20" s="356"/>
      <c r="X20" s="356" t="s">
        <v>380</v>
      </c>
      <c r="Y20" s="43" t="s">
        <v>28</v>
      </c>
      <c r="Z20" s="43" t="s">
        <v>381</v>
      </c>
      <c r="AA20" s="347" t="s">
        <v>382</v>
      </c>
    </row>
    <row r="21" spans="2:28" ht="21" x14ac:dyDescent="0.4">
      <c r="B21" s="283" t="s">
        <v>335</v>
      </c>
      <c r="C21" s="4" t="s">
        <v>373</v>
      </c>
      <c r="D21" t="s">
        <v>383</v>
      </c>
      <c r="E21" s="15">
        <v>0.05</v>
      </c>
      <c r="F21" s="357" t="s">
        <v>384</v>
      </c>
      <c r="G21" t="s">
        <v>122</v>
      </c>
      <c r="H21" s="358"/>
      <c r="I21" s="359"/>
      <c r="J21" s="360"/>
      <c r="K21" s="379"/>
      <c r="L21" s="383"/>
      <c r="M21" s="384"/>
      <c r="N21" s="385"/>
      <c r="O21" s="380" t="s">
        <v>385</v>
      </c>
      <c r="P21" s="362">
        <v>12290</v>
      </c>
      <c r="Q21" s="359"/>
      <c r="R21" s="360">
        <f t="shared" si="4"/>
        <v>12290</v>
      </c>
      <c r="S21" s="380" t="s">
        <v>385</v>
      </c>
      <c r="T21" s="364">
        <v>7.0000000000000007E-2</v>
      </c>
      <c r="U21" s="365">
        <v>7.0000000000000007E-2</v>
      </c>
      <c r="V21" s="365">
        <v>7.0000000000000007E-2</v>
      </c>
      <c r="W21" s="366"/>
      <c r="X21" s="366" t="s">
        <v>386</v>
      </c>
      <c r="Y21" s="25" t="s">
        <v>28</v>
      </c>
      <c r="Z21" s="25" t="s">
        <v>387</v>
      </c>
      <c r="AA21" s="357" t="s">
        <v>388</v>
      </c>
      <c r="AB21" t="s">
        <v>389</v>
      </c>
    </row>
    <row r="22" spans="2:28" ht="21" x14ac:dyDescent="0.4">
      <c r="B22" s="283" t="s">
        <v>335</v>
      </c>
      <c r="C22" s="4" t="s">
        <v>373</v>
      </c>
      <c r="D22" t="s">
        <v>390</v>
      </c>
      <c r="E22" s="15">
        <v>0.05</v>
      </c>
      <c r="F22" s="357" t="s">
        <v>391</v>
      </c>
      <c r="G22" t="s">
        <v>122</v>
      </c>
      <c r="H22" s="358"/>
      <c r="I22" s="359"/>
      <c r="J22" s="360"/>
      <c r="K22" s="379"/>
      <c r="L22" s="362">
        <v>13290</v>
      </c>
      <c r="M22" s="359">
        <v>300</v>
      </c>
      <c r="N22" s="360">
        <f t="shared" si="1"/>
        <v>12990</v>
      </c>
      <c r="O22" s="380" t="s">
        <v>385</v>
      </c>
      <c r="P22" s="362">
        <v>13290</v>
      </c>
      <c r="Q22" s="359"/>
      <c r="R22" s="360">
        <f t="shared" si="4"/>
        <v>13290</v>
      </c>
      <c r="S22" s="380" t="s">
        <v>385</v>
      </c>
      <c r="T22" s="364">
        <v>7.0000000000000007E-2</v>
      </c>
      <c r="U22" s="365">
        <v>7.0000000000000007E-2</v>
      </c>
      <c r="V22" s="365">
        <v>7.0000000000000007E-2</v>
      </c>
      <c r="W22" s="366"/>
      <c r="X22" s="366" t="s">
        <v>392</v>
      </c>
      <c r="Y22" s="25" t="s">
        <v>28</v>
      </c>
      <c r="Z22" s="25" t="s">
        <v>393</v>
      </c>
      <c r="AA22" s="357" t="s">
        <v>394</v>
      </c>
    </row>
    <row r="23" spans="2:28" ht="21" x14ac:dyDescent="0.4">
      <c r="B23" s="283" t="s">
        <v>335</v>
      </c>
      <c r="C23" s="4" t="s">
        <v>373</v>
      </c>
      <c r="D23" t="s">
        <v>395</v>
      </c>
      <c r="E23" s="15">
        <v>0.05</v>
      </c>
      <c r="F23" s="357" t="s">
        <v>396</v>
      </c>
      <c r="G23" t="s">
        <v>122</v>
      </c>
      <c r="H23" s="358"/>
      <c r="I23" s="359"/>
      <c r="J23" s="360"/>
      <c r="K23" s="379"/>
      <c r="L23" s="362">
        <v>13290</v>
      </c>
      <c r="M23" s="359"/>
      <c r="N23" s="360">
        <f t="shared" si="1"/>
        <v>13290</v>
      </c>
      <c r="O23" s="380" t="s">
        <v>385</v>
      </c>
      <c r="P23" s="362"/>
      <c r="Q23" s="359"/>
      <c r="R23" s="360"/>
      <c r="S23" s="380" t="s">
        <v>385</v>
      </c>
      <c r="T23" s="364">
        <v>7.0000000000000007E-2</v>
      </c>
      <c r="U23" s="365">
        <v>7.0000000000000007E-2</v>
      </c>
      <c r="V23" s="365">
        <v>7.0000000000000007E-2</v>
      </c>
      <c r="W23" s="366"/>
      <c r="X23" s="366" t="s">
        <v>397</v>
      </c>
      <c r="Y23" s="25" t="s">
        <v>28</v>
      </c>
      <c r="Z23" s="25" t="s">
        <v>398</v>
      </c>
      <c r="AA23" s="357" t="s">
        <v>399</v>
      </c>
    </row>
    <row r="24" spans="2:28" ht="21" x14ac:dyDescent="0.4">
      <c r="B24" s="283" t="s">
        <v>335</v>
      </c>
      <c r="C24" s="4" t="s">
        <v>373</v>
      </c>
      <c r="D24" t="s">
        <v>400</v>
      </c>
      <c r="E24" s="15">
        <v>0.05</v>
      </c>
      <c r="F24" s="357" t="s">
        <v>401</v>
      </c>
      <c r="G24" t="s">
        <v>122</v>
      </c>
      <c r="H24" s="358"/>
      <c r="I24" s="359"/>
      <c r="J24" s="360"/>
      <c r="K24" s="379"/>
      <c r="L24" s="362">
        <v>14990</v>
      </c>
      <c r="M24" s="359">
        <v>1000</v>
      </c>
      <c r="N24" s="360">
        <f t="shared" si="1"/>
        <v>13990</v>
      </c>
      <c r="O24" s="380" t="s">
        <v>385</v>
      </c>
      <c r="P24" s="362">
        <v>14990</v>
      </c>
      <c r="Q24" s="359">
        <v>1000</v>
      </c>
      <c r="R24" s="360">
        <f t="shared" ref="R24" si="5">P24-Q24</f>
        <v>13990</v>
      </c>
      <c r="S24" s="380" t="s">
        <v>385</v>
      </c>
      <c r="T24" s="364">
        <v>7.0000000000000007E-2</v>
      </c>
      <c r="U24" s="365">
        <v>7.0000000000000007E-2</v>
      </c>
      <c r="V24" s="365">
        <v>7.0000000000000007E-2</v>
      </c>
      <c r="W24" s="366"/>
      <c r="X24" s="366" t="s">
        <v>402</v>
      </c>
      <c r="Y24" s="25" t="s">
        <v>28</v>
      </c>
      <c r="Z24" s="25" t="s">
        <v>403</v>
      </c>
      <c r="AA24" s="357" t="s">
        <v>375</v>
      </c>
      <c r="AB24" t="s">
        <v>389</v>
      </c>
    </row>
    <row r="25" spans="2:28" ht="21" x14ac:dyDescent="0.4">
      <c r="B25" s="283" t="s">
        <v>335</v>
      </c>
      <c r="C25" s="4" t="s">
        <v>373</v>
      </c>
      <c r="D25" t="s">
        <v>404</v>
      </c>
      <c r="E25" s="15">
        <v>0</v>
      </c>
      <c r="F25" s="357" t="s">
        <v>405</v>
      </c>
      <c r="G25" t="s">
        <v>125</v>
      </c>
      <c r="H25" s="358"/>
      <c r="I25" s="359"/>
      <c r="J25" s="360"/>
      <c r="K25" s="386"/>
      <c r="L25" s="362">
        <f>L20+600</f>
        <v>11590</v>
      </c>
      <c r="M25" s="359">
        <f>M20</f>
        <v>1000</v>
      </c>
      <c r="N25" s="360">
        <f t="shared" si="1"/>
        <v>10590</v>
      </c>
      <c r="O25" s="380" t="s">
        <v>339</v>
      </c>
      <c r="P25" s="362">
        <f>P20+600</f>
        <v>11590</v>
      </c>
      <c r="Q25" s="359">
        <f>Q20</f>
        <v>500</v>
      </c>
      <c r="R25" s="360">
        <f t="shared" si="4"/>
        <v>11090</v>
      </c>
      <c r="S25" s="380" t="s">
        <v>339</v>
      </c>
      <c r="T25" s="364">
        <v>7.0000000000000007E-2</v>
      </c>
      <c r="U25" s="365">
        <v>7.0000000000000007E-2</v>
      </c>
      <c r="V25" s="365">
        <v>7.0000000000000007E-2</v>
      </c>
      <c r="W25" s="366"/>
      <c r="X25" s="366" t="s">
        <v>380</v>
      </c>
      <c r="Y25" s="25">
        <v>0</v>
      </c>
      <c r="Z25" s="25" t="s">
        <v>406</v>
      </c>
      <c r="AA25" s="357" t="s">
        <v>407</v>
      </c>
    </row>
    <row r="26" spans="2:28" ht="21" x14ac:dyDescent="0.4">
      <c r="B26" s="283" t="s">
        <v>335</v>
      </c>
      <c r="C26" s="4" t="s">
        <v>373</v>
      </c>
      <c r="D26" t="s">
        <v>408</v>
      </c>
      <c r="E26" s="15">
        <v>0</v>
      </c>
      <c r="F26" s="357" t="s">
        <v>409</v>
      </c>
      <c r="G26" t="s">
        <v>125</v>
      </c>
      <c r="H26" s="358"/>
      <c r="I26" s="359"/>
      <c r="J26" s="360"/>
      <c r="K26" s="379"/>
      <c r="L26" s="362"/>
      <c r="M26" s="359"/>
      <c r="N26" s="360"/>
      <c r="O26" s="380" t="s">
        <v>385</v>
      </c>
      <c r="P26" s="362">
        <f>P21+600</f>
        <v>12890</v>
      </c>
      <c r="Q26" s="359"/>
      <c r="R26" s="360">
        <f t="shared" si="4"/>
        <v>12890</v>
      </c>
      <c r="S26" s="380" t="s">
        <v>385</v>
      </c>
      <c r="T26" s="364">
        <v>7.0000000000000007E-2</v>
      </c>
      <c r="U26" s="365">
        <v>7.0000000000000007E-2</v>
      </c>
      <c r="V26" s="365">
        <v>7.0000000000000007E-2</v>
      </c>
      <c r="W26" s="366"/>
      <c r="X26" s="366" t="s">
        <v>386</v>
      </c>
      <c r="Y26" s="25">
        <v>0</v>
      </c>
      <c r="Z26" s="25" t="s">
        <v>410</v>
      </c>
      <c r="AA26" s="357" t="s">
        <v>411</v>
      </c>
    </row>
    <row r="27" spans="2:28" ht="21" x14ac:dyDescent="0.4">
      <c r="B27" s="283" t="s">
        <v>335</v>
      </c>
      <c r="C27" s="4" t="s">
        <v>373</v>
      </c>
      <c r="D27" t="s">
        <v>412</v>
      </c>
      <c r="E27" s="15">
        <v>0</v>
      </c>
      <c r="F27" s="357" t="s">
        <v>413</v>
      </c>
      <c r="G27" t="s">
        <v>125</v>
      </c>
      <c r="H27" s="358"/>
      <c r="I27" s="359"/>
      <c r="J27" s="360"/>
      <c r="K27" s="379"/>
      <c r="L27" s="362">
        <f>L22+600</f>
        <v>13890</v>
      </c>
      <c r="M27" s="359">
        <f t="shared" ref="M27:M29" si="6">M22</f>
        <v>300</v>
      </c>
      <c r="N27" s="360">
        <f t="shared" si="1"/>
        <v>13590</v>
      </c>
      <c r="O27" s="380" t="s">
        <v>385</v>
      </c>
      <c r="P27" s="362">
        <f>P22+600</f>
        <v>13890</v>
      </c>
      <c r="Q27" s="359"/>
      <c r="R27" s="360">
        <f t="shared" si="4"/>
        <v>13890</v>
      </c>
      <c r="S27" s="380" t="s">
        <v>385</v>
      </c>
      <c r="T27" s="364">
        <v>7.0000000000000007E-2</v>
      </c>
      <c r="U27" s="365">
        <v>7.0000000000000007E-2</v>
      </c>
      <c r="V27" s="365">
        <v>7.0000000000000007E-2</v>
      </c>
      <c r="W27" s="366"/>
      <c r="X27" s="366" t="s">
        <v>392</v>
      </c>
      <c r="Y27" s="25">
        <v>0</v>
      </c>
      <c r="Z27" s="25" t="s">
        <v>414</v>
      </c>
      <c r="AA27" s="357" t="s">
        <v>415</v>
      </c>
    </row>
    <row r="28" spans="2:28" ht="21" x14ac:dyDescent="0.4">
      <c r="B28" s="283" t="s">
        <v>335</v>
      </c>
      <c r="C28" s="4" t="s">
        <v>373</v>
      </c>
      <c r="D28" t="s">
        <v>416</v>
      </c>
      <c r="E28" s="15">
        <v>0</v>
      </c>
      <c r="F28" s="357" t="s">
        <v>417</v>
      </c>
      <c r="G28" t="s">
        <v>125</v>
      </c>
      <c r="H28" s="358"/>
      <c r="I28" s="359"/>
      <c r="J28" s="360"/>
      <c r="K28" s="379"/>
      <c r="L28" s="362">
        <f>L23+600</f>
        <v>13890</v>
      </c>
      <c r="M28" s="359">
        <f t="shared" si="6"/>
        <v>0</v>
      </c>
      <c r="N28" s="360">
        <f t="shared" si="1"/>
        <v>13890</v>
      </c>
      <c r="O28" s="380" t="s">
        <v>385</v>
      </c>
      <c r="P28" s="362"/>
      <c r="Q28" s="359"/>
      <c r="R28" s="360"/>
      <c r="S28" s="380" t="s">
        <v>385</v>
      </c>
      <c r="T28" s="364">
        <v>7.0000000000000007E-2</v>
      </c>
      <c r="U28" s="365">
        <v>7.0000000000000007E-2</v>
      </c>
      <c r="V28" s="365">
        <v>7.0000000000000007E-2</v>
      </c>
      <c r="W28" s="366"/>
      <c r="X28" s="366" t="s">
        <v>397</v>
      </c>
      <c r="Y28" s="25">
        <v>0</v>
      </c>
      <c r="Z28" s="25" t="s">
        <v>418</v>
      </c>
      <c r="AA28" s="357" t="s">
        <v>419</v>
      </c>
    </row>
    <row r="29" spans="2:28" ht="21" x14ac:dyDescent="0.4">
      <c r="B29" s="334" t="s">
        <v>335</v>
      </c>
      <c r="C29" s="367" t="s">
        <v>373</v>
      </c>
      <c r="D29" s="257" t="s">
        <v>420</v>
      </c>
      <c r="E29" s="300">
        <v>0</v>
      </c>
      <c r="F29" s="368" t="s">
        <v>421</v>
      </c>
      <c r="G29" s="257" t="s">
        <v>125</v>
      </c>
      <c r="H29" s="369"/>
      <c r="I29" s="370"/>
      <c r="J29" s="371"/>
      <c r="K29" s="340"/>
      <c r="L29" s="381">
        <f>L24+600</f>
        <v>15590</v>
      </c>
      <c r="M29" s="370">
        <f t="shared" si="6"/>
        <v>1000</v>
      </c>
      <c r="N29" s="371">
        <f t="shared" si="1"/>
        <v>14590</v>
      </c>
      <c r="O29" s="342" t="s">
        <v>385</v>
      </c>
      <c r="P29" s="362">
        <f>P24+600</f>
        <v>15590</v>
      </c>
      <c r="Q29" s="370">
        <f>+Q24</f>
        <v>1000</v>
      </c>
      <c r="R29" s="360">
        <f t="shared" si="4"/>
        <v>14590</v>
      </c>
      <c r="S29" s="342" t="s">
        <v>385</v>
      </c>
      <c r="T29" s="364">
        <v>7.0000000000000007E-2</v>
      </c>
      <c r="U29" s="365">
        <v>7.0000000000000007E-2</v>
      </c>
      <c r="V29" s="365">
        <v>7.0000000000000007E-2</v>
      </c>
      <c r="W29" s="366"/>
      <c r="X29" s="366" t="s">
        <v>402</v>
      </c>
      <c r="Y29" s="25">
        <v>0</v>
      </c>
      <c r="Z29" s="25" t="s">
        <v>376</v>
      </c>
      <c r="AA29" s="368" t="s">
        <v>377</v>
      </c>
    </row>
    <row r="30" spans="2:28" ht="21" x14ac:dyDescent="0.4">
      <c r="B30" s="280" t="s">
        <v>335</v>
      </c>
      <c r="C30" s="3" t="s">
        <v>422</v>
      </c>
      <c r="D30" s="273" t="s">
        <v>423</v>
      </c>
      <c r="E30" s="15">
        <v>0.05</v>
      </c>
      <c r="F30" s="347" t="s">
        <v>424</v>
      </c>
      <c r="G30" s="273" t="s">
        <v>122</v>
      </c>
      <c r="H30" s="348"/>
      <c r="I30" s="349"/>
      <c r="J30" s="350"/>
      <c r="K30" s="377"/>
      <c r="L30" s="352"/>
      <c r="M30" s="349"/>
      <c r="N30" s="350"/>
      <c r="O30" s="378" t="s">
        <v>425</v>
      </c>
      <c r="P30" s="352">
        <v>13990</v>
      </c>
      <c r="Q30" s="349">
        <v>500</v>
      </c>
      <c r="R30" s="350">
        <f t="shared" si="4"/>
        <v>13490</v>
      </c>
      <c r="S30" s="378" t="s">
        <v>425</v>
      </c>
      <c r="T30" s="354">
        <v>7.0000000000000007E-2</v>
      </c>
      <c r="U30" s="355">
        <v>7.0000000000000007E-2</v>
      </c>
      <c r="V30" s="355">
        <v>7.0000000000000007E-2</v>
      </c>
      <c r="W30" s="356"/>
      <c r="X30" s="356"/>
      <c r="Y30" s="43" t="s">
        <v>73</v>
      </c>
      <c r="Z30" s="43"/>
    </row>
    <row r="31" spans="2:28" ht="21" x14ac:dyDescent="0.4">
      <c r="B31" s="283" t="s">
        <v>335</v>
      </c>
      <c r="C31" s="4" t="s">
        <v>422</v>
      </c>
      <c r="D31" t="s">
        <v>426</v>
      </c>
      <c r="E31" s="15">
        <v>0.05</v>
      </c>
      <c r="F31" s="357" t="s">
        <v>427</v>
      </c>
      <c r="G31" t="s">
        <v>122</v>
      </c>
      <c r="H31" s="358"/>
      <c r="I31" s="359"/>
      <c r="J31" s="360"/>
      <c r="K31" s="379"/>
      <c r="L31" s="362"/>
      <c r="M31" s="359"/>
      <c r="N31" s="360"/>
      <c r="O31" s="380" t="s">
        <v>428</v>
      </c>
      <c r="P31" s="362">
        <v>14490</v>
      </c>
      <c r="Q31" s="359"/>
      <c r="R31" s="360">
        <f t="shared" si="4"/>
        <v>14490</v>
      </c>
      <c r="S31" s="380" t="s">
        <v>428</v>
      </c>
      <c r="T31" s="364">
        <v>7.0000000000000007E-2</v>
      </c>
      <c r="U31" s="365">
        <v>7.0000000000000007E-2</v>
      </c>
      <c r="V31" s="365">
        <v>7.0000000000000007E-2</v>
      </c>
      <c r="W31" s="366"/>
      <c r="X31" s="366" t="s">
        <v>429</v>
      </c>
      <c r="Y31" s="25" t="s">
        <v>73</v>
      </c>
      <c r="Z31" s="25"/>
    </row>
    <row r="32" spans="2:28" ht="21" x14ac:dyDescent="0.4">
      <c r="B32" s="283" t="s">
        <v>335</v>
      </c>
      <c r="C32" s="4" t="s">
        <v>422</v>
      </c>
      <c r="D32" t="s">
        <v>430</v>
      </c>
      <c r="E32" s="15">
        <v>0.05</v>
      </c>
      <c r="F32" s="357" t="s">
        <v>431</v>
      </c>
      <c r="G32" t="s">
        <v>122</v>
      </c>
      <c r="H32" s="358"/>
      <c r="I32" s="359"/>
      <c r="J32" s="360"/>
      <c r="K32" s="379"/>
      <c r="L32" s="362"/>
      <c r="M32" s="359"/>
      <c r="N32" s="360"/>
      <c r="O32" s="380" t="s">
        <v>428</v>
      </c>
      <c r="P32" s="362">
        <v>15490</v>
      </c>
      <c r="Q32" s="359"/>
      <c r="R32" s="360">
        <f t="shared" si="4"/>
        <v>15490</v>
      </c>
      <c r="S32" s="380" t="s">
        <v>428</v>
      </c>
      <c r="T32" s="364">
        <v>7.0000000000000007E-2</v>
      </c>
      <c r="U32" s="365">
        <v>7.0000000000000007E-2</v>
      </c>
      <c r="V32" s="365">
        <v>7.0000000000000007E-2</v>
      </c>
      <c r="W32" s="366"/>
      <c r="X32" s="366" t="s">
        <v>432</v>
      </c>
      <c r="Y32" s="25" t="s">
        <v>73</v>
      </c>
      <c r="Z32" s="25"/>
    </row>
    <row r="33" spans="2:28" ht="21" x14ac:dyDescent="0.4">
      <c r="B33" s="283" t="s">
        <v>335</v>
      </c>
      <c r="C33" s="4" t="s">
        <v>422</v>
      </c>
      <c r="D33" t="s">
        <v>433</v>
      </c>
      <c r="E33" s="15">
        <v>0</v>
      </c>
      <c r="F33" s="357" t="s">
        <v>434</v>
      </c>
      <c r="G33" t="s">
        <v>125</v>
      </c>
      <c r="H33" s="358"/>
      <c r="I33" s="359"/>
      <c r="J33" s="360"/>
      <c r="K33" s="379"/>
      <c r="L33" s="362"/>
      <c r="M33" s="359"/>
      <c r="N33" s="360"/>
      <c r="O33" s="380" t="s">
        <v>428</v>
      </c>
      <c r="P33" s="362">
        <f t="shared" ref="P33:P35" si="7">P30+500</f>
        <v>14490</v>
      </c>
      <c r="Q33" s="359">
        <v>500</v>
      </c>
      <c r="R33" s="360">
        <f t="shared" si="4"/>
        <v>13990</v>
      </c>
      <c r="S33" s="380" t="s">
        <v>428</v>
      </c>
      <c r="T33" s="364">
        <v>7.0000000000000007E-2</v>
      </c>
      <c r="U33" s="365">
        <v>7.0000000000000007E-2</v>
      </c>
      <c r="V33" s="365">
        <v>7.0000000000000007E-2</v>
      </c>
      <c r="W33" s="366"/>
      <c r="X33" s="366" t="s">
        <v>435</v>
      </c>
      <c r="Y33" s="25">
        <v>0</v>
      </c>
      <c r="Z33" s="25"/>
    </row>
    <row r="34" spans="2:28" ht="21" x14ac:dyDescent="0.4">
      <c r="B34" s="283" t="s">
        <v>335</v>
      </c>
      <c r="C34" s="4" t="s">
        <v>422</v>
      </c>
      <c r="D34" t="s">
        <v>436</v>
      </c>
      <c r="E34" s="15">
        <v>0</v>
      </c>
      <c r="F34" s="357" t="s">
        <v>437</v>
      </c>
      <c r="G34" t="s">
        <v>125</v>
      </c>
      <c r="H34" s="358"/>
      <c r="I34" s="359"/>
      <c r="J34" s="360"/>
      <c r="K34" s="379"/>
      <c r="L34" s="362"/>
      <c r="M34" s="359"/>
      <c r="N34" s="360"/>
      <c r="O34" s="380" t="s">
        <v>428</v>
      </c>
      <c r="P34" s="362">
        <f t="shared" si="7"/>
        <v>14990</v>
      </c>
      <c r="Q34" s="359"/>
      <c r="R34" s="360">
        <f t="shared" si="4"/>
        <v>14990</v>
      </c>
      <c r="S34" s="380" t="s">
        <v>428</v>
      </c>
      <c r="T34" s="364">
        <v>7.0000000000000007E-2</v>
      </c>
      <c r="U34" s="365">
        <v>7.0000000000000007E-2</v>
      </c>
      <c r="V34" s="365">
        <v>7.0000000000000007E-2</v>
      </c>
      <c r="W34" s="366"/>
      <c r="X34" s="366" t="s">
        <v>429</v>
      </c>
      <c r="Y34" s="25">
        <v>0</v>
      </c>
      <c r="Z34" s="25"/>
    </row>
    <row r="35" spans="2:28" ht="21" x14ac:dyDescent="0.4">
      <c r="B35" s="334" t="s">
        <v>335</v>
      </c>
      <c r="C35" s="367" t="s">
        <v>422</v>
      </c>
      <c r="D35" s="257" t="s">
        <v>438</v>
      </c>
      <c r="E35" s="300">
        <v>0</v>
      </c>
      <c r="F35" s="368" t="s">
        <v>439</v>
      </c>
      <c r="G35" s="257" t="s">
        <v>125</v>
      </c>
      <c r="H35" s="369"/>
      <c r="I35" s="370"/>
      <c r="J35" s="360"/>
      <c r="K35" s="379"/>
      <c r="L35" s="381"/>
      <c r="M35" s="359"/>
      <c r="N35" s="360"/>
      <c r="O35" s="380" t="s">
        <v>428</v>
      </c>
      <c r="P35" s="362">
        <f t="shared" si="7"/>
        <v>15990</v>
      </c>
      <c r="Q35" s="359"/>
      <c r="R35" s="360">
        <f t="shared" si="4"/>
        <v>15990</v>
      </c>
      <c r="S35" s="380" t="s">
        <v>428</v>
      </c>
      <c r="T35" s="364">
        <v>7.0000000000000007E-2</v>
      </c>
      <c r="U35" s="365">
        <v>7.0000000000000007E-2</v>
      </c>
      <c r="V35" s="365">
        <v>7.0000000000000007E-2</v>
      </c>
      <c r="W35" s="366"/>
      <c r="X35" s="366" t="s">
        <v>432</v>
      </c>
      <c r="Y35" s="25">
        <v>0</v>
      </c>
      <c r="Z35" s="25"/>
    </row>
    <row r="36" spans="2:28" ht="21" x14ac:dyDescent="0.3">
      <c r="B36" s="280" t="s">
        <v>335</v>
      </c>
      <c r="C36" s="259" t="s">
        <v>440</v>
      </c>
      <c r="D36" s="260" t="s">
        <v>441</v>
      </c>
      <c r="E36" s="261">
        <v>0</v>
      </c>
      <c r="F36" s="387" t="s">
        <v>442</v>
      </c>
      <c r="G36" s="388" t="s">
        <v>122</v>
      </c>
      <c r="H36" s="389"/>
      <c r="I36" s="390"/>
      <c r="J36" s="391"/>
      <c r="K36" s="377"/>
      <c r="L36" s="392"/>
      <c r="M36" s="390"/>
      <c r="N36" s="391"/>
      <c r="O36" s="378" t="s">
        <v>443</v>
      </c>
      <c r="P36" s="392">
        <v>15990</v>
      </c>
      <c r="Q36" s="390"/>
      <c r="R36" s="391">
        <f>P36-Q36</f>
        <v>15990</v>
      </c>
      <c r="S36" s="378" t="s">
        <v>443</v>
      </c>
      <c r="T36" s="393">
        <v>7.0000000000000007E-2</v>
      </c>
      <c r="U36" s="394">
        <v>7.0000000000000007E-2</v>
      </c>
      <c r="V36" s="394">
        <v>7.0000000000000007E-2</v>
      </c>
      <c r="W36" s="395"/>
      <c r="X36" s="395" t="s">
        <v>444</v>
      </c>
      <c r="Y36" s="396" t="s">
        <v>28</v>
      </c>
      <c r="Z36" s="396"/>
    </row>
    <row r="37" spans="2:28" ht="21" x14ac:dyDescent="0.3">
      <c r="B37" s="283" t="s">
        <v>335</v>
      </c>
      <c r="C37" s="235" t="s">
        <v>440</v>
      </c>
      <c r="D37" s="107" t="s">
        <v>445</v>
      </c>
      <c r="E37" s="15">
        <v>0</v>
      </c>
      <c r="F37" s="397" t="s">
        <v>446</v>
      </c>
      <c r="G37" s="398" t="s">
        <v>122</v>
      </c>
      <c r="H37" s="399"/>
      <c r="I37" s="400"/>
      <c r="J37" s="401"/>
      <c r="K37" s="379"/>
      <c r="L37" s="402"/>
      <c r="M37" s="400"/>
      <c r="N37" s="401"/>
      <c r="O37" s="380" t="s">
        <v>443</v>
      </c>
      <c r="P37" s="402">
        <f>P36+1000</f>
        <v>16990</v>
      </c>
      <c r="Q37" s="400"/>
      <c r="R37" s="401">
        <f t="shared" ref="R37:R45" si="8">P37-Q37</f>
        <v>16990</v>
      </c>
      <c r="S37" s="380" t="s">
        <v>443</v>
      </c>
      <c r="T37" s="403">
        <v>7.0000000000000007E-2</v>
      </c>
      <c r="U37" s="404">
        <v>7.0000000000000007E-2</v>
      </c>
      <c r="V37" s="404">
        <v>7.0000000000000007E-2</v>
      </c>
      <c r="W37" s="405"/>
      <c r="X37" s="405"/>
      <c r="Y37" s="406"/>
      <c r="Z37" s="406"/>
    </row>
    <row r="38" spans="2:28" ht="21" x14ac:dyDescent="0.3">
      <c r="B38" s="283" t="s">
        <v>335</v>
      </c>
      <c r="C38" s="235" t="s">
        <v>440</v>
      </c>
      <c r="D38" s="107" t="s">
        <v>447</v>
      </c>
      <c r="E38" s="15">
        <v>0.1</v>
      </c>
      <c r="F38" s="397" t="s">
        <v>448</v>
      </c>
      <c r="G38" s="398" t="s">
        <v>122</v>
      </c>
      <c r="H38" s="399"/>
      <c r="I38" s="400"/>
      <c r="J38" s="401"/>
      <c r="K38" s="379"/>
      <c r="L38" s="407"/>
      <c r="M38" s="408"/>
      <c r="N38" s="409"/>
      <c r="O38" s="380" t="s">
        <v>358</v>
      </c>
      <c r="P38" s="410">
        <v>17490</v>
      </c>
      <c r="Q38" s="411"/>
      <c r="R38" s="412">
        <f t="shared" si="8"/>
        <v>17490</v>
      </c>
      <c r="S38" s="380" t="s">
        <v>358</v>
      </c>
      <c r="T38" s="413">
        <v>7.0000000000000007E-2</v>
      </c>
      <c r="U38" s="414">
        <v>7.0000000000000007E-2</v>
      </c>
      <c r="V38" s="414">
        <v>7.0000000000000007E-2</v>
      </c>
      <c r="W38" s="415"/>
      <c r="X38" s="415" t="s">
        <v>449</v>
      </c>
      <c r="Y38" s="416" t="s">
        <v>73</v>
      </c>
      <c r="Z38" s="416"/>
      <c r="AB38" t="s">
        <v>450</v>
      </c>
    </row>
    <row r="39" spans="2:28" ht="21" x14ac:dyDescent="0.3">
      <c r="B39" s="283" t="s">
        <v>335</v>
      </c>
      <c r="C39" s="235" t="s">
        <v>440</v>
      </c>
      <c r="D39" s="107" t="s">
        <v>451</v>
      </c>
      <c r="E39" s="15">
        <v>0.1</v>
      </c>
      <c r="F39" s="397" t="s">
        <v>452</v>
      </c>
      <c r="G39" s="398" t="s">
        <v>122</v>
      </c>
      <c r="H39" s="399"/>
      <c r="I39" s="400"/>
      <c r="J39" s="401"/>
      <c r="K39" s="379"/>
      <c r="L39" s="402"/>
      <c r="M39" s="400"/>
      <c r="N39" s="401"/>
      <c r="O39" s="380" t="s">
        <v>358</v>
      </c>
      <c r="P39" s="402">
        <f>P38+1000</f>
        <v>18490</v>
      </c>
      <c r="Q39" s="400"/>
      <c r="R39" s="401">
        <f t="shared" si="8"/>
        <v>18490</v>
      </c>
      <c r="S39" s="380" t="s">
        <v>358</v>
      </c>
      <c r="T39" s="413">
        <v>7.0000000000000007E-2</v>
      </c>
      <c r="U39" s="414">
        <v>7.0000000000000007E-2</v>
      </c>
      <c r="V39" s="414">
        <v>7.0000000000000007E-2</v>
      </c>
      <c r="W39" s="415"/>
      <c r="X39" s="415"/>
      <c r="Y39" s="416"/>
      <c r="Z39" s="416"/>
    </row>
    <row r="40" spans="2:28" ht="21" x14ac:dyDescent="0.3">
      <c r="B40" s="283" t="s">
        <v>335</v>
      </c>
      <c r="C40" s="235" t="s">
        <v>440</v>
      </c>
      <c r="D40" s="107" t="s">
        <v>453</v>
      </c>
      <c r="E40" s="15">
        <v>0</v>
      </c>
      <c r="F40" s="397" t="s">
        <v>454</v>
      </c>
      <c r="G40" s="398" t="s">
        <v>125</v>
      </c>
      <c r="H40" s="399"/>
      <c r="I40" s="400"/>
      <c r="J40" s="401"/>
      <c r="K40" s="379"/>
      <c r="L40" s="402"/>
      <c r="M40" s="400"/>
      <c r="N40" s="401"/>
      <c r="O40" s="380" t="s">
        <v>443</v>
      </c>
      <c r="P40" s="402">
        <f>P36</f>
        <v>15990</v>
      </c>
      <c r="Q40" s="400"/>
      <c r="R40" s="401">
        <f t="shared" si="8"/>
        <v>15990</v>
      </c>
      <c r="S40" s="380" t="s">
        <v>443</v>
      </c>
      <c r="T40" s="417">
        <v>7.0000000000000007E-2</v>
      </c>
      <c r="U40" s="418">
        <v>7.0000000000000007E-2</v>
      </c>
      <c r="V40" s="418">
        <v>7.0000000000000007E-2</v>
      </c>
      <c r="W40" s="419"/>
      <c r="X40" s="419" t="s">
        <v>444</v>
      </c>
      <c r="Y40" s="420">
        <v>0</v>
      </c>
      <c r="Z40" s="420"/>
    </row>
    <row r="41" spans="2:28" ht="21" x14ac:dyDescent="0.3">
      <c r="B41" s="283" t="s">
        <v>335</v>
      </c>
      <c r="C41" s="235" t="s">
        <v>440</v>
      </c>
      <c r="D41" s="107" t="s">
        <v>455</v>
      </c>
      <c r="E41" s="15">
        <v>0</v>
      </c>
      <c r="F41" s="397" t="s">
        <v>456</v>
      </c>
      <c r="G41" s="398" t="s">
        <v>125</v>
      </c>
      <c r="H41" s="399"/>
      <c r="I41" s="400"/>
      <c r="J41" s="401"/>
      <c r="K41" s="379"/>
      <c r="L41" s="402"/>
      <c r="M41" s="400"/>
      <c r="N41" s="401"/>
      <c r="O41" s="380" t="s">
        <v>358</v>
      </c>
      <c r="P41" s="402">
        <f>P38</f>
        <v>17490</v>
      </c>
      <c r="Q41" s="400"/>
      <c r="R41" s="401">
        <f t="shared" si="8"/>
        <v>17490</v>
      </c>
      <c r="S41" s="380" t="s">
        <v>358</v>
      </c>
      <c r="T41" s="403">
        <v>7.0000000000000007E-2</v>
      </c>
      <c r="U41" s="404">
        <v>7.0000000000000007E-2</v>
      </c>
      <c r="V41" s="404">
        <v>7.0000000000000007E-2</v>
      </c>
      <c r="W41" s="405"/>
      <c r="X41" s="405" t="s">
        <v>449</v>
      </c>
      <c r="Y41" s="406">
        <v>0</v>
      </c>
      <c r="Z41" s="406"/>
    </row>
    <row r="42" spans="2:28" ht="21" x14ac:dyDescent="0.3">
      <c r="B42" s="283" t="s">
        <v>335</v>
      </c>
      <c r="C42" s="235" t="s">
        <v>440</v>
      </c>
      <c r="D42" s="107" t="s">
        <v>457</v>
      </c>
      <c r="E42" s="15">
        <v>0</v>
      </c>
      <c r="F42" s="397" t="s">
        <v>458</v>
      </c>
      <c r="G42" s="398" t="s">
        <v>125</v>
      </c>
      <c r="H42" s="399"/>
      <c r="I42" s="400"/>
      <c r="J42" s="401"/>
      <c r="K42" s="379"/>
      <c r="L42" s="402"/>
      <c r="M42" s="400"/>
      <c r="N42" s="401"/>
      <c r="O42" s="380" t="s">
        <v>443</v>
      </c>
      <c r="P42" s="402">
        <f>P36+600</f>
        <v>16590</v>
      </c>
      <c r="Q42" s="400"/>
      <c r="R42" s="401">
        <f t="shared" si="8"/>
        <v>16590</v>
      </c>
      <c r="S42" s="380" t="s">
        <v>443</v>
      </c>
      <c r="T42" s="403">
        <v>7.0000000000000007E-2</v>
      </c>
      <c r="U42" s="404">
        <v>7.0000000000000007E-2</v>
      </c>
      <c r="V42" s="404">
        <v>7.0000000000000007E-2</v>
      </c>
      <c r="W42" s="405"/>
      <c r="X42" s="405" t="s">
        <v>444</v>
      </c>
      <c r="Y42" s="406">
        <v>0</v>
      </c>
      <c r="Z42" s="406"/>
    </row>
    <row r="43" spans="2:28" ht="21" x14ac:dyDescent="0.3">
      <c r="B43" s="283" t="s">
        <v>335</v>
      </c>
      <c r="C43" s="235" t="s">
        <v>440</v>
      </c>
      <c r="D43" s="107" t="s">
        <v>459</v>
      </c>
      <c r="E43" s="15">
        <v>0</v>
      </c>
      <c r="F43" s="397" t="s">
        <v>460</v>
      </c>
      <c r="G43" s="398" t="s">
        <v>125</v>
      </c>
      <c r="H43" s="399"/>
      <c r="I43" s="400"/>
      <c r="J43" s="401"/>
      <c r="K43" s="379"/>
      <c r="L43" s="402"/>
      <c r="M43" s="400"/>
      <c r="N43" s="401"/>
      <c r="O43" s="380" t="s">
        <v>358</v>
      </c>
      <c r="P43" s="402">
        <f>$P$41</f>
        <v>17490</v>
      </c>
      <c r="Q43" s="400"/>
      <c r="R43" s="401">
        <f t="shared" si="8"/>
        <v>17490</v>
      </c>
      <c r="S43" s="380" t="s">
        <v>358</v>
      </c>
      <c r="T43" s="403">
        <v>7.0000000000000007E-2</v>
      </c>
      <c r="U43" s="404">
        <v>7.0000000000000007E-2</v>
      </c>
      <c r="V43" s="404">
        <v>7.0000000000000007E-2</v>
      </c>
      <c r="W43" s="405"/>
      <c r="X43" s="405" t="s">
        <v>449</v>
      </c>
      <c r="Y43" s="406">
        <v>0</v>
      </c>
      <c r="Z43" s="406"/>
    </row>
    <row r="44" spans="2:28" ht="21" x14ac:dyDescent="0.3">
      <c r="B44" s="283" t="s">
        <v>335</v>
      </c>
      <c r="C44" s="235" t="s">
        <v>440</v>
      </c>
      <c r="D44" s="107" t="s">
        <v>461</v>
      </c>
      <c r="E44" s="15">
        <v>0</v>
      </c>
      <c r="F44" s="397" t="s">
        <v>462</v>
      </c>
      <c r="G44" s="398" t="s">
        <v>463</v>
      </c>
      <c r="H44" s="399"/>
      <c r="I44" s="400"/>
      <c r="J44" s="401"/>
      <c r="K44" s="379"/>
      <c r="L44" s="402"/>
      <c r="M44" s="400"/>
      <c r="N44" s="401"/>
      <c r="O44" s="380" t="s">
        <v>443</v>
      </c>
      <c r="P44" s="402">
        <f>P36+600</f>
        <v>16590</v>
      </c>
      <c r="Q44" s="400"/>
      <c r="R44" s="401">
        <f t="shared" si="8"/>
        <v>16590</v>
      </c>
      <c r="S44" s="380" t="s">
        <v>443</v>
      </c>
      <c r="T44" s="403">
        <v>7.0000000000000007E-2</v>
      </c>
      <c r="U44" s="404">
        <v>7.0000000000000007E-2</v>
      </c>
      <c r="V44" s="404">
        <v>7.0000000000000007E-2</v>
      </c>
      <c r="W44" s="405"/>
      <c r="X44" s="405" t="s">
        <v>444</v>
      </c>
      <c r="Y44" s="406">
        <v>0</v>
      </c>
      <c r="Z44" s="406"/>
    </row>
    <row r="45" spans="2:28" ht="21" x14ac:dyDescent="0.3">
      <c r="B45" s="283" t="s">
        <v>335</v>
      </c>
      <c r="C45" s="235" t="s">
        <v>440</v>
      </c>
      <c r="D45" s="107" t="s">
        <v>464</v>
      </c>
      <c r="E45" s="15">
        <v>0</v>
      </c>
      <c r="F45" s="397" t="s">
        <v>465</v>
      </c>
      <c r="G45" s="398" t="s">
        <v>463</v>
      </c>
      <c r="H45" s="399"/>
      <c r="I45" s="400"/>
      <c r="J45" s="401"/>
      <c r="K45" s="379"/>
      <c r="L45" s="402"/>
      <c r="M45" s="400"/>
      <c r="N45" s="401"/>
      <c r="O45" s="380" t="s">
        <v>358</v>
      </c>
      <c r="P45" s="402">
        <f>$P$41</f>
        <v>17490</v>
      </c>
      <c r="Q45" s="400"/>
      <c r="R45" s="401">
        <f t="shared" si="8"/>
        <v>17490</v>
      </c>
      <c r="S45" s="380" t="s">
        <v>358</v>
      </c>
      <c r="T45" s="403">
        <v>7.0000000000000007E-2</v>
      </c>
      <c r="U45" s="404">
        <v>7.0000000000000007E-2</v>
      </c>
      <c r="V45" s="404">
        <v>7.0000000000000007E-2</v>
      </c>
      <c r="W45" s="405"/>
      <c r="X45" s="405" t="s">
        <v>449</v>
      </c>
      <c r="Y45" s="406">
        <v>0</v>
      </c>
      <c r="Z45" s="406"/>
    </row>
    <row r="46" spans="2:28" ht="21" x14ac:dyDescent="0.4">
      <c r="B46" s="280" t="s">
        <v>335</v>
      </c>
      <c r="C46" s="3" t="s">
        <v>466</v>
      </c>
      <c r="D46" s="273" t="s">
        <v>467</v>
      </c>
      <c r="E46" s="261">
        <v>7.4999999999999997E-2</v>
      </c>
      <c r="F46" s="347" t="s">
        <v>468</v>
      </c>
      <c r="G46" s="273" t="s">
        <v>122</v>
      </c>
      <c r="H46" s="348"/>
      <c r="I46" s="349"/>
      <c r="J46" s="350"/>
      <c r="K46" s="377"/>
      <c r="L46" s="352">
        <v>17990</v>
      </c>
      <c r="M46" s="349">
        <v>100</v>
      </c>
      <c r="N46" s="350">
        <f t="shared" si="1"/>
        <v>17890</v>
      </c>
      <c r="O46" s="378" t="s">
        <v>365</v>
      </c>
      <c r="P46" s="352"/>
      <c r="Q46" s="349"/>
      <c r="R46" s="350"/>
      <c r="S46" s="378" t="s">
        <v>365</v>
      </c>
      <c r="T46" s="354">
        <v>7.0000000000000007E-2</v>
      </c>
      <c r="U46" s="355">
        <v>7.0000000000000007E-2</v>
      </c>
      <c r="V46" s="355">
        <v>7.0000000000000007E-2</v>
      </c>
      <c r="W46" s="356"/>
      <c r="X46" s="356" t="s">
        <v>469</v>
      </c>
      <c r="Y46" s="43" t="s">
        <v>73</v>
      </c>
      <c r="Z46" s="43"/>
    </row>
    <row r="47" spans="2:28" ht="28.8" x14ac:dyDescent="0.4">
      <c r="B47" s="283" t="s">
        <v>335</v>
      </c>
      <c r="C47" s="4" t="s">
        <v>466</v>
      </c>
      <c r="D47" t="s">
        <v>470</v>
      </c>
      <c r="E47" s="15">
        <v>7.4999999999999997E-2</v>
      </c>
      <c r="F47" s="357" t="s">
        <v>471</v>
      </c>
      <c r="G47" t="s">
        <v>122</v>
      </c>
      <c r="H47" s="358"/>
      <c r="I47" s="359"/>
      <c r="J47" s="360"/>
      <c r="K47" s="379" t="s">
        <v>365</v>
      </c>
      <c r="L47" s="362"/>
      <c r="M47" s="359"/>
      <c r="N47" s="360"/>
      <c r="O47" s="380" t="s">
        <v>365</v>
      </c>
      <c r="P47" s="362">
        <v>18990</v>
      </c>
      <c r="Q47" s="359"/>
      <c r="R47" s="360">
        <f t="shared" ref="R47" si="9">P47-Q47</f>
        <v>18990</v>
      </c>
      <c r="S47" s="380" t="s">
        <v>365</v>
      </c>
      <c r="T47" s="364">
        <v>7.0000000000000007E-2</v>
      </c>
      <c r="U47" s="365">
        <v>7.0000000000000007E-2</v>
      </c>
      <c r="V47" s="365">
        <v>7.0000000000000007E-2</v>
      </c>
      <c r="W47" s="366"/>
      <c r="X47" s="366" t="s">
        <v>472</v>
      </c>
      <c r="Y47" s="25" t="s">
        <v>73</v>
      </c>
      <c r="Z47" s="25"/>
      <c r="AB47" t="s">
        <v>473</v>
      </c>
    </row>
    <row r="48" spans="2:28" ht="28.8" x14ac:dyDescent="0.4">
      <c r="B48" s="283" t="s">
        <v>335</v>
      </c>
      <c r="C48" s="4" t="s">
        <v>466</v>
      </c>
      <c r="D48" t="s">
        <v>474</v>
      </c>
      <c r="E48" s="15">
        <v>7.4999999999999997E-2</v>
      </c>
      <c r="F48" s="357" t="s">
        <v>475</v>
      </c>
      <c r="G48" t="s">
        <v>122</v>
      </c>
      <c r="H48" s="358"/>
      <c r="I48" s="359"/>
      <c r="J48" s="360"/>
      <c r="K48" s="379" t="s">
        <v>365</v>
      </c>
      <c r="L48" s="362">
        <v>18990</v>
      </c>
      <c r="M48" s="359">
        <v>100</v>
      </c>
      <c r="N48" s="360">
        <f t="shared" si="1"/>
        <v>18890</v>
      </c>
      <c r="O48" s="380" t="s">
        <v>365</v>
      </c>
      <c r="P48" s="362"/>
      <c r="Q48" s="359"/>
      <c r="R48" s="360"/>
      <c r="S48" s="380" t="s">
        <v>365</v>
      </c>
      <c r="T48" s="364">
        <v>7.0000000000000007E-2</v>
      </c>
      <c r="U48" s="365">
        <v>7.0000000000000007E-2</v>
      </c>
      <c r="V48" s="365">
        <v>7.0000000000000007E-2</v>
      </c>
      <c r="W48" s="366"/>
      <c r="X48" s="366" t="s">
        <v>476</v>
      </c>
      <c r="Y48" s="25" t="s">
        <v>73</v>
      </c>
      <c r="Z48" s="25"/>
    </row>
    <row r="49" spans="2:28" ht="21" x14ac:dyDescent="0.4">
      <c r="B49" s="283" t="s">
        <v>335</v>
      </c>
      <c r="C49" s="4" t="s">
        <v>466</v>
      </c>
      <c r="D49" t="s">
        <v>477</v>
      </c>
      <c r="E49" s="15">
        <v>7.4999999999999997E-2</v>
      </c>
      <c r="F49" s="357" t="s">
        <v>478</v>
      </c>
      <c r="G49" t="s">
        <v>122</v>
      </c>
      <c r="H49" s="358"/>
      <c r="I49" s="359"/>
      <c r="J49" s="360"/>
      <c r="K49" s="379"/>
      <c r="L49" s="362">
        <v>19990</v>
      </c>
      <c r="M49" s="359">
        <v>100</v>
      </c>
      <c r="N49" s="360">
        <f t="shared" si="1"/>
        <v>19890</v>
      </c>
      <c r="O49" s="380" t="s">
        <v>365</v>
      </c>
      <c r="P49" s="362"/>
      <c r="Q49" s="359"/>
      <c r="R49" s="360"/>
      <c r="S49" s="380" t="s">
        <v>365</v>
      </c>
      <c r="T49" s="364">
        <v>7.0000000000000007E-2</v>
      </c>
      <c r="U49" s="365">
        <v>7.0000000000000007E-2</v>
      </c>
      <c r="V49" s="365">
        <v>7.0000000000000007E-2</v>
      </c>
      <c r="W49" s="366"/>
      <c r="X49" s="366" t="s">
        <v>479</v>
      </c>
      <c r="Y49" s="25" t="s">
        <v>73</v>
      </c>
      <c r="Z49" s="25"/>
    </row>
    <row r="50" spans="2:28" ht="21" x14ac:dyDescent="0.4">
      <c r="B50" s="283" t="s">
        <v>335</v>
      </c>
      <c r="C50" s="4" t="s">
        <v>466</v>
      </c>
      <c r="D50" t="s">
        <v>480</v>
      </c>
      <c r="E50" s="15">
        <v>0</v>
      </c>
      <c r="F50" s="357" t="s">
        <v>481</v>
      </c>
      <c r="G50" t="s">
        <v>125</v>
      </c>
      <c r="H50" s="358"/>
      <c r="I50" s="359"/>
      <c r="J50" s="360"/>
      <c r="K50" s="379"/>
      <c r="L50" s="362">
        <v>17990</v>
      </c>
      <c r="M50" s="359">
        <v>100</v>
      </c>
      <c r="N50" s="360">
        <f t="shared" si="1"/>
        <v>17890</v>
      </c>
      <c r="O50" s="380" t="s">
        <v>365</v>
      </c>
      <c r="P50" s="362"/>
      <c r="Q50" s="359"/>
      <c r="R50" s="360"/>
      <c r="S50" s="380" t="s">
        <v>365</v>
      </c>
      <c r="T50" s="364">
        <v>7.0000000000000007E-2</v>
      </c>
      <c r="U50" s="365">
        <v>7.0000000000000007E-2</v>
      </c>
      <c r="V50" s="365">
        <v>7.0000000000000007E-2</v>
      </c>
      <c r="W50" s="366"/>
      <c r="X50" s="366" t="s">
        <v>469</v>
      </c>
      <c r="Y50" s="25">
        <v>0</v>
      </c>
      <c r="Z50" s="25"/>
    </row>
    <row r="51" spans="2:28" ht="28.8" x14ac:dyDescent="0.4">
      <c r="B51" s="283" t="s">
        <v>335</v>
      </c>
      <c r="C51" s="4" t="s">
        <v>466</v>
      </c>
      <c r="D51" t="s">
        <v>482</v>
      </c>
      <c r="E51" s="15">
        <v>0</v>
      </c>
      <c r="F51" s="357" t="s">
        <v>483</v>
      </c>
      <c r="G51" t="s">
        <v>125</v>
      </c>
      <c r="H51" s="358"/>
      <c r="I51" s="359"/>
      <c r="J51" s="360"/>
      <c r="K51" s="379" t="s">
        <v>365</v>
      </c>
      <c r="L51" s="362"/>
      <c r="M51" s="359"/>
      <c r="N51" s="360"/>
      <c r="O51" s="380" t="s">
        <v>365</v>
      </c>
      <c r="P51" s="362">
        <f>18990+600</f>
        <v>19590</v>
      </c>
      <c r="Q51" s="359"/>
      <c r="R51" s="360">
        <f t="shared" ref="R51" si="10">P51-Q51</f>
        <v>19590</v>
      </c>
      <c r="S51" s="380" t="s">
        <v>365</v>
      </c>
      <c r="T51" s="364">
        <v>7.0000000000000007E-2</v>
      </c>
      <c r="U51" s="365">
        <v>7.0000000000000007E-2</v>
      </c>
      <c r="V51" s="365">
        <v>7.0000000000000007E-2</v>
      </c>
      <c r="W51" s="366"/>
      <c r="X51" s="366" t="s">
        <v>472</v>
      </c>
      <c r="Y51" s="25">
        <v>0</v>
      </c>
      <c r="Z51" s="25"/>
      <c r="AB51" t="s">
        <v>473</v>
      </c>
    </row>
    <row r="52" spans="2:28" ht="28.8" x14ac:dyDescent="0.4">
      <c r="B52" s="283" t="s">
        <v>335</v>
      </c>
      <c r="C52" s="4" t="s">
        <v>466</v>
      </c>
      <c r="D52" t="s">
        <v>484</v>
      </c>
      <c r="E52" s="15">
        <v>0</v>
      </c>
      <c r="F52" s="357" t="s">
        <v>485</v>
      </c>
      <c r="G52" t="s">
        <v>125</v>
      </c>
      <c r="H52" s="358"/>
      <c r="I52" s="359"/>
      <c r="J52" s="360"/>
      <c r="K52" s="379" t="s">
        <v>365</v>
      </c>
      <c r="L52" s="362">
        <v>18990</v>
      </c>
      <c r="M52" s="359">
        <v>100</v>
      </c>
      <c r="N52" s="360">
        <f t="shared" si="1"/>
        <v>18890</v>
      </c>
      <c r="O52" s="380" t="s">
        <v>365</v>
      </c>
      <c r="P52" s="362"/>
      <c r="Q52" s="359"/>
      <c r="R52" s="360"/>
      <c r="S52" s="380" t="s">
        <v>365</v>
      </c>
      <c r="T52" s="364">
        <v>7.0000000000000007E-2</v>
      </c>
      <c r="U52" s="365">
        <v>7.0000000000000007E-2</v>
      </c>
      <c r="V52" s="365">
        <v>7.0000000000000007E-2</v>
      </c>
      <c r="W52" s="366"/>
      <c r="X52" s="366" t="s">
        <v>476</v>
      </c>
      <c r="Y52" s="25">
        <v>0</v>
      </c>
      <c r="Z52" s="25"/>
    </row>
    <row r="53" spans="2:28" ht="28.8" x14ac:dyDescent="0.4">
      <c r="B53" s="283" t="s">
        <v>335</v>
      </c>
      <c r="C53" s="4" t="s">
        <v>466</v>
      </c>
      <c r="D53" t="s">
        <v>486</v>
      </c>
      <c r="E53" s="15">
        <v>0</v>
      </c>
      <c r="F53" s="357" t="s">
        <v>487</v>
      </c>
      <c r="G53" t="s">
        <v>125</v>
      </c>
      <c r="H53" s="358"/>
      <c r="I53" s="359"/>
      <c r="J53" s="360"/>
      <c r="K53" s="379" t="s">
        <v>365</v>
      </c>
      <c r="L53" s="362">
        <v>19990</v>
      </c>
      <c r="M53" s="359">
        <v>100</v>
      </c>
      <c r="N53" s="360">
        <f t="shared" si="1"/>
        <v>19890</v>
      </c>
      <c r="O53" s="380" t="s">
        <v>365</v>
      </c>
      <c r="P53" s="362"/>
      <c r="Q53" s="359"/>
      <c r="R53" s="360"/>
      <c r="S53" s="380" t="s">
        <v>365</v>
      </c>
      <c r="T53" s="364">
        <v>7.0000000000000007E-2</v>
      </c>
      <c r="U53" s="365">
        <v>7.0000000000000007E-2</v>
      </c>
      <c r="V53" s="365">
        <v>7.0000000000000007E-2</v>
      </c>
      <c r="W53" s="366"/>
      <c r="X53" s="366" t="s">
        <v>479</v>
      </c>
      <c r="Y53" s="25">
        <v>0</v>
      </c>
      <c r="Z53" s="25"/>
    </row>
    <row r="54" spans="2:28" ht="21" x14ac:dyDescent="0.4">
      <c r="B54" s="283" t="s">
        <v>335</v>
      </c>
      <c r="C54" s="4" t="s">
        <v>466</v>
      </c>
      <c r="D54" t="s">
        <v>488</v>
      </c>
      <c r="E54" s="15">
        <v>0</v>
      </c>
      <c r="F54" s="357" t="s">
        <v>489</v>
      </c>
      <c r="G54" t="s">
        <v>125</v>
      </c>
      <c r="H54" s="358"/>
      <c r="I54" s="359"/>
      <c r="J54" s="360"/>
      <c r="K54" s="379"/>
      <c r="L54" s="362">
        <v>17990</v>
      </c>
      <c r="M54" s="359">
        <v>100</v>
      </c>
      <c r="N54" s="360">
        <f t="shared" si="1"/>
        <v>17890</v>
      </c>
      <c r="O54" s="380" t="s">
        <v>365</v>
      </c>
      <c r="P54" s="362"/>
      <c r="Q54" s="359"/>
      <c r="R54" s="360"/>
      <c r="S54" s="380" t="s">
        <v>365</v>
      </c>
      <c r="T54" s="364">
        <v>7.0000000000000007E-2</v>
      </c>
      <c r="U54" s="365">
        <v>7.0000000000000007E-2</v>
      </c>
      <c r="V54" s="365">
        <v>7.0000000000000007E-2</v>
      </c>
      <c r="W54" s="366"/>
      <c r="X54" s="366" t="s">
        <v>469</v>
      </c>
      <c r="Y54" s="25">
        <v>0</v>
      </c>
      <c r="Z54" s="25"/>
    </row>
    <row r="55" spans="2:28" ht="28.8" x14ac:dyDescent="0.4">
      <c r="B55" s="283" t="s">
        <v>335</v>
      </c>
      <c r="C55" s="4" t="s">
        <v>466</v>
      </c>
      <c r="D55" t="s">
        <v>490</v>
      </c>
      <c r="E55" s="15">
        <v>0</v>
      </c>
      <c r="F55" s="357" t="s">
        <v>491</v>
      </c>
      <c r="G55" t="s">
        <v>125</v>
      </c>
      <c r="H55" s="358"/>
      <c r="I55" s="359"/>
      <c r="J55" s="360"/>
      <c r="K55" s="379" t="s">
        <v>365</v>
      </c>
      <c r="L55" s="362"/>
      <c r="M55" s="359"/>
      <c r="N55" s="360"/>
      <c r="O55" s="380" t="s">
        <v>365</v>
      </c>
      <c r="P55" s="362">
        <f>18990+600</f>
        <v>19590</v>
      </c>
      <c r="Q55" s="359"/>
      <c r="R55" s="360">
        <f t="shared" ref="R55" si="11">P55-Q55</f>
        <v>19590</v>
      </c>
      <c r="S55" s="380" t="s">
        <v>365</v>
      </c>
      <c r="T55" s="364">
        <v>7.0000000000000007E-2</v>
      </c>
      <c r="U55" s="365">
        <v>7.0000000000000007E-2</v>
      </c>
      <c r="V55" s="365">
        <v>7.0000000000000007E-2</v>
      </c>
      <c r="W55" s="366"/>
      <c r="X55" s="366" t="s">
        <v>472</v>
      </c>
      <c r="Y55" s="25">
        <v>0</v>
      </c>
      <c r="Z55" s="25"/>
    </row>
    <row r="56" spans="2:28" ht="28.8" x14ac:dyDescent="0.4">
      <c r="B56" s="283" t="s">
        <v>335</v>
      </c>
      <c r="C56" s="4" t="s">
        <v>466</v>
      </c>
      <c r="D56" t="s">
        <v>492</v>
      </c>
      <c r="E56" s="15">
        <v>0</v>
      </c>
      <c r="F56" s="357" t="s">
        <v>493</v>
      </c>
      <c r="G56" t="s">
        <v>125</v>
      </c>
      <c r="H56" s="358"/>
      <c r="I56" s="359"/>
      <c r="J56" s="360"/>
      <c r="K56" s="379" t="s">
        <v>365</v>
      </c>
      <c r="L56" s="362">
        <v>18990</v>
      </c>
      <c r="M56" s="359">
        <v>100</v>
      </c>
      <c r="N56" s="360">
        <f t="shared" si="1"/>
        <v>18890</v>
      </c>
      <c r="O56" s="380" t="s">
        <v>365</v>
      </c>
      <c r="P56" s="362"/>
      <c r="Q56" s="359"/>
      <c r="R56" s="360"/>
      <c r="S56" s="380" t="s">
        <v>365</v>
      </c>
      <c r="T56" s="364">
        <v>7.0000000000000007E-2</v>
      </c>
      <c r="U56" s="365">
        <v>7.0000000000000007E-2</v>
      </c>
      <c r="V56" s="365">
        <v>7.0000000000000007E-2</v>
      </c>
      <c r="W56" s="366"/>
      <c r="X56" s="366" t="s">
        <v>476</v>
      </c>
      <c r="Y56" s="25">
        <v>0</v>
      </c>
      <c r="Z56" s="25"/>
    </row>
    <row r="57" spans="2:28" ht="28.8" x14ac:dyDescent="0.4">
      <c r="B57" s="283" t="s">
        <v>335</v>
      </c>
      <c r="C57" s="4" t="s">
        <v>466</v>
      </c>
      <c r="D57" t="s">
        <v>494</v>
      </c>
      <c r="E57" s="15">
        <v>0</v>
      </c>
      <c r="F57" s="357" t="s">
        <v>495</v>
      </c>
      <c r="G57" t="s">
        <v>125</v>
      </c>
      <c r="H57" s="358"/>
      <c r="I57" s="359"/>
      <c r="J57" s="360"/>
      <c r="K57" s="379" t="s">
        <v>365</v>
      </c>
      <c r="L57" s="362">
        <v>19990</v>
      </c>
      <c r="M57" s="359">
        <v>100</v>
      </c>
      <c r="N57" s="360">
        <f t="shared" si="1"/>
        <v>19890</v>
      </c>
      <c r="O57" s="380" t="s">
        <v>365</v>
      </c>
      <c r="P57" s="362"/>
      <c r="Q57" s="359"/>
      <c r="R57" s="360"/>
      <c r="S57" s="380" t="s">
        <v>365</v>
      </c>
      <c r="T57" s="364">
        <v>7.0000000000000007E-2</v>
      </c>
      <c r="U57" s="365">
        <v>7.0000000000000007E-2</v>
      </c>
      <c r="V57" s="365">
        <v>7.0000000000000007E-2</v>
      </c>
      <c r="W57" s="366"/>
      <c r="X57" s="366" t="s">
        <v>479</v>
      </c>
      <c r="Y57" s="25">
        <v>0</v>
      </c>
      <c r="Z57" s="25"/>
    </row>
    <row r="58" spans="2:28" ht="21" x14ac:dyDescent="0.4">
      <c r="B58" s="283" t="s">
        <v>335</v>
      </c>
      <c r="C58" s="4" t="s">
        <v>466</v>
      </c>
      <c r="D58" t="s">
        <v>496</v>
      </c>
      <c r="E58" s="15">
        <v>0</v>
      </c>
      <c r="F58" s="357" t="s">
        <v>497</v>
      </c>
      <c r="G58" t="s">
        <v>463</v>
      </c>
      <c r="H58" s="358"/>
      <c r="I58" s="359"/>
      <c r="J58" s="360"/>
      <c r="K58" s="379"/>
      <c r="L58" s="362">
        <v>17990</v>
      </c>
      <c r="M58" s="359">
        <v>100</v>
      </c>
      <c r="N58" s="360">
        <f t="shared" si="1"/>
        <v>17890</v>
      </c>
      <c r="O58" s="380" t="s">
        <v>365</v>
      </c>
      <c r="P58" s="362"/>
      <c r="Q58" s="359"/>
      <c r="R58" s="360"/>
      <c r="S58" s="380" t="s">
        <v>365</v>
      </c>
      <c r="T58" s="364">
        <v>7.0000000000000007E-2</v>
      </c>
      <c r="U58" s="365">
        <v>7.0000000000000007E-2</v>
      </c>
      <c r="V58" s="365">
        <v>7.0000000000000007E-2</v>
      </c>
      <c r="W58" s="366"/>
      <c r="X58" s="366" t="s">
        <v>469</v>
      </c>
      <c r="Y58" s="25">
        <v>0</v>
      </c>
      <c r="Z58" s="25"/>
    </row>
    <row r="59" spans="2:28" ht="28.8" x14ac:dyDescent="0.4">
      <c r="B59" s="283" t="s">
        <v>335</v>
      </c>
      <c r="C59" s="4" t="s">
        <v>466</v>
      </c>
      <c r="D59" t="s">
        <v>498</v>
      </c>
      <c r="E59" s="15">
        <v>0</v>
      </c>
      <c r="F59" s="357" t="s">
        <v>499</v>
      </c>
      <c r="G59" t="s">
        <v>463</v>
      </c>
      <c r="H59" s="358"/>
      <c r="I59" s="359"/>
      <c r="J59" s="360"/>
      <c r="K59" s="379" t="s">
        <v>365</v>
      </c>
      <c r="L59" s="362"/>
      <c r="M59" s="359"/>
      <c r="N59" s="360"/>
      <c r="O59" s="380" t="s">
        <v>365</v>
      </c>
      <c r="P59" s="362">
        <f>18990+600</f>
        <v>19590</v>
      </c>
      <c r="Q59" s="359"/>
      <c r="R59" s="360">
        <f t="shared" ref="R59" si="12">P59-Q59</f>
        <v>19590</v>
      </c>
      <c r="S59" s="380" t="s">
        <v>365</v>
      </c>
      <c r="T59" s="364">
        <v>7.0000000000000007E-2</v>
      </c>
      <c r="U59" s="365">
        <v>7.0000000000000007E-2</v>
      </c>
      <c r="V59" s="365">
        <v>7.0000000000000007E-2</v>
      </c>
      <c r="W59" s="366"/>
      <c r="X59" s="366" t="s">
        <v>472</v>
      </c>
      <c r="Y59" s="25">
        <v>0</v>
      </c>
      <c r="Z59" s="25"/>
      <c r="AB59" t="s">
        <v>473</v>
      </c>
    </row>
    <row r="60" spans="2:28" ht="28.8" x14ac:dyDescent="0.4">
      <c r="B60" s="283" t="s">
        <v>335</v>
      </c>
      <c r="C60" s="4" t="s">
        <v>466</v>
      </c>
      <c r="D60" t="s">
        <v>500</v>
      </c>
      <c r="E60" s="15">
        <v>0</v>
      </c>
      <c r="F60" s="357" t="s">
        <v>501</v>
      </c>
      <c r="G60" t="s">
        <v>463</v>
      </c>
      <c r="H60" s="358"/>
      <c r="I60" s="359"/>
      <c r="J60" s="360"/>
      <c r="K60" s="379" t="s">
        <v>365</v>
      </c>
      <c r="L60" s="362">
        <v>18990</v>
      </c>
      <c r="M60" s="359">
        <v>100</v>
      </c>
      <c r="N60" s="360">
        <f t="shared" si="1"/>
        <v>18890</v>
      </c>
      <c r="O60" s="380" t="s">
        <v>365</v>
      </c>
      <c r="P60" s="362"/>
      <c r="Q60" s="359"/>
      <c r="R60" s="360"/>
      <c r="S60" s="380" t="s">
        <v>365</v>
      </c>
      <c r="T60" s="364">
        <v>7.0000000000000007E-2</v>
      </c>
      <c r="U60" s="365">
        <v>7.0000000000000007E-2</v>
      </c>
      <c r="V60" s="365">
        <v>7.0000000000000007E-2</v>
      </c>
      <c r="W60" s="366"/>
      <c r="X60" s="366" t="s">
        <v>476</v>
      </c>
      <c r="Y60" s="25">
        <v>0</v>
      </c>
      <c r="Z60" s="25"/>
    </row>
    <row r="61" spans="2:28" ht="28.8" x14ac:dyDescent="0.4">
      <c r="B61" s="334" t="s">
        <v>335</v>
      </c>
      <c r="C61" s="367" t="s">
        <v>466</v>
      </c>
      <c r="D61" s="257" t="s">
        <v>502</v>
      </c>
      <c r="E61" s="300">
        <v>0</v>
      </c>
      <c r="F61" s="368" t="s">
        <v>503</v>
      </c>
      <c r="G61" s="257" t="s">
        <v>463</v>
      </c>
      <c r="H61" s="369"/>
      <c r="I61" s="370"/>
      <c r="J61" s="360"/>
      <c r="K61" s="379" t="s">
        <v>365</v>
      </c>
      <c r="L61" s="381">
        <v>19990</v>
      </c>
      <c r="M61" s="370">
        <v>100</v>
      </c>
      <c r="N61" s="360">
        <f t="shared" si="1"/>
        <v>19890</v>
      </c>
      <c r="O61" s="380" t="s">
        <v>365</v>
      </c>
      <c r="P61" s="381"/>
      <c r="Q61" s="370"/>
      <c r="R61" s="360"/>
      <c r="S61" s="380" t="s">
        <v>365</v>
      </c>
      <c r="T61" s="364">
        <v>7.0000000000000007E-2</v>
      </c>
      <c r="U61" s="365">
        <v>7.0000000000000007E-2</v>
      </c>
      <c r="V61" s="365">
        <v>7.0000000000000007E-2</v>
      </c>
      <c r="W61" s="366"/>
      <c r="X61" s="366" t="s">
        <v>479</v>
      </c>
      <c r="Y61" s="25">
        <v>0</v>
      </c>
      <c r="Z61" s="25"/>
    </row>
    <row r="62" spans="2:28" ht="21" x14ac:dyDescent="0.4">
      <c r="B62" s="280" t="s">
        <v>335</v>
      </c>
      <c r="C62" s="3" t="s">
        <v>504</v>
      </c>
      <c r="D62" s="273" t="s">
        <v>505</v>
      </c>
      <c r="E62" s="261">
        <v>7.4999999999999997E-2</v>
      </c>
      <c r="F62" s="347" t="s">
        <v>506</v>
      </c>
      <c r="G62" s="273" t="s">
        <v>122</v>
      </c>
      <c r="H62" s="348"/>
      <c r="I62" s="349"/>
      <c r="J62" s="350"/>
      <c r="K62" s="377"/>
      <c r="L62" s="352"/>
      <c r="M62" s="349"/>
      <c r="N62" s="350"/>
      <c r="O62" s="353" t="s">
        <v>507</v>
      </c>
      <c r="P62" s="352">
        <v>20990</v>
      </c>
      <c r="Q62" s="349"/>
      <c r="R62" s="349">
        <f t="shared" ref="R62:R76" si="13">P62-Q62</f>
        <v>20990</v>
      </c>
      <c r="S62" s="353" t="s">
        <v>507</v>
      </c>
      <c r="T62" s="354">
        <v>7.0000000000000007E-2</v>
      </c>
      <c r="U62" s="355">
        <v>7.0000000000000007E-2</v>
      </c>
      <c r="V62" s="355">
        <v>7.0000000000000007E-2</v>
      </c>
      <c r="W62" s="356"/>
      <c r="X62" s="356"/>
      <c r="Y62" s="43" t="s">
        <v>73</v>
      </c>
      <c r="Z62" s="43"/>
    </row>
    <row r="63" spans="2:28" ht="21" x14ac:dyDescent="0.4">
      <c r="B63" s="283" t="s">
        <v>335</v>
      </c>
      <c r="C63" s="4" t="s">
        <v>504</v>
      </c>
      <c r="D63" t="s">
        <v>508</v>
      </c>
      <c r="E63" s="15">
        <v>7.4999999999999997E-2</v>
      </c>
      <c r="F63" s="357" t="s">
        <v>509</v>
      </c>
      <c r="G63" t="s">
        <v>122</v>
      </c>
      <c r="H63" s="358"/>
      <c r="I63" s="359"/>
      <c r="J63" s="360"/>
      <c r="K63" s="363"/>
      <c r="L63" s="362"/>
      <c r="M63" s="359"/>
      <c r="N63" s="360"/>
      <c r="O63" s="363" t="s">
        <v>507</v>
      </c>
      <c r="P63" s="362">
        <v>21990</v>
      </c>
      <c r="Q63" s="359"/>
      <c r="R63" s="359">
        <f t="shared" si="13"/>
        <v>21990</v>
      </c>
      <c r="S63" s="363" t="s">
        <v>507</v>
      </c>
      <c r="T63" s="364">
        <v>7.0000000000000007E-2</v>
      </c>
      <c r="U63" s="365">
        <v>7.0000000000000007E-2</v>
      </c>
      <c r="V63" s="365">
        <v>7.0000000000000007E-2</v>
      </c>
      <c r="W63" s="366"/>
      <c r="X63" s="366"/>
      <c r="Y63" s="25" t="s">
        <v>73</v>
      </c>
      <c r="Z63" s="25"/>
    </row>
    <row r="64" spans="2:28" ht="21" x14ac:dyDescent="0.4">
      <c r="B64" s="283" t="s">
        <v>335</v>
      </c>
      <c r="C64" s="4" t="s">
        <v>504</v>
      </c>
      <c r="D64" t="s">
        <v>510</v>
      </c>
      <c r="E64" s="15">
        <v>0</v>
      </c>
      <c r="F64" s="421" t="s">
        <v>511</v>
      </c>
      <c r="G64" s="40" t="s">
        <v>125</v>
      </c>
      <c r="H64" s="358"/>
      <c r="I64" s="359"/>
      <c r="J64" s="360"/>
      <c r="K64" s="363"/>
      <c r="L64" s="362"/>
      <c r="M64" s="359"/>
      <c r="N64" s="360"/>
      <c r="O64" s="363" t="s">
        <v>507</v>
      </c>
      <c r="P64" s="362">
        <f>+P62+600</f>
        <v>21590</v>
      </c>
      <c r="Q64" s="359"/>
      <c r="R64" s="359">
        <f t="shared" si="13"/>
        <v>21590</v>
      </c>
      <c r="S64" s="363" t="s">
        <v>507</v>
      </c>
      <c r="T64" s="364">
        <v>7.0000000000000007E-2</v>
      </c>
      <c r="U64" s="365">
        <v>7.0000000000000007E-2</v>
      </c>
      <c r="V64" s="365">
        <v>7.0000000000000007E-2</v>
      </c>
      <c r="W64" s="366"/>
      <c r="X64" s="366"/>
      <c r="Y64" s="25">
        <v>0</v>
      </c>
      <c r="Z64" s="25"/>
    </row>
    <row r="65" spans="2:28" ht="21" x14ac:dyDescent="0.4">
      <c r="B65" s="334" t="s">
        <v>335</v>
      </c>
      <c r="C65" s="367" t="s">
        <v>504</v>
      </c>
      <c r="D65" s="257" t="s">
        <v>512</v>
      </c>
      <c r="E65" s="300">
        <v>0</v>
      </c>
      <c r="F65" s="422" t="s">
        <v>513</v>
      </c>
      <c r="G65" s="42" t="s">
        <v>125</v>
      </c>
      <c r="H65" s="369"/>
      <c r="I65" s="370"/>
      <c r="J65" s="371"/>
      <c r="K65" s="373"/>
      <c r="L65" s="381"/>
      <c r="M65" s="370"/>
      <c r="N65" s="371"/>
      <c r="O65" s="373" t="s">
        <v>507</v>
      </c>
      <c r="P65" s="381">
        <f>+P63+600</f>
        <v>22590</v>
      </c>
      <c r="Q65" s="370"/>
      <c r="R65" s="370">
        <f t="shared" si="13"/>
        <v>22590</v>
      </c>
      <c r="S65" s="373" t="s">
        <v>507</v>
      </c>
      <c r="T65" s="374">
        <v>7.0000000000000007E-2</v>
      </c>
      <c r="U65" s="375">
        <v>7.0000000000000007E-2</v>
      </c>
      <c r="V65" s="375">
        <v>7.0000000000000007E-2</v>
      </c>
      <c r="W65" s="376"/>
      <c r="X65" s="376"/>
      <c r="Y65" s="29">
        <v>0</v>
      </c>
      <c r="Z65" s="29"/>
    </row>
    <row r="66" spans="2:28" ht="21" x14ac:dyDescent="0.4">
      <c r="B66" s="283" t="s">
        <v>335</v>
      </c>
      <c r="C66" s="4" t="s">
        <v>514</v>
      </c>
      <c r="D66" t="s">
        <v>515</v>
      </c>
      <c r="E66" s="15">
        <v>0.1</v>
      </c>
      <c r="F66" s="423" t="s">
        <v>516</v>
      </c>
      <c r="G66" t="s">
        <v>122</v>
      </c>
      <c r="H66" s="358"/>
      <c r="I66" s="359"/>
      <c r="J66" s="360"/>
      <c r="K66" s="379"/>
      <c r="L66" s="362">
        <v>19490</v>
      </c>
      <c r="M66" s="359"/>
      <c r="N66" s="360">
        <f>L66-M66</f>
        <v>19490</v>
      </c>
      <c r="O66" s="380" t="s">
        <v>517</v>
      </c>
      <c r="P66" s="362">
        <v>19990</v>
      </c>
      <c r="Q66" s="359"/>
      <c r="R66" s="360">
        <f t="shared" si="13"/>
        <v>19990</v>
      </c>
      <c r="S66" s="380" t="s">
        <v>517</v>
      </c>
      <c r="T66" s="364">
        <v>7.0000000000000007E-2</v>
      </c>
      <c r="U66" s="365">
        <v>7.0000000000000007E-2</v>
      </c>
      <c r="V66" s="365">
        <v>7.0000000000000007E-2</v>
      </c>
      <c r="W66" s="366"/>
      <c r="X66" s="366" t="s">
        <v>518</v>
      </c>
      <c r="Y66" s="25">
        <v>0</v>
      </c>
      <c r="Z66" s="25"/>
      <c r="AB66" t="s">
        <v>519</v>
      </c>
    </row>
    <row r="67" spans="2:28" ht="21" x14ac:dyDescent="0.4">
      <c r="B67" s="283" t="s">
        <v>335</v>
      </c>
      <c r="C67" s="4" t="s">
        <v>514</v>
      </c>
      <c r="D67" t="s">
        <v>520</v>
      </c>
      <c r="E67" s="15">
        <v>0.1</v>
      </c>
      <c r="F67" s="423" t="s">
        <v>521</v>
      </c>
      <c r="G67" t="s">
        <v>122</v>
      </c>
      <c r="H67" s="358"/>
      <c r="I67" s="359"/>
      <c r="J67" s="360"/>
      <c r="K67" s="379"/>
      <c r="L67" s="362">
        <v>20990</v>
      </c>
      <c r="M67" s="359"/>
      <c r="N67" s="360">
        <f t="shared" ref="N67:N96" si="14">L67-M67</f>
        <v>20990</v>
      </c>
      <c r="O67" s="380" t="s">
        <v>517</v>
      </c>
      <c r="P67" s="362">
        <v>20990</v>
      </c>
      <c r="Q67" s="359"/>
      <c r="R67" s="360">
        <f t="shared" si="13"/>
        <v>20990</v>
      </c>
      <c r="S67" s="380" t="s">
        <v>517</v>
      </c>
      <c r="T67" s="364">
        <v>7.0000000000000007E-2</v>
      </c>
      <c r="U67" s="365">
        <v>7.0000000000000007E-2</v>
      </c>
      <c r="V67" s="365">
        <v>7.0000000000000007E-2</v>
      </c>
      <c r="W67" s="366"/>
      <c r="X67" s="366" t="s">
        <v>522</v>
      </c>
      <c r="Y67" s="25">
        <v>0</v>
      </c>
      <c r="Z67" s="25"/>
      <c r="AB67" t="s">
        <v>519</v>
      </c>
    </row>
    <row r="68" spans="2:28" ht="21" x14ac:dyDescent="0.4">
      <c r="B68" s="283" t="s">
        <v>335</v>
      </c>
      <c r="C68" s="4" t="s">
        <v>514</v>
      </c>
      <c r="D68" t="s">
        <v>523</v>
      </c>
      <c r="E68" s="15">
        <v>0.1</v>
      </c>
      <c r="F68" s="423" t="s">
        <v>524</v>
      </c>
      <c r="G68" t="s">
        <v>122</v>
      </c>
      <c r="H68" s="358"/>
      <c r="I68" s="359"/>
      <c r="J68" s="360"/>
      <c r="K68" s="379"/>
      <c r="L68" s="362">
        <v>20990</v>
      </c>
      <c r="M68" s="359"/>
      <c r="N68" s="360">
        <f t="shared" si="14"/>
        <v>20990</v>
      </c>
      <c r="O68" s="380" t="s">
        <v>517</v>
      </c>
      <c r="P68" s="362">
        <v>21990</v>
      </c>
      <c r="Q68" s="359"/>
      <c r="R68" s="360">
        <f t="shared" si="13"/>
        <v>21990</v>
      </c>
      <c r="S68" s="380" t="s">
        <v>517</v>
      </c>
      <c r="T68" s="364">
        <v>7.0000000000000007E-2</v>
      </c>
      <c r="U68" s="365">
        <v>7.0000000000000007E-2</v>
      </c>
      <c r="V68" s="365">
        <v>7.0000000000000007E-2</v>
      </c>
      <c r="W68" s="366"/>
      <c r="X68" s="366" t="s">
        <v>525</v>
      </c>
      <c r="Y68" s="25">
        <v>0</v>
      </c>
      <c r="Z68" s="25"/>
      <c r="AB68" t="s">
        <v>519</v>
      </c>
    </row>
    <row r="69" spans="2:28" ht="21" x14ac:dyDescent="0.4">
      <c r="B69" s="283" t="s">
        <v>335</v>
      </c>
      <c r="C69" s="4" t="s">
        <v>514</v>
      </c>
      <c r="D69" t="s">
        <v>526</v>
      </c>
      <c r="E69" s="15">
        <v>0.1</v>
      </c>
      <c r="F69" s="423" t="s">
        <v>527</v>
      </c>
      <c r="G69" t="s">
        <v>122</v>
      </c>
      <c r="H69" s="358"/>
      <c r="I69" s="359"/>
      <c r="J69" s="360"/>
      <c r="K69" s="379"/>
      <c r="L69" s="362"/>
      <c r="M69" s="359"/>
      <c r="N69" s="360"/>
      <c r="O69" s="380"/>
      <c r="P69" s="362"/>
      <c r="Q69" s="359"/>
      <c r="R69" s="360"/>
      <c r="S69" s="380"/>
      <c r="T69" s="364">
        <v>7.0000000000000007E-2</v>
      </c>
      <c r="U69" s="365">
        <v>7.0000000000000007E-2</v>
      </c>
      <c r="V69" s="365">
        <v>7.0000000000000007E-2</v>
      </c>
      <c r="W69" s="366"/>
      <c r="X69" s="366" t="s">
        <v>528</v>
      </c>
      <c r="Y69" s="25">
        <v>0</v>
      </c>
      <c r="Z69" s="25"/>
      <c r="AB69" t="s">
        <v>519</v>
      </c>
    </row>
    <row r="70" spans="2:28" ht="21" x14ac:dyDescent="0.4">
      <c r="B70" s="283" t="s">
        <v>335</v>
      </c>
      <c r="C70" s="4" t="s">
        <v>514</v>
      </c>
      <c r="D70" t="s">
        <v>529</v>
      </c>
      <c r="E70" s="15">
        <v>0.05</v>
      </c>
      <c r="F70" s="423" t="s">
        <v>530</v>
      </c>
      <c r="G70" t="s">
        <v>122</v>
      </c>
      <c r="H70" s="358"/>
      <c r="I70" s="359"/>
      <c r="J70" s="360"/>
      <c r="K70" s="379"/>
      <c r="L70" s="362">
        <v>21990</v>
      </c>
      <c r="M70" s="359"/>
      <c r="N70" s="360">
        <f t="shared" si="14"/>
        <v>21990</v>
      </c>
      <c r="O70" s="380" t="s">
        <v>517</v>
      </c>
      <c r="P70" s="362">
        <v>21990</v>
      </c>
      <c r="Q70" s="359"/>
      <c r="R70" s="360">
        <f t="shared" si="13"/>
        <v>21990</v>
      </c>
      <c r="S70" s="380" t="s">
        <v>517</v>
      </c>
      <c r="T70" s="364">
        <v>7.0000000000000007E-2</v>
      </c>
      <c r="U70" s="365">
        <v>7.0000000000000007E-2</v>
      </c>
      <c r="V70" s="365">
        <v>7.0000000000000007E-2</v>
      </c>
      <c r="W70" s="366"/>
      <c r="X70" s="366"/>
      <c r="Y70" s="25" t="s">
        <v>28</v>
      </c>
      <c r="Z70" s="25"/>
      <c r="AB70" t="s">
        <v>519</v>
      </c>
    </row>
    <row r="71" spans="2:28" ht="21" x14ac:dyDescent="0.4">
      <c r="B71" s="283" t="s">
        <v>335</v>
      </c>
      <c r="C71" s="4" t="s">
        <v>514</v>
      </c>
      <c r="D71" t="s">
        <v>531</v>
      </c>
      <c r="E71" s="15">
        <v>0.05</v>
      </c>
      <c r="F71" s="423" t="s">
        <v>532</v>
      </c>
      <c r="G71" t="s">
        <v>122</v>
      </c>
      <c r="H71" s="358"/>
      <c r="I71" s="359"/>
      <c r="J71" s="360"/>
      <c r="K71" s="379"/>
      <c r="L71" s="362">
        <v>23990</v>
      </c>
      <c r="M71" s="359"/>
      <c r="N71" s="360">
        <f t="shared" si="14"/>
        <v>23990</v>
      </c>
      <c r="O71" s="380" t="s">
        <v>517</v>
      </c>
      <c r="P71" s="362">
        <v>23990</v>
      </c>
      <c r="Q71" s="359"/>
      <c r="R71" s="360">
        <f t="shared" si="13"/>
        <v>23990</v>
      </c>
      <c r="S71" s="380" t="s">
        <v>517</v>
      </c>
      <c r="T71" s="364">
        <v>7.0000000000000007E-2</v>
      </c>
      <c r="U71" s="365">
        <v>7.0000000000000007E-2</v>
      </c>
      <c r="V71" s="365">
        <v>7.0000000000000007E-2</v>
      </c>
      <c r="W71" s="366"/>
      <c r="X71" s="366"/>
      <c r="Y71" s="25" t="s">
        <v>28</v>
      </c>
      <c r="Z71" s="25"/>
      <c r="AB71" t="s">
        <v>519</v>
      </c>
    </row>
    <row r="72" spans="2:28" ht="21" x14ac:dyDescent="0.4">
      <c r="B72" s="283" t="s">
        <v>335</v>
      </c>
      <c r="C72" s="4" t="s">
        <v>514</v>
      </c>
      <c r="D72" t="s">
        <v>533</v>
      </c>
      <c r="E72" s="15">
        <v>0.05</v>
      </c>
      <c r="F72" s="423" t="s">
        <v>534</v>
      </c>
      <c r="G72" t="s">
        <v>122</v>
      </c>
      <c r="H72" s="358"/>
      <c r="I72" s="359"/>
      <c r="J72" s="360"/>
      <c r="K72" s="379"/>
      <c r="L72" s="362">
        <v>23490</v>
      </c>
      <c r="M72" s="359"/>
      <c r="N72" s="360">
        <f t="shared" si="14"/>
        <v>23490</v>
      </c>
      <c r="O72" s="380" t="s">
        <v>517</v>
      </c>
      <c r="P72" s="362">
        <v>23990</v>
      </c>
      <c r="Q72" s="359"/>
      <c r="R72" s="360">
        <f t="shared" si="13"/>
        <v>23990</v>
      </c>
      <c r="S72" s="380" t="s">
        <v>517</v>
      </c>
      <c r="T72" s="364">
        <v>7.0000000000000007E-2</v>
      </c>
      <c r="U72" s="365">
        <v>7.0000000000000007E-2</v>
      </c>
      <c r="V72" s="365">
        <v>7.0000000000000007E-2</v>
      </c>
      <c r="W72" s="366"/>
      <c r="X72" s="366" t="s">
        <v>535</v>
      </c>
      <c r="Y72" s="25" t="s">
        <v>28</v>
      </c>
      <c r="Z72" s="25"/>
      <c r="AB72" t="s">
        <v>519</v>
      </c>
    </row>
    <row r="73" spans="2:28" ht="21" x14ac:dyDescent="0.4">
      <c r="B73" s="283" t="s">
        <v>335</v>
      </c>
      <c r="C73" s="4" t="s">
        <v>514</v>
      </c>
      <c r="D73" t="s">
        <v>536</v>
      </c>
      <c r="E73" s="15">
        <v>0.05</v>
      </c>
      <c r="F73" s="423" t="s">
        <v>537</v>
      </c>
      <c r="G73" t="s">
        <v>122</v>
      </c>
      <c r="H73" s="358"/>
      <c r="I73" s="359"/>
      <c r="J73" s="360"/>
      <c r="K73" s="379"/>
      <c r="L73" s="362">
        <v>25490</v>
      </c>
      <c r="M73" s="359"/>
      <c r="N73" s="360">
        <f t="shared" si="14"/>
        <v>25490</v>
      </c>
      <c r="O73" s="380" t="s">
        <v>517</v>
      </c>
      <c r="P73" s="362">
        <v>25990</v>
      </c>
      <c r="Q73" s="359"/>
      <c r="R73" s="360">
        <f t="shared" si="13"/>
        <v>25990</v>
      </c>
      <c r="S73" s="380" t="s">
        <v>517</v>
      </c>
      <c r="T73" s="364">
        <v>7.0000000000000007E-2</v>
      </c>
      <c r="U73" s="365">
        <v>7.0000000000000007E-2</v>
      </c>
      <c r="V73" s="365">
        <v>7.0000000000000007E-2</v>
      </c>
      <c r="W73" s="366"/>
      <c r="X73" s="366" t="s">
        <v>538</v>
      </c>
      <c r="Y73" s="25" t="s">
        <v>28</v>
      </c>
      <c r="Z73" s="25"/>
      <c r="AB73" t="s">
        <v>519</v>
      </c>
    </row>
    <row r="74" spans="2:28" ht="21" x14ac:dyDescent="0.4">
      <c r="B74" s="283" t="s">
        <v>335</v>
      </c>
      <c r="C74" s="4" t="s">
        <v>514</v>
      </c>
      <c r="D74" t="s">
        <v>539</v>
      </c>
      <c r="E74" s="15">
        <v>0</v>
      </c>
      <c r="F74" s="423" t="s">
        <v>540</v>
      </c>
      <c r="G74" t="s">
        <v>125</v>
      </c>
      <c r="H74" s="358"/>
      <c r="I74" s="359"/>
      <c r="J74" s="360"/>
      <c r="K74" s="379"/>
      <c r="L74" s="362">
        <f>L66</f>
        <v>19490</v>
      </c>
      <c r="M74" s="359"/>
      <c r="N74" s="360">
        <f t="shared" si="14"/>
        <v>19490</v>
      </c>
      <c r="O74" s="380" t="s">
        <v>517</v>
      </c>
      <c r="P74" s="362">
        <f>P66</f>
        <v>19990</v>
      </c>
      <c r="Q74" s="359"/>
      <c r="R74" s="360">
        <f t="shared" si="13"/>
        <v>19990</v>
      </c>
      <c r="S74" s="380" t="s">
        <v>517</v>
      </c>
      <c r="T74" s="364">
        <v>7.0000000000000007E-2</v>
      </c>
      <c r="U74" s="365">
        <v>7.0000000000000007E-2</v>
      </c>
      <c r="V74" s="365">
        <v>7.0000000000000007E-2</v>
      </c>
      <c r="W74" s="366"/>
      <c r="X74" s="366" t="s">
        <v>518</v>
      </c>
      <c r="Y74" s="25">
        <v>0</v>
      </c>
      <c r="Z74" s="25"/>
      <c r="AB74" t="s">
        <v>519</v>
      </c>
    </row>
    <row r="75" spans="2:28" ht="21" x14ac:dyDescent="0.4">
      <c r="B75" s="283" t="s">
        <v>335</v>
      </c>
      <c r="C75" s="4" t="s">
        <v>514</v>
      </c>
      <c r="D75" t="s">
        <v>541</v>
      </c>
      <c r="E75" s="15">
        <v>0</v>
      </c>
      <c r="F75" s="423" t="s">
        <v>542</v>
      </c>
      <c r="G75" t="s">
        <v>125</v>
      </c>
      <c r="H75" s="358"/>
      <c r="I75" s="359"/>
      <c r="J75" s="360"/>
      <c r="K75" s="379"/>
      <c r="L75" s="362">
        <f>L67</f>
        <v>20990</v>
      </c>
      <c r="M75" s="359"/>
      <c r="N75" s="360">
        <f t="shared" si="14"/>
        <v>20990</v>
      </c>
      <c r="O75" s="380" t="s">
        <v>517</v>
      </c>
      <c r="P75" s="362">
        <f>P67</f>
        <v>20990</v>
      </c>
      <c r="Q75" s="359"/>
      <c r="R75" s="360">
        <f t="shared" si="13"/>
        <v>20990</v>
      </c>
      <c r="S75" s="380" t="s">
        <v>517</v>
      </c>
      <c r="T75" s="364">
        <v>7.0000000000000007E-2</v>
      </c>
      <c r="U75" s="365">
        <v>7.0000000000000007E-2</v>
      </c>
      <c r="V75" s="365">
        <v>7.0000000000000007E-2</v>
      </c>
      <c r="W75" s="366"/>
      <c r="X75" s="366" t="s">
        <v>522</v>
      </c>
      <c r="Y75" s="25">
        <v>0</v>
      </c>
      <c r="Z75" s="25"/>
      <c r="AB75" t="s">
        <v>519</v>
      </c>
    </row>
    <row r="76" spans="2:28" ht="21" x14ac:dyDescent="0.4">
      <c r="B76" s="283" t="s">
        <v>335</v>
      </c>
      <c r="C76" s="4" t="s">
        <v>514</v>
      </c>
      <c r="D76" t="s">
        <v>543</v>
      </c>
      <c r="E76" s="15">
        <v>0</v>
      </c>
      <c r="F76" s="423" t="s">
        <v>544</v>
      </c>
      <c r="G76" t="s">
        <v>125</v>
      </c>
      <c r="H76" s="358"/>
      <c r="I76" s="359"/>
      <c r="J76" s="360"/>
      <c r="K76" s="379"/>
      <c r="L76" s="362">
        <f>L68</f>
        <v>20990</v>
      </c>
      <c r="M76" s="359"/>
      <c r="N76" s="360">
        <f t="shared" si="14"/>
        <v>20990</v>
      </c>
      <c r="O76" s="380" t="s">
        <v>517</v>
      </c>
      <c r="P76" s="362">
        <f>P68</f>
        <v>21990</v>
      </c>
      <c r="Q76" s="359"/>
      <c r="R76" s="360">
        <f t="shared" si="13"/>
        <v>21990</v>
      </c>
      <c r="S76" s="380" t="s">
        <v>517</v>
      </c>
      <c r="T76" s="364">
        <v>7.0000000000000007E-2</v>
      </c>
      <c r="U76" s="365">
        <v>7.0000000000000007E-2</v>
      </c>
      <c r="V76" s="365">
        <v>7.0000000000000007E-2</v>
      </c>
      <c r="W76" s="366"/>
      <c r="X76" s="366" t="s">
        <v>525</v>
      </c>
      <c r="Y76" s="25">
        <v>0</v>
      </c>
      <c r="Z76" s="25"/>
      <c r="AB76" t="s">
        <v>519</v>
      </c>
    </row>
    <row r="77" spans="2:28" ht="21" x14ac:dyDescent="0.4">
      <c r="B77" s="283" t="s">
        <v>335</v>
      </c>
      <c r="C77" s="4" t="s">
        <v>514</v>
      </c>
      <c r="D77" t="s">
        <v>545</v>
      </c>
      <c r="E77" s="15">
        <v>0</v>
      </c>
      <c r="F77" s="423" t="s">
        <v>546</v>
      </c>
      <c r="G77" t="s">
        <v>125</v>
      </c>
      <c r="H77" s="358"/>
      <c r="I77" s="359"/>
      <c r="J77" s="360"/>
      <c r="K77" s="379"/>
      <c r="L77" s="362"/>
      <c r="M77" s="359"/>
      <c r="N77" s="360"/>
      <c r="O77" s="380"/>
      <c r="P77" s="362"/>
      <c r="Q77" s="359"/>
      <c r="R77" s="360"/>
      <c r="S77" s="380"/>
      <c r="T77" s="364">
        <v>7.0000000000000007E-2</v>
      </c>
      <c r="U77" s="365">
        <v>7.0000000000000007E-2</v>
      </c>
      <c r="V77" s="365">
        <v>7.0000000000000007E-2</v>
      </c>
      <c r="W77" s="366"/>
      <c r="X77" s="366" t="s">
        <v>528</v>
      </c>
      <c r="Y77" s="25">
        <v>0</v>
      </c>
      <c r="Z77" s="25"/>
      <c r="AB77" t="s">
        <v>519</v>
      </c>
    </row>
    <row r="78" spans="2:28" ht="32.25" customHeight="1" x14ac:dyDescent="0.4">
      <c r="B78" s="334" t="s">
        <v>335</v>
      </c>
      <c r="C78" s="367" t="s">
        <v>514</v>
      </c>
      <c r="D78" s="257" t="s">
        <v>547</v>
      </c>
      <c r="E78" s="300">
        <v>0</v>
      </c>
      <c r="F78" s="368" t="s">
        <v>548</v>
      </c>
      <c r="G78" s="257" t="s">
        <v>125</v>
      </c>
      <c r="H78" s="369"/>
      <c r="I78" s="370"/>
      <c r="J78" s="424"/>
      <c r="K78" s="379"/>
      <c r="L78" s="381"/>
      <c r="M78" s="370"/>
      <c r="N78" s="424"/>
      <c r="O78" s="380"/>
      <c r="P78" s="381"/>
      <c r="Q78" s="370"/>
      <c r="R78" s="424"/>
      <c r="S78" s="380"/>
      <c r="T78" s="364">
        <v>7.0000000000000007E-2</v>
      </c>
      <c r="U78" s="365">
        <v>7.0000000000000007E-2</v>
      </c>
      <c r="V78" s="365">
        <v>7.0000000000000007E-2</v>
      </c>
      <c r="W78" s="366"/>
      <c r="X78" s="366" t="s">
        <v>549</v>
      </c>
      <c r="Y78" s="25">
        <v>0</v>
      </c>
      <c r="Z78" s="25"/>
      <c r="AB78" t="s">
        <v>519</v>
      </c>
    </row>
    <row r="79" spans="2:28" ht="21" x14ac:dyDescent="0.4">
      <c r="B79" s="283" t="s">
        <v>335</v>
      </c>
      <c r="C79" s="4" t="s">
        <v>550</v>
      </c>
      <c r="D79" t="s">
        <v>551</v>
      </c>
      <c r="E79" s="15">
        <v>0.1</v>
      </c>
      <c r="F79" s="357" t="s">
        <v>552</v>
      </c>
      <c r="G79" t="s">
        <v>122</v>
      </c>
      <c r="H79" s="358"/>
      <c r="I79" s="359"/>
      <c r="J79" s="360"/>
      <c r="K79" s="377"/>
      <c r="L79" s="362"/>
      <c r="M79" s="359"/>
      <c r="N79" s="360"/>
      <c r="O79" s="378" t="s">
        <v>517</v>
      </c>
      <c r="P79" s="362">
        <v>18990</v>
      </c>
      <c r="Q79" s="359">
        <v>500</v>
      </c>
      <c r="R79" s="360">
        <f t="shared" ref="R79:R80" si="15">P79-Q79</f>
        <v>18490</v>
      </c>
      <c r="S79" s="378" t="s">
        <v>517</v>
      </c>
      <c r="T79" s="364">
        <v>7.0000000000000007E-2</v>
      </c>
      <c r="U79" s="365">
        <v>7.0000000000000007E-2</v>
      </c>
      <c r="V79" s="365">
        <v>7.0000000000000007E-2</v>
      </c>
      <c r="W79" s="366"/>
      <c r="X79" s="366" t="s">
        <v>553</v>
      </c>
      <c r="Y79" s="25" t="s">
        <v>28</v>
      </c>
      <c r="Z79" s="25"/>
      <c r="AB79" t="s">
        <v>519</v>
      </c>
    </row>
    <row r="80" spans="2:28" ht="21" x14ac:dyDescent="0.4">
      <c r="B80" s="283" t="s">
        <v>335</v>
      </c>
      <c r="C80" s="4" t="s">
        <v>550</v>
      </c>
      <c r="D80" t="s">
        <v>554</v>
      </c>
      <c r="E80" s="15">
        <v>0.1</v>
      </c>
      <c r="F80" s="357" t="s">
        <v>555</v>
      </c>
      <c r="G80" t="s">
        <v>122</v>
      </c>
      <c r="H80" s="358"/>
      <c r="I80" s="359"/>
      <c r="J80" s="360"/>
      <c r="K80" s="379"/>
      <c r="L80" s="362"/>
      <c r="M80" s="359"/>
      <c r="N80" s="360"/>
      <c r="O80" s="380" t="s">
        <v>517</v>
      </c>
      <c r="P80" s="362">
        <v>20290</v>
      </c>
      <c r="Q80" s="359">
        <v>800</v>
      </c>
      <c r="R80" s="360">
        <f t="shared" si="15"/>
        <v>19490</v>
      </c>
      <c r="S80" s="380" t="s">
        <v>517</v>
      </c>
      <c r="T80" s="364">
        <v>7.0000000000000007E-2</v>
      </c>
      <c r="U80" s="365">
        <v>7.0000000000000007E-2</v>
      </c>
      <c r="V80" s="365">
        <v>7.0000000000000007E-2</v>
      </c>
      <c r="W80" s="366"/>
      <c r="X80" s="366" t="s">
        <v>556</v>
      </c>
      <c r="Y80" s="25" t="s">
        <v>28</v>
      </c>
      <c r="Z80" s="25"/>
    </row>
    <row r="81" spans="2:26" ht="21" x14ac:dyDescent="0.4">
      <c r="B81" s="283" t="s">
        <v>335</v>
      </c>
      <c r="C81" s="4" t="s">
        <v>550</v>
      </c>
      <c r="D81" t="s">
        <v>557</v>
      </c>
      <c r="E81" s="15">
        <v>0.05</v>
      </c>
      <c r="F81" s="357" t="s">
        <v>558</v>
      </c>
      <c r="G81" t="s">
        <v>122</v>
      </c>
      <c r="H81" s="358"/>
      <c r="I81" s="359"/>
      <c r="J81" s="360"/>
      <c r="K81" s="379"/>
      <c r="L81" s="362">
        <v>23990</v>
      </c>
      <c r="M81" s="359">
        <v>500</v>
      </c>
      <c r="N81" s="360">
        <f t="shared" si="14"/>
        <v>23490</v>
      </c>
      <c r="O81" s="380" t="s">
        <v>517</v>
      </c>
      <c r="P81" s="362"/>
      <c r="Q81" s="359"/>
      <c r="R81" s="360"/>
      <c r="S81" s="380" t="s">
        <v>517</v>
      </c>
      <c r="T81" s="364">
        <v>7.0000000000000007E-2</v>
      </c>
      <c r="U81" s="365">
        <v>7.0000000000000007E-2</v>
      </c>
      <c r="V81" s="365">
        <v>7.0000000000000007E-2</v>
      </c>
      <c r="W81" s="366"/>
      <c r="X81" s="366" t="s">
        <v>559</v>
      </c>
      <c r="Y81" s="25" t="s">
        <v>28</v>
      </c>
      <c r="Z81" s="25"/>
    </row>
    <row r="82" spans="2:26" ht="21" x14ac:dyDescent="0.4">
      <c r="B82" s="283" t="s">
        <v>335</v>
      </c>
      <c r="C82" s="4" t="s">
        <v>550</v>
      </c>
      <c r="D82" t="s">
        <v>560</v>
      </c>
      <c r="E82" s="15">
        <v>0.05</v>
      </c>
      <c r="F82" s="357" t="s">
        <v>561</v>
      </c>
      <c r="G82" t="s">
        <v>122</v>
      </c>
      <c r="H82" s="358"/>
      <c r="I82" s="359"/>
      <c r="J82" s="360"/>
      <c r="K82" s="379"/>
      <c r="L82" s="362">
        <v>24990</v>
      </c>
      <c r="M82" s="359">
        <v>500</v>
      </c>
      <c r="N82" s="360">
        <f t="shared" si="14"/>
        <v>24490</v>
      </c>
      <c r="O82" s="380" t="s">
        <v>517</v>
      </c>
      <c r="P82" s="362"/>
      <c r="Q82" s="359"/>
      <c r="R82" s="360"/>
      <c r="S82" s="380" t="s">
        <v>517</v>
      </c>
      <c r="T82" s="364">
        <v>7.0000000000000007E-2</v>
      </c>
      <c r="U82" s="365">
        <v>7.0000000000000007E-2</v>
      </c>
      <c r="V82" s="365">
        <v>7.0000000000000007E-2</v>
      </c>
      <c r="W82" s="366"/>
      <c r="X82" s="366"/>
      <c r="Y82" s="25" t="s">
        <v>28</v>
      </c>
      <c r="Z82" s="25"/>
    </row>
    <row r="83" spans="2:26" ht="21" x14ac:dyDescent="0.4">
      <c r="B83" s="283" t="s">
        <v>335</v>
      </c>
      <c r="C83" s="4" t="s">
        <v>550</v>
      </c>
      <c r="D83" t="s">
        <v>562</v>
      </c>
      <c r="E83" s="15">
        <v>0</v>
      </c>
      <c r="F83" s="357" t="s">
        <v>563</v>
      </c>
      <c r="G83" t="s">
        <v>125</v>
      </c>
      <c r="H83" s="358"/>
      <c r="I83" s="359"/>
      <c r="J83" s="360"/>
      <c r="K83" s="379"/>
      <c r="L83" s="362"/>
      <c r="M83" s="359"/>
      <c r="N83" s="360"/>
      <c r="O83" s="380" t="s">
        <v>517</v>
      </c>
      <c r="P83" s="362">
        <f>18990+600</f>
        <v>19590</v>
      </c>
      <c r="Q83" s="359">
        <f>Q79</f>
        <v>500</v>
      </c>
      <c r="R83" s="360">
        <f t="shared" ref="R83:R84" si="16">P83-Q83</f>
        <v>19090</v>
      </c>
      <c r="S83" s="380" t="s">
        <v>517</v>
      </c>
      <c r="T83" s="364">
        <v>7.0000000000000007E-2</v>
      </c>
      <c r="U83" s="365">
        <v>7.0000000000000007E-2</v>
      </c>
      <c r="V83" s="365">
        <v>7.0000000000000007E-2</v>
      </c>
      <c r="W83" s="366"/>
      <c r="X83" s="366" t="s">
        <v>553</v>
      </c>
      <c r="Y83" s="25">
        <v>0</v>
      </c>
      <c r="Z83" s="25"/>
    </row>
    <row r="84" spans="2:26" ht="21" x14ac:dyDescent="0.4">
      <c r="B84" s="334" t="s">
        <v>335</v>
      </c>
      <c r="C84" s="367" t="s">
        <v>550</v>
      </c>
      <c r="D84" s="257" t="s">
        <v>564</v>
      </c>
      <c r="E84" s="300">
        <v>0</v>
      </c>
      <c r="F84" s="368" t="s">
        <v>565</v>
      </c>
      <c r="G84" s="257" t="s">
        <v>125</v>
      </c>
      <c r="H84" s="369"/>
      <c r="I84" s="370"/>
      <c r="J84" s="360"/>
      <c r="K84" s="379"/>
      <c r="L84" s="381"/>
      <c r="M84" s="370"/>
      <c r="N84" s="360"/>
      <c r="O84" s="380" t="s">
        <v>517</v>
      </c>
      <c r="P84" s="381">
        <f>20290+600</f>
        <v>20890</v>
      </c>
      <c r="Q84" s="370">
        <f>Q80</f>
        <v>800</v>
      </c>
      <c r="R84" s="360">
        <f t="shared" si="16"/>
        <v>20090</v>
      </c>
      <c r="S84" s="380" t="s">
        <v>517</v>
      </c>
      <c r="T84" s="364">
        <v>7.0000000000000007E-2</v>
      </c>
      <c r="U84" s="365">
        <v>7.0000000000000007E-2</v>
      </c>
      <c r="V84" s="365">
        <v>7.0000000000000007E-2</v>
      </c>
      <c r="W84" s="366"/>
      <c r="X84" s="366" t="s">
        <v>556</v>
      </c>
      <c r="Y84" s="25">
        <v>0</v>
      </c>
      <c r="Z84" s="25"/>
    </row>
    <row r="85" spans="2:26" ht="28.5" customHeight="1" x14ac:dyDescent="0.4">
      <c r="B85" s="280" t="s">
        <v>335</v>
      </c>
      <c r="C85" s="3" t="s">
        <v>566</v>
      </c>
      <c r="D85" s="273" t="s">
        <v>567</v>
      </c>
      <c r="E85" s="261">
        <v>7.4999999999999997E-2</v>
      </c>
      <c r="F85" s="347" t="s">
        <v>568</v>
      </c>
      <c r="G85" s="273" t="s">
        <v>122</v>
      </c>
      <c r="H85" s="348"/>
      <c r="I85" s="349"/>
      <c r="J85" s="350"/>
      <c r="K85" s="425"/>
      <c r="L85" s="352">
        <v>22990</v>
      </c>
      <c r="M85" s="349"/>
      <c r="N85" s="350">
        <f t="shared" si="14"/>
        <v>22990</v>
      </c>
      <c r="O85" s="569" t="s">
        <v>569</v>
      </c>
      <c r="P85" s="352"/>
      <c r="Q85" s="349"/>
      <c r="R85" s="350"/>
      <c r="S85" s="569" t="s">
        <v>569</v>
      </c>
      <c r="T85" s="354">
        <v>7.0000000000000007E-2</v>
      </c>
      <c r="U85" s="355">
        <v>7.0000000000000007E-2</v>
      </c>
      <c r="V85" s="355">
        <v>7.0000000000000007E-2</v>
      </c>
      <c r="W85" s="356"/>
      <c r="X85" s="356" t="s">
        <v>570</v>
      </c>
      <c r="Y85" s="43" t="s">
        <v>34</v>
      </c>
      <c r="Z85" s="43"/>
    </row>
    <row r="86" spans="2:26" ht="28.5" customHeight="1" x14ac:dyDescent="0.4">
      <c r="B86" s="283" t="s">
        <v>335</v>
      </c>
      <c r="C86" s="4" t="s">
        <v>566</v>
      </c>
      <c r="D86" t="s">
        <v>571</v>
      </c>
      <c r="E86" s="15">
        <v>7.4999999999999997E-2</v>
      </c>
      <c r="F86" s="357" t="s">
        <v>572</v>
      </c>
      <c r="G86" t="s">
        <v>122</v>
      </c>
      <c r="H86" s="358"/>
      <c r="I86" s="359"/>
      <c r="J86" s="360"/>
      <c r="K86" s="426"/>
      <c r="L86" s="362">
        <f>L85+500</f>
        <v>23490</v>
      </c>
      <c r="M86" s="359"/>
      <c r="N86" s="360">
        <f t="shared" si="14"/>
        <v>23490</v>
      </c>
      <c r="O86" s="570"/>
      <c r="P86" s="362"/>
      <c r="Q86" s="359"/>
      <c r="R86" s="360"/>
      <c r="S86" s="570"/>
      <c r="T86" s="364">
        <v>7.0000000000000007E-2</v>
      </c>
      <c r="U86" s="365">
        <v>7.0000000000000007E-2</v>
      </c>
      <c r="V86" s="365">
        <v>7.0000000000000007E-2</v>
      </c>
      <c r="W86" s="366"/>
      <c r="X86" s="366" t="s">
        <v>570</v>
      </c>
      <c r="Y86" s="25" t="s">
        <v>34</v>
      </c>
      <c r="Z86" s="25"/>
    </row>
    <row r="87" spans="2:26" ht="30" customHeight="1" x14ac:dyDescent="0.4">
      <c r="B87" s="283" t="s">
        <v>335</v>
      </c>
      <c r="C87" s="4" t="s">
        <v>566</v>
      </c>
      <c r="D87" t="s">
        <v>573</v>
      </c>
      <c r="E87" s="15">
        <v>7.4999999999999997E-2</v>
      </c>
      <c r="F87" s="357" t="s">
        <v>574</v>
      </c>
      <c r="G87" t="s">
        <v>122</v>
      </c>
      <c r="H87" s="358"/>
      <c r="I87" s="359"/>
      <c r="J87" s="360"/>
      <c r="K87" s="363"/>
      <c r="L87" s="362">
        <v>23990</v>
      </c>
      <c r="M87" s="359"/>
      <c r="N87" s="360">
        <f>L87-M87</f>
        <v>23990</v>
      </c>
      <c r="O87" s="570"/>
      <c r="P87" s="362"/>
      <c r="Q87" s="359"/>
      <c r="R87" s="360"/>
      <c r="S87" s="570"/>
      <c r="T87" s="364">
        <v>7.0000000000000007E-2</v>
      </c>
      <c r="U87" s="365">
        <v>7.0000000000000007E-2</v>
      </c>
      <c r="V87" s="365">
        <v>7.0000000000000007E-2</v>
      </c>
      <c r="W87" s="366"/>
      <c r="X87" s="366" t="s">
        <v>575</v>
      </c>
      <c r="Y87" s="25" t="s">
        <v>34</v>
      </c>
      <c r="Z87" s="25"/>
    </row>
    <row r="88" spans="2:26" ht="30" customHeight="1" x14ac:dyDescent="0.4">
      <c r="B88" s="334" t="s">
        <v>335</v>
      </c>
      <c r="C88" s="367" t="s">
        <v>566</v>
      </c>
      <c r="D88" s="257" t="s">
        <v>576</v>
      </c>
      <c r="E88" s="300">
        <v>7.4999999999999997E-2</v>
      </c>
      <c r="F88" s="368" t="s">
        <v>577</v>
      </c>
      <c r="G88" s="257" t="s">
        <v>122</v>
      </c>
      <c r="H88" s="369"/>
      <c r="I88" s="370"/>
      <c r="J88" s="371"/>
      <c r="K88" s="373"/>
      <c r="L88" s="381">
        <f>L87+500</f>
        <v>24490</v>
      </c>
      <c r="M88" s="370"/>
      <c r="N88" s="371">
        <f t="shared" si="14"/>
        <v>24490</v>
      </c>
      <c r="O88" s="571"/>
      <c r="P88" s="381"/>
      <c r="Q88" s="370"/>
      <c r="R88" s="371"/>
      <c r="S88" s="571"/>
      <c r="T88" s="374">
        <v>7.0000000000000007E-2</v>
      </c>
      <c r="U88" s="375">
        <v>7.0000000000000007E-2</v>
      </c>
      <c r="V88" s="375">
        <v>7.0000000000000007E-2</v>
      </c>
      <c r="W88" s="376"/>
      <c r="X88" s="376" t="s">
        <v>575</v>
      </c>
      <c r="Y88" s="29" t="s">
        <v>34</v>
      </c>
      <c r="Z88" s="29"/>
    </row>
    <row r="89" spans="2:26" ht="21" x14ac:dyDescent="0.4">
      <c r="B89" s="280" t="s">
        <v>335</v>
      </c>
      <c r="C89" s="3" t="s">
        <v>578</v>
      </c>
      <c r="D89" s="273" t="s">
        <v>579</v>
      </c>
      <c r="E89" s="261">
        <v>0.05</v>
      </c>
      <c r="F89" s="347" t="s">
        <v>580</v>
      </c>
      <c r="G89" s="273" t="s">
        <v>122</v>
      </c>
      <c r="H89" s="348"/>
      <c r="I89" s="349"/>
      <c r="J89" s="350"/>
      <c r="K89" s="377"/>
      <c r="L89" s="352">
        <v>20640</v>
      </c>
      <c r="M89" s="349">
        <v>1000</v>
      </c>
      <c r="N89" s="350">
        <f t="shared" si="14"/>
        <v>19640</v>
      </c>
      <c r="O89" s="378" t="s">
        <v>507</v>
      </c>
      <c r="P89" s="352"/>
      <c r="Q89" s="349"/>
      <c r="R89" s="350"/>
      <c r="S89" s="378" t="s">
        <v>507</v>
      </c>
      <c r="T89" s="354">
        <v>7.0000000000000007E-2</v>
      </c>
      <c r="U89" s="355">
        <v>7.0000000000000007E-2</v>
      </c>
      <c r="V89" s="355">
        <v>7.0000000000000007E-2</v>
      </c>
      <c r="W89" s="356"/>
      <c r="X89" s="356" t="s">
        <v>581</v>
      </c>
      <c r="Y89" s="43" t="s">
        <v>28</v>
      </c>
      <c r="Z89" s="43"/>
    </row>
    <row r="90" spans="2:26" ht="21" x14ac:dyDescent="0.4">
      <c r="B90" s="334" t="s">
        <v>335</v>
      </c>
      <c r="C90" s="367" t="s">
        <v>578</v>
      </c>
      <c r="D90" s="257" t="s">
        <v>582</v>
      </c>
      <c r="E90" s="300">
        <v>0.05</v>
      </c>
      <c r="F90" s="368" t="s">
        <v>583</v>
      </c>
      <c r="G90" s="257" t="s">
        <v>122</v>
      </c>
      <c r="H90" s="369"/>
      <c r="I90" s="370"/>
      <c r="J90" s="371"/>
      <c r="K90" s="340"/>
      <c r="L90" s="381">
        <v>21640</v>
      </c>
      <c r="M90" s="370">
        <v>1000</v>
      </c>
      <c r="N90" s="371">
        <f t="shared" si="14"/>
        <v>20640</v>
      </c>
      <c r="O90" s="342" t="s">
        <v>507</v>
      </c>
      <c r="P90" s="381"/>
      <c r="Q90" s="370"/>
      <c r="R90" s="371"/>
      <c r="S90" s="342" t="s">
        <v>507</v>
      </c>
      <c r="T90" s="374">
        <v>7.0000000000000007E-2</v>
      </c>
      <c r="U90" s="375">
        <v>7.0000000000000007E-2</v>
      </c>
      <c r="V90" s="375">
        <v>7.0000000000000007E-2</v>
      </c>
      <c r="W90" s="376"/>
      <c r="X90" s="376" t="s">
        <v>584</v>
      </c>
      <c r="Y90" s="29" t="s">
        <v>28</v>
      </c>
      <c r="Z90" s="29"/>
    </row>
    <row r="91" spans="2:26" ht="21" x14ac:dyDescent="0.4">
      <c r="B91" s="280" t="s">
        <v>335</v>
      </c>
      <c r="C91" s="3" t="s">
        <v>585</v>
      </c>
      <c r="D91" s="273" t="s">
        <v>586</v>
      </c>
      <c r="E91" s="261">
        <v>0.05</v>
      </c>
      <c r="F91" s="347" t="s">
        <v>587</v>
      </c>
      <c r="G91" s="273" t="s">
        <v>122</v>
      </c>
      <c r="H91" s="427"/>
      <c r="I91" s="390"/>
      <c r="J91" s="391"/>
      <c r="K91" s="377"/>
      <c r="L91" s="352">
        <v>13490</v>
      </c>
      <c r="M91" s="390">
        <v>0</v>
      </c>
      <c r="N91" s="391">
        <f t="shared" si="14"/>
        <v>13490</v>
      </c>
      <c r="O91" s="378" t="s">
        <v>588</v>
      </c>
      <c r="P91" s="352"/>
      <c r="Q91" s="390"/>
      <c r="R91" s="391"/>
      <c r="S91" s="378" t="s">
        <v>588</v>
      </c>
      <c r="T91" s="354">
        <v>7.0000000000000007E-2</v>
      </c>
      <c r="U91" s="355">
        <v>7.0000000000000007E-2</v>
      </c>
      <c r="V91" s="355">
        <v>7.0000000000000007E-2</v>
      </c>
      <c r="W91" s="356"/>
      <c r="X91" s="356"/>
      <c r="Y91" s="43" t="s">
        <v>73</v>
      </c>
      <c r="Z91" s="43"/>
    </row>
    <row r="92" spans="2:26" ht="21" x14ac:dyDescent="0.4">
      <c r="B92" s="283" t="s">
        <v>335</v>
      </c>
      <c r="C92" s="4" t="s">
        <v>585</v>
      </c>
      <c r="D92" t="s">
        <v>589</v>
      </c>
      <c r="E92" s="15">
        <v>0.05</v>
      </c>
      <c r="F92" s="357" t="s">
        <v>590</v>
      </c>
      <c r="G92" t="s">
        <v>122</v>
      </c>
      <c r="H92" s="428"/>
      <c r="I92" s="400"/>
      <c r="J92" s="401"/>
      <c r="K92" s="379"/>
      <c r="L92" s="362">
        <v>14490</v>
      </c>
      <c r="M92" s="400">
        <v>0</v>
      </c>
      <c r="N92" s="401">
        <f t="shared" si="14"/>
        <v>14490</v>
      </c>
      <c r="O92" s="380" t="s">
        <v>591</v>
      </c>
      <c r="P92" s="362"/>
      <c r="Q92" s="400"/>
      <c r="R92" s="401"/>
      <c r="S92" s="380" t="s">
        <v>591</v>
      </c>
      <c r="T92" s="364">
        <v>7.0000000000000007E-2</v>
      </c>
      <c r="U92" s="365">
        <v>7.0000000000000007E-2</v>
      </c>
      <c r="V92" s="365">
        <v>7.0000000000000007E-2</v>
      </c>
      <c r="W92" s="366"/>
      <c r="X92" s="366"/>
      <c r="Y92" s="25" t="s">
        <v>73</v>
      </c>
      <c r="Z92" s="25"/>
    </row>
    <row r="93" spans="2:26" ht="21" x14ac:dyDescent="0.4">
      <c r="B93" s="283" t="s">
        <v>335</v>
      </c>
      <c r="C93" s="4" t="s">
        <v>585</v>
      </c>
      <c r="D93" t="s">
        <v>592</v>
      </c>
      <c r="E93" s="15">
        <v>0.05</v>
      </c>
      <c r="F93" s="357" t="s">
        <v>593</v>
      </c>
      <c r="G93" s="429" t="s">
        <v>122</v>
      </c>
      <c r="H93" s="428"/>
      <c r="I93" s="400"/>
      <c r="J93" s="401"/>
      <c r="K93" s="379"/>
      <c r="L93" s="362">
        <v>15490</v>
      </c>
      <c r="M93" s="400">
        <v>500</v>
      </c>
      <c r="N93" s="401">
        <f t="shared" si="14"/>
        <v>14990</v>
      </c>
      <c r="O93" s="380" t="s">
        <v>591</v>
      </c>
      <c r="P93" s="362"/>
      <c r="Q93" s="400"/>
      <c r="R93" s="401"/>
      <c r="S93" s="380" t="s">
        <v>591</v>
      </c>
      <c r="T93" s="364">
        <v>7.0000000000000007E-2</v>
      </c>
      <c r="U93" s="365">
        <v>7.0000000000000007E-2</v>
      </c>
      <c r="V93" s="365">
        <v>7.0000000000000007E-2</v>
      </c>
      <c r="W93" s="366"/>
      <c r="X93" s="366"/>
      <c r="Y93" s="25" t="s">
        <v>73</v>
      </c>
      <c r="Z93" s="25"/>
    </row>
    <row r="94" spans="2:26" ht="21" x14ac:dyDescent="0.4">
      <c r="B94" s="283" t="s">
        <v>335</v>
      </c>
      <c r="C94" s="4" t="s">
        <v>585</v>
      </c>
      <c r="D94" t="s">
        <v>594</v>
      </c>
      <c r="E94" s="15">
        <v>0</v>
      </c>
      <c r="F94" s="357" t="s">
        <v>595</v>
      </c>
      <c r="G94" t="s">
        <v>125</v>
      </c>
      <c r="H94" s="428"/>
      <c r="I94" s="400"/>
      <c r="J94" s="401"/>
      <c r="K94" s="379"/>
      <c r="L94" s="362">
        <f>L91+600</f>
        <v>14090</v>
      </c>
      <c r="M94" s="400">
        <f>M91</f>
        <v>0</v>
      </c>
      <c r="N94" s="401">
        <f t="shared" si="14"/>
        <v>14090</v>
      </c>
      <c r="O94" s="380" t="s">
        <v>588</v>
      </c>
      <c r="P94" s="362"/>
      <c r="Q94" s="400"/>
      <c r="R94" s="401"/>
      <c r="S94" s="380" t="s">
        <v>588</v>
      </c>
      <c r="T94" s="364">
        <v>7.0000000000000007E-2</v>
      </c>
      <c r="U94" s="365">
        <v>7.0000000000000007E-2</v>
      </c>
      <c r="V94" s="365">
        <v>7.0000000000000007E-2</v>
      </c>
      <c r="W94" s="366"/>
      <c r="X94" s="366"/>
      <c r="Y94" s="25">
        <v>0</v>
      </c>
      <c r="Z94" s="25"/>
    </row>
    <row r="95" spans="2:26" ht="21" x14ac:dyDescent="0.4">
      <c r="B95" s="283" t="s">
        <v>335</v>
      </c>
      <c r="C95" s="4" t="s">
        <v>585</v>
      </c>
      <c r="D95" t="s">
        <v>596</v>
      </c>
      <c r="E95" s="15">
        <v>0</v>
      </c>
      <c r="F95" s="357" t="s">
        <v>597</v>
      </c>
      <c r="G95" t="s">
        <v>125</v>
      </c>
      <c r="H95" s="428"/>
      <c r="I95" s="400"/>
      <c r="J95" s="401"/>
      <c r="K95" s="379"/>
      <c r="L95" s="362">
        <f>L92+600</f>
        <v>15090</v>
      </c>
      <c r="M95" s="400">
        <f>M92</f>
        <v>0</v>
      </c>
      <c r="N95" s="401">
        <f t="shared" si="14"/>
        <v>15090</v>
      </c>
      <c r="O95" s="380" t="s">
        <v>591</v>
      </c>
      <c r="P95" s="362"/>
      <c r="Q95" s="400"/>
      <c r="R95" s="401"/>
      <c r="S95" s="380" t="s">
        <v>591</v>
      </c>
      <c r="T95" s="364">
        <v>7.0000000000000007E-2</v>
      </c>
      <c r="U95" s="365">
        <v>7.0000000000000007E-2</v>
      </c>
      <c r="V95" s="365">
        <v>7.0000000000000007E-2</v>
      </c>
      <c r="W95" s="366"/>
      <c r="X95" s="366"/>
      <c r="Y95" s="25">
        <v>0</v>
      </c>
      <c r="Z95" s="25"/>
    </row>
    <row r="96" spans="2:26" ht="21.6" thickBot="1" x14ac:dyDescent="0.45">
      <c r="B96" s="286" t="s">
        <v>335</v>
      </c>
      <c r="C96" s="430" t="s">
        <v>585</v>
      </c>
      <c r="D96" s="136" t="s">
        <v>598</v>
      </c>
      <c r="E96" s="16">
        <v>0</v>
      </c>
      <c r="F96" s="431" t="s">
        <v>599</v>
      </c>
      <c r="G96" s="136" t="s">
        <v>125</v>
      </c>
      <c r="H96" s="432"/>
      <c r="I96" s="433"/>
      <c r="J96" s="434"/>
      <c r="K96" s="435"/>
      <c r="L96" s="436">
        <f>L93+600</f>
        <v>16090</v>
      </c>
      <c r="M96" s="433">
        <f>M93</f>
        <v>500</v>
      </c>
      <c r="N96" s="434">
        <f t="shared" si="14"/>
        <v>15590</v>
      </c>
      <c r="O96" s="437" t="str">
        <f>O93</f>
        <v>MULTIMEDIA SP 950 ANDROID + CÁMARA  + SENSORES</v>
      </c>
      <c r="P96" s="436"/>
      <c r="Q96" s="433"/>
      <c r="R96" s="434"/>
      <c r="S96" s="437" t="str">
        <f>S93</f>
        <v>MULTIMEDIA SP 950 ANDROID + CÁMARA  + SENSORES</v>
      </c>
      <c r="T96" s="438">
        <v>7.0000000000000007E-2</v>
      </c>
      <c r="U96" s="439">
        <v>7.0000000000000007E-2</v>
      </c>
      <c r="V96" s="439">
        <v>7.0000000000000007E-2</v>
      </c>
      <c r="W96" s="440"/>
      <c r="X96" s="440"/>
      <c r="Y96" s="47">
        <v>0</v>
      </c>
      <c r="Z96" s="47"/>
    </row>
    <row r="97" spans="6:6" ht="15.6" x14ac:dyDescent="0.3">
      <c r="F97" s="441"/>
    </row>
  </sheetData>
  <mergeCells count="6">
    <mergeCell ref="B1:G1"/>
    <mergeCell ref="B2:G2"/>
    <mergeCell ref="L4:O4"/>
    <mergeCell ref="P4:S4"/>
    <mergeCell ref="O85:O88"/>
    <mergeCell ref="S85:S88"/>
  </mergeCells>
  <conditionalFormatting sqref="T79:V96 T6:V17 T20:V76">
    <cfRule type="cellIs" dxfId="29" priority="8" operator="between">
      <formula>0.01</formula>
      <formula>0.06</formula>
    </cfRule>
  </conditionalFormatting>
  <conditionalFormatting sqref="T20:V45 T6:V17">
    <cfRule type="expression" dxfId="28" priority="9">
      <formula>#REF!&lt;&gt;#REF!</formula>
    </cfRule>
  </conditionalFormatting>
  <conditionalFormatting sqref="T79:V96 T46:V76">
    <cfRule type="expression" dxfId="27" priority="7">
      <formula>#REF!&lt;&gt;#REF!</formula>
    </cfRule>
  </conditionalFormatting>
  <conditionalFormatting sqref="T78:V78">
    <cfRule type="cellIs" dxfId="26" priority="6" operator="between">
      <formula>0.01</formula>
      <formula>0.06</formula>
    </cfRule>
  </conditionalFormatting>
  <conditionalFormatting sqref="T78:V78">
    <cfRule type="expression" dxfId="25" priority="5">
      <formula>#REF!&lt;&gt;#REF!</formula>
    </cfRule>
  </conditionalFormatting>
  <conditionalFormatting sqref="T77:V77">
    <cfRule type="cellIs" dxfId="24" priority="4" operator="between">
      <formula>0.01</formula>
      <formula>0.06</formula>
    </cfRule>
  </conditionalFormatting>
  <conditionalFormatting sqref="T77:V77">
    <cfRule type="expression" dxfId="23" priority="3">
      <formula>#REF!&lt;&gt;#REF!</formula>
    </cfRule>
  </conditionalFormatting>
  <conditionalFormatting sqref="T18:V19">
    <cfRule type="cellIs" dxfId="22" priority="2" operator="between">
      <formula>0.01</formula>
      <formula>0.06</formula>
    </cfRule>
  </conditionalFormatting>
  <conditionalFormatting sqref="T18:V19">
    <cfRule type="expression" dxfId="21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D36D-DDD9-41BC-9161-7EB9FA5D5004}">
  <dimension ref="B4:V47"/>
  <sheetViews>
    <sheetView showGridLines="0" topLeftCell="A3" zoomScale="60" zoomScaleNormal="60" workbookViewId="0">
      <pane xSplit="6" ySplit="6" topLeftCell="G13" activePane="bottomRight" state="frozen"/>
      <selection pane="topRight" activeCell="G3" sqref="G3"/>
      <selection pane="bottomLeft" activeCell="A6" sqref="A6"/>
      <selection pane="bottomRight" activeCell="D9" sqref="D9:E34"/>
    </sheetView>
  </sheetViews>
  <sheetFormatPr baseColWidth="10" defaultColWidth="11.44140625" defaultRowHeight="14.4" x14ac:dyDescent="0.3"/>
  <cols>
    <col min="1" max="1" width="4.6640625" customWidth="1"/>
    <col min="2" max="2" width="14.6640625" customWidth="1"/>
    <col min="3" max="3" width="15.109375" bestFit="1" customWidth="1"/>
    <col min="4" max="4" width="29" customWidth="1"/>
    <col min="5" max="5" width="9.44140625" customWidth="1"/>
    <col min="6" max="6" width="51.109375" customWidth="1"/>
    <col min="7" max="7" width="19" customWidth="1"/>
    <col min="8" max="10" width="17.6640625" style="1" customWidth="1"/>
    <col min="11" max="11" width="28" style="1" customWidth="1"/>
    <col min="12" max="12" width="19.6640625" style="1" customWidth="1"/>
    <col min="13" max="13" width="19.44140625" style="1" customWidth="1"/>
    <col min="14" max="14" width="22.6640625" style="1" customWidth="1"/>
    <col min="15" max="15" width="51.66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</cols>
  <sheetData>
    <row r="4" spans="2:22" s="2" customFormat="1" ht="23.4" x14ac:dyDescent="0.45">
      <c r="B4" s="563" t="s">
        <v>0</v>
      </c>
      <c r="C4" s="563"/>
      <c r="D4" s="563"/>
      <c r="E4" s="563"/>
      <c r="F4" s="563"/>
      <c r="G4" s="563"/>
      <c r="H4" s="557"/>
      <c r="I4" s="557"/>
      <c r="J4" s="557"/>
      <c r="K4" s="557"/>
      <c r="L4" s="557"/>
      <c r="M4" s="557"/>
      <c r="N4" s="557"/>
      <c r="O4" s="557"/>
      <c r="U4" s="21"/>
    </row>
    <row r="5" spans="2:22" ht="21.75" customHeight="1" x14ac:dyDescent="0.3">
      <c r="B5" s="564" t="s">
        <v>1</v>
      </c>
      <c r="C5" s="564"/>
      <c r="D5" s="564"/>
      <c r="E5" s="564"/>
      <c r="F5" s="564"/>
      <c r="G5" s="564"/>
      <c r="H5" s="558"/>
      <c r="I5" s="558"/>
      <c r="J5" s="558"/>
      <c r="K5" s="558"/>
      <c r="L5" s="558"/>
      <c r="M5" s="558"/>
      <c r="N5" s="558"/>
      <c r="O5" s="558"/>
    </row>
    <row r="6" spans="2:22" ht="21.75" customHeight="1" thickBot="1" x14ac:dyDescent="0.35"/>
    <row r="7" spans="2:22" ht="15" thickBot="1" x14ac:dyDescent="0.35">
      <c r="H7" s="565" t="s">
        <v>3</v>
      </c>
      <c r="I7" s="566"/>
      <c r="J7" s="566"/>
      <c r="K7" s="567"/>
      <c r="L7" s="565" t="s">
        <v>4</v>
      </c>
      <c r="M7" s="566"/>
      <c r="N7" s="566"/>
      <c r="O7" s="567"/>
    </row>
    <row r="8" spans="2:22" ht="77.25" customHeight="1" thickBot="1" x14ac:dyDescent="0.35">
      <c r="B8" s="7" t="s">
        <v>5</v>
      </c>
      <c r="C8" s="8" t="s">
        <v>6</v>
      </c>
      <c r="D8" s="8" t="s">
        <v>7</v>
      </c>
      <c r="E8" s="8" t="s">
        <v>8</v>
      </c>
      <c r="F8" s="8" t="s">
        <v>9</v>
      </c>
      <c r="G8" s="30" t="s">
        <v>116</v>
      </c>
      <c r="H8" s="10" t="s">
        <v>10</v>
      </c>
      <c r="I8" s="11" t="s">
        <v>11</v>
      </c>
      <c r="J8" s="66" t="s">
        <v>600</v>
      </c>
      <c r="K8" s="12" t="s">
        <v>13</v>
      </c>
      <c r="L8" s="10" t="s">
        <v>10</v>
      </c>
      <c r="M8" s="11" t="s">
        <v>11</v>
      </c>
      <c r="N8" s="66" t="s">
        <v>600</v>
      </c>
      <c r="O8" s="12" t="s">
        <v>13</v>
      </c>
      <c r="P8" s="84" t="s">
        <v>15</v>
      </c>
      <c r="Q8" s="85" t="s">
        <v>16</v>
      </c>
      <c r="R8" s="85" t="s">
        <v>218</v>
      </c>
      <c r="S8" s="86" t="s">
        <v>17</v>
      </c>
      <c r="T8" s="86" t="s">
        <v>18</v>
      </c>
      <c r="U8" s="295" t="s">
        <v>19</v>
      </c>
    </row>
    <row r="9" spans="2:22" ht="16.5" customHeight="1" x14ac:dyDescent="0.3">
      <c r="B9" s="34" t="s">
        <v>601</v>
      </c>
      <c r="C9" s="235" t="s">
        <v>602</v>
      </c>
      <c r="D9" s="35" t="s">
        <v>603</v>
      </c>
      <c r="E9" s="15">
        <v>7.4999999999999997E-2</v>
      </c>
      <c r="F9" s="35" t="s">
        <v>604</v>
      </c>
      <c r="G9" s="107" t="s">
        <v>605</v>
      </c>
      <c r="H9" s="236"/>
      <c r="I9" s="223"/>
      <c r="J9" s="57"/>
      <c r="K9" s="270"/>
      <c r="L9" s="236">
        <v>15490</v>
      </c>
      <c r="M9" s="223"/>
      <c r="N9" s="57">
        <f>L9-M9</f>
        <v>15490</v>
      </c>
      <c r="O9" s="270"/>
      <c r="P9" s="117" t="s">
        <v>606</v>
      </c>
      <c r="Q9" s="118">
        <v>7.0000000000000007E-2</v>
      </c>
      <c r="R9" s="118">
        <v>7.0000000000000007E-2</v>
      </c>
      <c r="T9" t="s">
        <v>607</v>
      </c>
      <c r="U9" s="104" t="s">
        <v>28</v>
      </c>
    </row>
    <row r="10" spans="2:22" ht="16.5" customHeight="1" x14ac:dyDescent="0.3">
      <c r="B10" s="34" t="s">
        <v>601</v>
      </c>
      <c r="C10" s="235" t="s">
        <v>602</v>
      </c>
      <c r="D10" s="35" t="s">
        <v>608</v>
      </c>
      <c r="E10" s="15">
        <v>0</v>
      </c>
      <c r="F10" s="35" t="s">
        <v>609</v>
      </c>
      <c r="G10" s="107" t="s">
        <v>125</v>
      </c>
      <c r="H10" s="236"/>
      <c r="I10" s="223"/>
      <c r="J10" s="57"/>
      <c r="K10" s="270"/>
      <c r="L10" s="236">
        <v>15490</v>
      </c>
      <c r="M10" s="223"/>
      <c r="N10" s="57">
        <f t="shared" ref="N10:N30" si="0">L10-M10</f>
        <v>15490</v>
      </c>
      <c r="O10" s="270"/>
      <c r="P10" s="117" t="s">
        <v>610</v>
      </c>
      <c r="Q10" s="118">
        <v>7.0000000000000007E-2</v>
      </c>
      <c r="R10" s="118">
        <v>7.0000000000000007E-2</v>
      </c>
      <c r="T10" t="s">
        <v>607</v>
      </c>
      <c r="U10" s="119" t="s">
        <v>28</v>
      </c>
    </row>
    <row r="11" spans="2:22" ht="16.5" customHeight="1" x14ac:dyDescent="0.3">
      <c r="B11" s="34" t="s">
        <v>601</v>
      </c>
      <c r="C11" s="235" t="s">
        <v>602</v>
      </c>
      <c r="D11" s="35" t="s">
        <v>611</v>
      </c>
      <c r="E11" s="15">
        <v>7.4999999999999997E-2</v>
      </c>
      <c r="F11" s="35" t="s">
        <v>612</v>
      </c>
      <c r="G11" s="107" t="s">
        <v>605</v>
      </c>
      <c r="H11" s="236"/>
      <c r="I11" s="223"/>
      <c r="J11" s="57"/>
      <c r="K11" s="270"/>
      <c r="L11" s="236">
        <v>15790</v>
      </c>
      <c r="M11" s="223">
        <v>100</v>
      </c>
      <c r="N11" s="57">
        <f t="shared" si="0"/>
        <v>15690</v>
      </c>
      <c r="O11" s="270"/>
      <c r="P11" s="117">
        <v>7.0000000000000007E-2</v>
      </c>
      <c r="Q11" s="118">
        <v>7.0000000000000007E-2</v>
      </c>
      <c r="R11" s="118">
        <v>7.0000000000000007E-2</v>
      </c>
      <c r="T11" t="s">
        <v>613</v>
      </c>
      <c r="U11" s="119" t="s">
        <v>28</v>
      </c>
    </row>
    <row r="12" spans="2:22" ht="16.5" customHeight="1" x14ac:dyDescent="0.3">
      <c r="B12" s="34" t="s">
        <v>601</v>
      </c>
      <c r="C12" s="235" t="s">
        <v>602</v>
      </c>
      <c r="D12" s="35" t="s">
        <v>614</v>
      </c>
      <c r="E12" s="15">
        <v>0</v>
      </c>
      <c r="F12" s="35" t="s">
        <v>615</v>
      </c>
      <c r="G12" s="107" t="s">
        <v>125</v>
      </c>
      <c r="H12" s="236"/>
      <c r="I12" s="223"/>
      <c r="J12" s="57"/>
      <c r="K12" s="270"/>
      <c r="L12" s="236">
        <v>15790</v>
      </c>
      <c r="M12" s="223">
        <v>100</v>
      </c>
      <c r="N12" s="57">
        <f t="shared" si="0"/>
        <v>15690</v>
      </c>
      <c r="O12" s="270"/>
      <c r="P12" s="117">
        <v>7.0000000000000007E-2</v>
      </c>
      <c r="Q12" s="118">
        <v>7.0000000000000007E-2</v>
      </c>
      <c r="R12" s="118">
        <v>7.0000000000000007E-2</v>
      </c>
      <c r="T12" t="s">
        <v>613</v>
      </c>
      <c r="U12" s="119" t="s">
        <v>28</v>
      </c>
    </row>
    <row r="13" spans="2:22" s="296" customFormat="1" ht="28.8" x14ac:dyDescent="0.3">
      <c r="B13" s="34" t="s">
        <v>601</v>
      </c>
      <c r="C13" s="235" t="s">
        <v>602</v>
      </c>
      <c r="D13" s="35" t="s">
        <v>616</v>
      </c>
      <c r="E13" s="15">
        <v>7.4999999999999997E-2</v>
      </c>
      <c r="F13" s="35" t="s">
        <v>617</v>
      </c>
      <c r="G13" s="107" t="s">
        <v>605</v>
      </c>
      <c r="H13" s="236">
        <v>17290</v>
      </c>
      <c r="I13" s="223">
        <v>100</v>
      </c>
      <c r="J13" s="57">
        <f t="shared" ref="J13:J24" si="1">H13-I13</f>
        <v>17190</v>
      </c>
      <c r="L13" s="236">
        <v>17590</v>
      </c>
      <c r="M13" s="223">
        <v>100</v>
      </c>
      <c r="N13" s="57">
        <f t="shared" si="0"/>
        <v>17490</v>
      </c>
      <c r="O13" s="269" t="s">
        <v>618</v>
      </c>
      <c r="P13" s="297">
        <v>7.0000000000000007E-2</v>
      </c>
      <c r="Q13" s="298">
        <v>7.0000000000000007E-2</v>
      </c>
      <c r="R13" s="298">
        <v>7.0000000000000007E-2</v>
      </c>
      <c r="T13" s="296" t="s">
        <v>619</v>
      </c>
      <c r="U13" s="266" t="s">
        <v>28</v>
      </c>
      <c r="V13" s="238"/>
    </row>
    <row r="14" spans="2:22" s="296" customFormat="1" ht="28.8" x14ac:dyDescent="0.3">
      <c r="B14" s="34" t="s">
        <v>601</v>
      </c>
      <c r="C14" s="235" t="s">
        <v>602</v>
      </c>
      <c r="D14" s="35" t="s">
        <v>620</v>
      </c>
      <c r="E14" s="15">
        <v>0</v>
      </c>
      <c r="F14" s="35" t="s">
        <v>621</v>
      </c>
      <c r="G14" s="107" t="s">
        <v>125</v>
      </c>
      <c r="H14" s="236">
        <v>17290</v>
      </c>
      <c r="I14" s="223">
        <v>100</v>
      </c>
      <c r="J14" s="57">
        <f t="shared" si="1"/>
        <v>17190</v>
      </c>
      <c r="L14" s="236">
        <v>17590</v>
      </c>
      <c r="M14" s="223">
        <v>100</v>
      </c>
      <c r="N14" s="57">
        <f t="shared" si="0"/>
        <v>17490</v>
      </c>
      <c r="O14" s="269" t="s">
        <v>618</v>
      </c>
      <c r="P14" s="297">
        <v>7.0000000000000007E-2</v>
      </c>
      <c r="Q14" s="298">
        <v>7.0000000000000007E-2</v>
      </c>
      <c r="R14" s="298">
        <v>7.0000000000000007E-2</v>
      </c>
      <c r="T14" s="296" t="s">
        <v>619</v>
      </c>
      <c r="U14" s="266" t="s">
        <v>28</v>
      </c>
      <c r="V14" s="238"/>
    </row>
    <row r="15" spans="2:22" s="296" customFormat="1" ht="28.8" x14ac:dyDescent="0.3">
      <c r="B15" s="34" t="s">
        <v>601</v>
      </c>
      <c r="C15" s="235" t="s">
        <v>602</v>
      </c>
      <c r="D15" s="35" t="s">
        <v>622</v>
      </c>
      <c r="E15" s="15">
        <v>7.4999999999999997E-2</v>
      </c>
      <c r="F15" s="35" t="s">
        <v>623</v>
      </c>
      <c r="G15" s="107" t="s">
        <v>605</v>
      </c>
      <c r="H15" s="236">
        <v>17590</v>
      </c>
      <c r="I15" s="223">
        <v>100</v>
      </c>
      <c r="J15" s="57">
        <f t="shared" si="1"/>
        <v>17490</v>
      </c>
      <c r="L15" s="236">
        <v>17890</v>
      </c>
      <c r="M15" s="223">
        <v>100</v>
      </c>
      <c r="N15" s="57">
        <f t="shared" si="0"/>
        <v>17790</v>
      </c>
      <c r="O15" s="269" t="s">
        <v>618</v>
      </c>
      <c r="P15" s="297">
        <v>7.0000000000000007E-2</v>
      </c>
      <c r="Q15" s="298">
        <v>7.0000000000000007E-2</v>
      </c>
      <c r="R15" s="298">
        <v>7.0000000000000007E-2</v>
      </c>
      <c r="T15" s="296" t="s">
        <v>624</v>
      </c>
      <c r="U15" s="266" t="s">
        <v>28</v>
      </c>
      <c r="V15" s="238"/>
    </row>
    <row r="16" spans="2:22" s="296" customFormat="1" ht="28.8" x14ac:dyDescent="0.3">
      <c r="B16" s="34" t="s">
        <v>601</v>
      </c>
      <c r="C16" s="235" t="s">
        <v>602</v>
      </c>
      <c r="D16" s="35" t="s">
        <v>625</v>
      </c>
      <c r="E16" s="15">
        <v>0</v>
      </c>
      <c r="F16" s="35" t="s">
        <v>626</v>
      </c>
      <c r="G16" s="107" t="s">
        <v>125</v>
      </c>
      <c r="H16" s="236">
        <v>17590</v>
      </c>
      <c r="I16" s="223">
        <v>100</v>
      </c>
      <c r="J16" s="57">
        <f t="shared" si="1"/>
        <v>17490</v>
      </c>
      <c r="L16" s="236">
        <v>17890</v>
      </c>
      <c r="M16" s="223">
        <v>100</v>
      </c>
      <c r="N16" s="57">
        <f t="shared" si="0"/>
        <v>17790</v>
      </c>
      <c r="O16" s="269" t="s">
        <v>618</v>
      </c>
      <c r="P16" s="297">
        <v>7.0000000000000007E-2</v>
      </c>
      <c r="Q16" s="298">
        <v>7.0000000000000007E-2</v>
      </c>
      <c r="R16" s="298">
        <v>7.0000000000000007E-2</v>
      </c>
      <c r="T16" s="296" t="s">
        <v>624</v>
      </c>
      <c r="U16" s="266" t="s">
        <v>28</v>
      </c>
      <c r="V16" s="238"/>
    </row>
    <row r="17" spans="2:22" s="296" customFormat="1" ht="28.8" x14ac:dyDescent="0.3">
      <c r="B17" s="34" t="s">
        <v>601</v>
      </c>
      <c r="C17" s="235" t="s">
        <v>602</v>
      </c>
      <c r="D17" s="35" t="s">
        <v>627</v>
      </c>
      <c r="E17" s="15">
        <v>7.4999999999999997E-2</v>
      </c>
      <c r="F17" s="35" t="s">
        <v>628</v>
      </c>
      <c r="G17" s="107"/>
      <c r="H17" s="236">
        <v>17790</v>
      </c>
      <c r="I17" s="223">
        <v>150</v>
      </c>
      <c r="J17" s="57">
        <f t="shared" si="1"/>
        <v>17640</v>
      </c>
      <c r="L17" s="236">
        <v>17990</v>
      </c>
      <c r="M17" s="223">
        <v>150</v>
      </c>
      <c r="N17" s="57">
        <f t="shared" si="0"/>
        <v>17840</v>
      </c>
      <c r="O17" s="269" t="s">
        <v>618</v>
      </c>
      <c r="P17" s="297"/>
      <c r="Q17" s="298"/>
      <c r="R17" s="298"/>
      <c r="U17" s="266" t="s">
        <v>28</v>
      </c>
      <c r="V17" s="238"/>
    </row>
    <row r="18" spans="2:22" s="296" customFormat="1" ht="28.8" x14ac:dyDescent="0.3">
      <c r="B18" s="34" t="s">
        <v>601</v>
      </c>
      <c r="C18" s="235" t="s">
        <v>602</v>
      </c>
      <c r="D18" s="35" t="s">
        <v>629</v>
      </c>
      <c r="E18" s="15">
        <v>0</v>
      </c>
      <c r="F18" s="35" t="s">
        <v>630</v>
      </c>
      <c r="G18" s="107"/>
      <c r="H18" s="236">
        <v>17990</v>
      </c>
      <c r="I18" s="223">
        <v>300</v>
      </c>
      <c r="J18" s="57">
        <f t="shared" si="1"/>
        <v>17690</v>
      </c>
      <c r="L18" s="236">
        <v>18190</v>
      </c>
      <c r="M18" s="223">
        <v>300</v>
      </c>
      <c r="N18" s="57">
        <f t="shared" si="0"/>
        <v>17890</v>
      </c>
      <c r="O18" s="269" t="s">
        <v>618</v>
      </c>
      <c r="P18" s="297"/>
      <c r="Q18" s="298"/>
      <c r="R18" s="298"/>
      <c r="U18" s="266" t="s">
        <v>28</v>
      </c>
      <c r="V18" s="238"/>
    </row>
    <row r="19" spans="2:22" s="296" customFormat="1" ht="28.8" x14ac:dyDescent="0.3">
      <c r="B19" s="34" t="s">
        <v>601</v>
      </c>
      <c r="C19" s="235" t="s">
        <v>602</v>
      </c>
      <c r="D19" s="35" t="s">
        <v>631</v>
      </c>
      <c r="E19" s="15">
        <v>7.4999999999999997E-2</v>
      </c>
      <c r="F19" s="35" t="s">
        <v>632</v>
      </c>
      <c r="G19" s="107"/>
      <c r="H19" s="236">
        <v>18190</v>
      </c>
      <c r="I19" s="223">
        <v>250</v>
      </c>
      <c r="J19" s="57">
        <f t="shared" si="1"/>
        <v>17940</v>
      </c>
      <c r="L19" s="236">
        <v>18390</v>
      </c>
      <c r="M19" s="223">
        <v>250</v>
      </c>
      <c r="N19" s="57">
        <f t="shared" si="0"/>
        <v>18140</v>
      </c>
      <c r="O19" s="269" t="s">
        <v>618</v>
      </c>
      <c r="P19" s="297"/>
      <c r="Q19" s="298"/>
      <c r="R19" s="298"/>
      <c r="U19" s="266" t="s">
        <v>28</v>
      </c>
      <c r="V19" s="238"/>
    </row>
    <row r="20" spans="2:22" s="296" customFormat="1" ht="28.8" x14ac:dyDescent="0.3">
      <c r="B20" s="34" t="s">
        <v>601</v>
      </c>
      <c r="C20" s="235" t="s">
        <v>602</v>
      </c>
      <c r="D20" s="35" t="s">
        <v>633</v>
      </c>
      <c r="E20" s="15">
        <v>0</v>
      </c>
      <c r="F20" s="35" t="s">
        <v>634</v>
      </c>
      <c r="G20" s="107"/>
      <c r="H20" s="236">
        <v>18290</v>
      </c>
      <c r="I20" s="223">
        <v>300</v>
      </c>
      <c r="J20" s="57">
        <f t="shared" si="1"/>
        <v>17990</v>
      </c>
      <c r="L20" s="236">
        <v>18490</v>
      </c>
      <c r="M20" s="223">
        <v>300</v>
      </c>
      <c r="N20" s="57">
        <f t="shared" si="0"/>
        <v>18190</v>
      </c>
      <c r="O20" s="269" t="s">
        <v>618</v>
      </c>
      <c r="P20" s="297"/>
      <c r="Q20" s="298"/>
      <c r="R20" s="298"/>
      <c r="U20" s="266" t="s">
        <v>28</v>
      </c>
      <c r="V20" s="238"/>
    </row>
    <row r="21" spans="2:22" s="296" customFormat="1" ht="28.8" x14ac:dyDescent="0.3">
      <c r="B21" s="34" t="s">
        <v>601</v>
      </c>
      <c r="C21" s="235" t="s">
        <v>602</v>
      </c>
      <c r="D21" s="35" t="s">
        <v>635</v>
      </c>
      <c r="E21" s="15">
        <v>7.4999999999999997E-2</v>
      </c>
      <c r="F21" s="35" t="s">
        <v>636</v>
      </c>
      <c r="G21" s="107" t="s">
        <v>605</v>
      </c>
      <c r="H21" s="236">
        <v>19290</v>
      </c>
      <c r="I21" s="223">
        <v>100</v>
      </c>
      <c r="J21" s="57">
        <f t="shared" si="1"/>
        <v>19190</v>
      </c>
      <c r="L21" s="236">
        <v>19490</v>
      </c>
      <c r="M21" s="223">
        <v>100</v>
      </c>
      <c r="N21" s="57">
        <f t="shared" si="0"/>
        <v>19390</v>
      </c>
      <c r="O21" s="269" t="s">
        <v>618</v>
      </c>
      <c r="P21" s="297">
        <v>7.0000000000000007E-2</v>
      </c>
      <c r="Q21" s="298">
        <v>7.0000000000000007E-2</v>
      </c>
      <c r="R21" s="298">
        <v>7.0000000000000007E-2</v>
      </c>
      <c r="T21" s="296" t="e">
        <v>#N/A</v>
      </c>
      <c r="U21" s="266" t="s">
        <v>28</v>
      </c>
      <c r="V21" s="238"/>
    </row>
    <row r="22" spans="2:22" s="296" customFormat="1" ht="28.8" x14ac:dyDescent="0.3">
      <c r="B22" s="34" t="s">
        <v>601</v>
      </c>
      <c r="C22" s="235" t="s">
        <v>602</v>
      </c>
      <c r="D22" s="35" t="s">
        <v>637</v>
      </c>
      <c r="E22" s="15">
        <v>0</v>
      </c>
      <c r="F22" s="35" t="s">
        <v>638</v>
      </c>
      <c r="G22" s="107" t="s">
        <v>125</v>
      </c>
      <c r="H22" s="236">
        <v>19290</v>
      </c>
      <c r="I22" s="223">
        <v>100</v>
      </c>
      <c r="J22" s="57">
        <f t="shared" si="1"/>
        <v>19190</v>
      </c>
      <c r="L22" s="236">
        <v>19490</v>
      </c>
      <c r="M22" s="223">
        <v>100</v>
      </c>
      <c r="N22" s="57">
        <f t="shared" si="0"/>
        <v>19390</v>
      </c>
      <c r="O22" s="269" t="s">
        <v>618</v>
      </c>
      <c r="P22" s="297">
        <v>7.0000000000000007E-2</v>
      </c>
      <c r="Q22" s="298">
        <v>7.0000000000000007E-2</v>
      </c>
      <c r="R22" s="298">
        <v>7.0000000000000007E-2</v>
      </c>
      <c r="T22" s="296" t="e">
        <v>#N/A</v>
      </c>
      <c r="U22" s="266" t="s">
        <v>28</v>
      </c>
      <c r="V22" s="238"/>
    </row>
    <row r="23" spans="2:22" s="296" customFormat="1" ht="28.8" x14ac:dyDescent="0.3">
      <c r="B23" s="34" t="s">
        <v>601</v>
      </c>
      <c r="C23" s="235" t="s">
        <v>602</v>
      </c>
      <c r="D23" s="35" t="s">
        <v>639</v>
      </c>
      <c r="E23" s="15">
        <v>7.4999999999999997E-2</v>
      </c>
      <c r="F23" s="35" t="s">
        <v>640</v>
      </c>
      <c r="G23" s="107" t="s">
        <v>605</v>
      </c>
      <c r="H23" s="236">
        <v>19590</v>
      </c>
      <c r="I23" s="223">
        <v>100</v>
      </c>
      <c r="J23" s="57">
        <f t="shared" si="1"/>
        <v>19490</v>
      </c>
      <c r="L23" s="236">
        <v>19790</v>
      </c>
      <c r="M23" s="223">
        <v>100</v>
      </c>
      <c r="N23" s="57">
        <f t="shared" si="0"/>
        <v>19690</v>
      </c>
      <c r="O23" s="269" t="s">
        <v>618</v>
      </c>
      <c r="P23" s="297">
        <v>7.0000000000000007E-2</v>
      </c>
      <c r="Q23" s="298">
        <v>7.0000000000000007E-2</v>
      </c>
      <c r="R23" s="298">
        <v>7.0000000000000007E-2</v>
      </c>
      <c r="T23" s="296" t="e">
        <v>#N/A</v>
      </c>
      <c r="U23" s="266" t="s">
        <v>28</v>
      </c>
      <c r="V23" s="238"/>
    </row>
    <row r="24" spans="2:22" s="296" customFormat="1" ht="28.8" x14ac:dyDescent="0.3">
      <c r="B24" s="39" t="s">
        <v>601</v>
      </c>
      <c r="C24" s="299" t="s">
        <v>602</v>
      </c>
      <c r="D24" s="37" t="s">
        <v>641</v>
      </c>
      <c r="E24" s="300">
        <v>0</v>
      </c>
      <c r="F24" s="37" t="s">
        <v>642</v>
      </c>
      <c r="G24" s="301" t="s">
        <v>125</v>
      </c>
      <c r="H24" s="302">
        <v>19590</v>
      </c>
      <c r="I24" s="303">
        <v>100</v>
      </c>
      <c r="J24" s="58">
        <f t="shared" si="1"/>
        <v>19490</v>
      </c>
      <c r="K24" s="304"/>
      <c r="L24" s="302">
        <v>19790</v>
      </c>
      <c r="M24" s="303">
        <v>100</v>
      </c>
      <c r="N24" s="58">
        <f t="shared" si="0"/>
        <v>19690</v>
      </c>
      <c r="O24" s="305" t="s">
        <v>618</v>
      </c>
      <c r="P24" s="306">
        <v>7.0000000000000007E-2</v>
      </c>
      <c r="Q24" s="307">
        <v>7.0000000000000007E-2</v>
      </c>
      <c r="R24" s="307">
        <v>7.0000000000000007E-2</v>
      </c>
      <c r="S24" s="304"/>
      <c r="T24" s="304" t="e">
        <v>#N/A</v>
      </c>
      <c r="U24" s="308" t="s">
        <v>28</v>
      </c>
      <c r="V24" s="238"/>
    </row>
    <row r="25" spans="2:22" ht="16.5" customHeight="1" x14ac:dyDescent="0.3">
      <c r="B25" s="34" t="s">
        <v>601</v>
      </c>
      <c r="C25" s="235" t="s">
        <v>643</v>
      </c>
      <c r="D25" s="309" t="s">
        <v>644</v>
      </c>
      <c r="E25" s="15">
        <v>7.4999999999999997E-2</v>
      </c>
      <c r="F25" s="35" t="s">
        <v>645</v>
      </c>
      <c r="G25" s="107" t="s">
        <v>605</v>
      </c>
      <c r="H25" s="236"/>
      <c r="I25" s="223"/>
      <c r="J25" s="57"/>
      <c r="K25" s="296"/>
      <c r="L25" s="236">
        <v>16990</v>
      </c>
      <c r="M25" s="223">
        <v>200</v>
      </c>
      <c r="N25" s="57">
        <f t="shared" si="0"/>
        <v>16790</v>
      </c>
      <c r="O25" s="270"/>
      <c r="P25" s="117">
        <v>7.0000000000000007E-2</v>
      </c>
      <c r="Q25" s="118">
        <v>7.0000000000000007E-2</v>
      </c>
      <c r="R25" s="118">
        <v>7.0000000000000007E-2</v>
      </c>
      <c r="T25" t="s">
        <v>646</v>
      </c>
      <c r="U25" s="119">
        <v>0</v>
      </c>
    </row>
    <row r="26" spans="2:22" ht="16.5" customHeight="1" x14ac:dyDescent="0.3">
      <c r="B26" s="34" t="s">
        <v>601</v>
      </c>
      <c r="C26" s="235" t="s">
        <v>643</v>
      </c>
      <c r="D26" s="309" t="s">
        <v>647</v>
      </c>
      <c r="E26" s="15">
        <v>0</v>
      </c>
      <c r="F26" s="35" t="s">
        <v>648</v>
      </c>
      <c r="G26" s="107" t="s">
        <v>125</v>
      </c>
      <c r="H26" s="236"/>
      <c r="I26" s="223"/>
      <c r="J26" s="57"/>
      <c r="K26" s="296"/>
      <c r="L26" s="236">
        <v>16990</v>
      </c>
      <c r="M26" s="223">
        <v>200</v>
      </c>
      <c r="N26" s="57">
        <f t="shared" si="0"/>
        <v>16790</v>
      </c>
      <c r="O26" s="270"/>
      <c r="P26" s="117">
        <v>7.0000000000000007E-2</v>
      </c>
      <c r="Q26" s="118">
        <v>7.0000000000000007E-2</v>
      </c>
      <c r="R26" s="118">
        <v>7.0000000000000007E-2</v>
      </c>
      <c r="T26" t="s">
        <v>649</v>
      </c>
      <c r="U26" s="119">
        <v>0</v>
      </c>
    </row>
    <row r="27" spans="2:22" ht="16.5" customHeight="1" x14ac:dyDescent="0.3">
      <c r="B27" s="34" t="s">
        <v>601</v>
      </c>
      <c r="C27" s="235" t="s">
        <v>643</v>
      </c>
      <c r="D27" s="35" t="s">
        <v>650</v>
      </c>
      <c r="E27" s="15">
        <v>7.4999999999999997E-2</v>
      </c>
      <c r="F27" s="35" t="s">
        <v>651</v>
      </c>
      <c r="G27" s="107" t="s">
        <v>605</v>
      </c>
      <c r="H27" s="236"/>
      <c r="I27" s="223"/>
      <c r="J27" s="57"/>
      <c r="K27" s="296"/>
      <c r="L27" s="236">
        <v>18890</v>
      </c>
      <c r="M27" s="223">
        <v>250</v>
      </c>
      <c r="N27" s="57">
        <f t="shared" si="0"/>
        <v>18640</v>
      </c>
      <c r="O27" s="270"/>
      <c r="P27" s="117">
        <v>7.0000000000000007E-2</v>
      </c>
      <c r="Q27" s="118">
        <v>7.0000000000000007E-2</v>
      </c>
      <c r="R27" s="118">
        <v>7.0000000000000007E-2</v>
      </c>
      <c r="T27" t="s">
        <v>649</v>
      </c>
      <c r="U27" s="119">
        <v>0</v>
      </c>
    </row>
    <row r="28" spans="2:22" ht="16.5" customHeight="1" x14ac:dyDescent="0.3">
      <c r="B28" s="34" t="s">
        <v>601</v>
      </c>
      <c r="C28" s="235" t="s">
        <v>643</v>
      </c>
      <c r="D28" s="35" t="s">
        <v>652</v>
      </c>
      <c r="E28" s="15">
        <v>0</v>
      </c>
      <c r="F28" s="35" t="s">
        <v>653</v>
      </c>
      <c r="G28" s="107" t="s">
        <v>125</v>
      </c>
      <c r="H28" s="236"/>
      <c r="I28" s="223"/>
      <c r="J28" s="57"/>
      <c r="K28" s="296"/>
      <c r="L28" s="236">
        <v>18890</v>
      </c>
      <c r="M28" s="223">
        <v>250</v>
      </c>
      <c r="N28" s="57">
        <f t="shared" si="0"/>
        <v>18640</v>
      </c>
      <c r="O28" s="270"/>
      <c r="P28" s="117">
        <v>7.0000000000000007E-2</v>
      </c>
      <c r="Q28" s="118">
        <v>7.0000000000000007E-2</v>
      </c>
      <c r="R28" s="118">
        <v>7.0000000000000007E-2</v>
      </c>
      <c r="T28" t="s">
        <v>654</v>
      </c>
      <c r="U28" s="119">
        <v>0</v>
      </c>
    </row>
    <row r="29" spans="2:22" ht="16.5" customHeight="1" x14ac:dyDescent="0.3">
      <c r="B29" s="34" t="s">
        <v>601</v>
      </c>
      <c r="C29" s="235" t="s">
        <v>643</v>
      </c>
      <c r="D29" s="35" t="s">
        <v>655</v>
      </c>
      <c r="E29" s="15">
        <v>7.4999999999999997E-2</v>
      </c>
      <c r="F29" s="35" t="s">
        <v>656</v>
      </c>
      <c r="G29" s="107" t="s">
        <v>605</v>
      </c>
      <c r="H29" s="236"/>
      <c r="I29" s="223"/>
      <c r="J29" s="57"/>
      <c r="K29" s="296"/>
      <c r="L29" s="236">
        <v>18890</v>
      </c>
      <c r="M29" s="223">
        <v>250</v>
      </c>
      <c r="N29" s="57">
        <f t="shared" si="0"/>
        <v>18640</v>
      </c>
      <c r="O29" s="270"/>
      <c r="P29" s="117">
        <v>7.0000000000000007E-2</v>
      </c>
      <c r="Q29" s="118">
        <v>7.0000000000000007E-2</v>
      </c>
      <c r="R29" s="118">
        <v>7.0000000000000007E-2</v>
      </c>
      <c r="T29" t="e">
        <v>#N/A</v>
      </c>
      <c r="U29" s="119">
        <v>0</v>
      </c>
    </row>
    <row r="30" spans="2:22" ht="16.5" customHeight="1" x14ac:dyDescent="0.3">
      <c r="B30" s="39" t="s">
        <v>601</v>
      </c>
      <c r="C30" s="299" t="s">
        <v>643</v>
      </c>
      <c r="D30" s="37" t="s">
        <v>657</v>
      </c>
      <c r="E30" s="300">
        <v>0</v>
      </c>
      <c r="F30" s="37" t="s">
        <v>658</v>
      </c>
      <c r="G30" s="301" t="s">
        <v>125</v>
      </c>
      <c r="H30" s="302"/>
      <c r="I30" s="303"/>
      <c r="J30" s="58"/>
      <c r="K30" s="304"/>
      <c r="L30" s="302">
        <v>18890</v>
      </c>
      <c r="M30" s="303">
        <v>250</v>
      </c>
      <c r="N30" s="58">
        <f t="shared" si="0"/>
        <v>18640</v>
      </c>
      <c r="O30" s="305"/>
      <c r="P30" s="306">
        <v>7.0000000000000007E-2</v>
      </c>
      <c r="Q30" s="307">
        <v>7.0000000000000007E-2</v>
      </c>
      <c r="R30" s="307">
        <v>7.0000000000000007E-2</v>
      </c>
      <c r="S30" s="304"/>
      <c r="T30" s="304" t="e">
        <v>#N/A</v>
      </c>
      <c r="U30" s="308">
        <v>0</v>
      </c>
    </row>
    <row r="31" spans="2:22" x14ac:dyDescent="0.3">
      <c r="B31" s="34" t="s">
        <v>601</v>
      </c>
      <c r="C31" s="235" t="s">
        <v>659</v>
      </c>
      <c r="D31" s="35" t="s">
        <v>660</v>
      </c>
      <c r="E31" s="15">
        <v>0.1</v>
      </c>
      <c r="F31" s="35" t="s">
        <v>661</v>
      </c>
      <c r="G31" s="107" t="s">
        <v>605</v>
      </c>
      <c r="H31" s="236"/>
      <c r="I31" s="223"/>
      <c r="J31" s="57"/>
      <c r="K31" s="205"/>
      <c r="L31" s="236">
        <v>20490</v>
      </c>
      <c r="M31" s="223">
        <v>400</v>
      </c>
      <c r="N31" s="57">
        <f>L31-M31</f>
        <v>20090</v>
      </c>
      <c r="O31" s="269" t="s">
        <v>662</v>
      </c>
      <c r="P31" s="117"/>
      <c r="Q31" s="118"/>
      <c r="R31" s="118"/>
      <c r="U31" s="266" t="s">
        <v>28</v>
      </c>
    </row>
    <row r="32" spans="2:22" ht="16.5" customHeight="1" x14ac:dyDescent="0.3">
      <c r="B32" s="34" t="s">
        <v>601</v>
      </c>
      <c r="C32" s="235" t="s">
        <v>659</v>
      </c>
      <c r="D32" s="35" t="s">
        <v>663</v>
      </c>
      <c r="E32" s="15">
        <v>0.1</v>
      </c>
      <c r="F32" s="35" t="s">
        <v>664</v>
      </c>
      <c r="G32" s="107" t="s">
        <v>605</v>
      </c>
      <c r="H32" s="236"/>
      <c r="I32" s="223"/>
      <c r="J32" s="57"/>
      <c r="K32" s="296"/>
      <c r="L32" s="236">
        <v>23490</v>
      </c>
      <c r="M32" s="223">
        <v>500</v>
      </c>
      <c r="N32" s="57">
        <f t="shared" ref="N32:N34" si="2">L32-M32</f>
        <v>22990</v>
      </c>
      <c r="O32" s="270"/>
      <c r="P32" s="117"/>
      <c r="Q32" s="118"/>
      <c r="R32" s="118"/>
      <c r="U32" s="266" t="s">
        <v>28</v>
      </c>
    </row>
    <row r="33" spans="2:21" ht="16.5" customHeight="1" x14ac:dyDescent="0.3">
      <c r="B33" s="34" t="s">
        <v>601</v>
      </c>
      <c r="C33" s="235" t="s">
        <v>659</v>
      </c>
      <c r="D33" s="35" t="s">
        <v>665</v>
      </c>
      <c r="E33" s="15">
        <v>0.1</v>
      </c>
      <c r="F33" s="35" t="s">
        <v>666</v>
      </c>
      <c r="G33" s="107" t="s">
        <v>605</v>
      </c>
      <c r="H33" s="236">
        <v>24990</v>
      </c>
      <c r="I33" s="223">
        <v>600</v>
      </c>
      <c r="J33" s="57">
        <f t="shared" ref="J33" si="3">H33-I33</f>
        <v>24390</v>
      </c>
      <c r="K33" s="296"/>
      <c r="L33" s="236"/>
      <c r="M33" s="223"/>
      <c r="N33" s="57"/>
      <c r="O33" s="270"/>
      <c r="P33" s="117">
        <v>7.0000000000000007E-2</v>
      </c>
      <c r="Q33" s="118">
        <v>7.0000000000000007E-2</v>
      </c>
      <c r="R33" s="118">
        <v>7.0000000000000007E-2</v>
      </c>
      <c r="T33" t="s">
        <v>667</v>
      </c>
      <c r="U33" s="266" t="s">
        <v>28</v>
      </c>
    </row>
    <row r="34" spans="2:21" ht="20.25" customHeight="1" thickBot="1" x14ac:dyDescent="0.35">
      <c r="B34" s="120" t="s">
        <v>601</v>
      </c>
      <c r="C34" s="241" t="s">
        <v>659</v>
      </c>
      <c r="D34" s="122" t="s">
        <v>668</v>
      </c>
      <c r="E34" s="16">
        <v>0.1</v>
      </c>
      <c r="F34" s="122" t="s">
        <v>669</v>
      </c>
      <c r="G34" s="124" t="s">
        <v>605</v>
      </c>
      <c r="H34" s="242"/>
      <c r="I34" s="18"/>
      <c r="J34" s="68"/>
      <c r="K34" s="208"/>
      <c r="L34" s="242">
        <v>26490</v>
      </c>
      <c r="M34" s="18">
        <v>500</v>
      </c>
      <c r="N34" s="68">
        <f t="shared" si="2"/>
        <v>25990</v>
      </c>
      <c r="O34" s="310"/>
      <c r="P34" s="134"/>
      <c r="Q34" s="135"/>
      <c r="R34" s="135"/>
      <c r="S34" s="136"/>
      <c r="T34" s="136"/>
      <c r="U34" s="311" t="s">
        <v>28</v>
      </c>
    </row>
    <row r="35" spans="2:21" x14ac:dyDescent="0.3">
      <c r="H35" s="292"/>
      <c r="J35" s="292"/>
    </row>
    <row r="36" spans="2:21" x14ac:dyDescent="0.3">
      <c r="J36" s="292"/>
      <c r="L36" s="292"/>
    </row>
    <row r="37" spans="2:21" x14ac:dyDescent="0.3">
      <c r="L37" s="292"/>
      <c r="M37" s="292"/>
      <c r="N37" s="292"/>
    </row>
    <row r="38" spans="2:21" x14ac:dyDescent="0.3">
      <c r="H38"/>
      <c r="I38"/>
      <c r="J38"/>
      <c r="K38"/>
      <c r="L38"/>
      <c r="N38" s="292"/>
    </row>
    <row r="39" spans="2:21" x14ac:dyDescent="0.3">
      <c r="H39"/>
      <c r="I39"/>
      <c r="J39"/>
      <c r="K39"/>
      <c r="L39"/>
      <c r="N39" s="292"/>
    </row>
    <row r="40" spans="2:21" x14ac:dyDescent="0.3">
      <c r="H40"/>
      <c r="I40"/>
      <c r="J40"/>
      <c r="K40"/>
      <c r="L40"/>
    </row>
    <row r="41" spans="2:21" x14ac:dyDescent="0.3">
      <c r="H41"/>
      <c r="I41"/>
      <c r="J41"/>
      <c r="K41"/>
      <c r="L41"/>
    </row>
    <row r="44" spans="2:21" ht="16.5" hidden="1" customHeight="1" x14ac:dyDescent="0.3">
      <c r="B44" s="34" t="s">
        <v>118</v>
      </c>
      <c r="C44" s="235" t="s">
        <v>119</v>
      </c>
      <c r="D44" s="35" t="s">
        <v>123</v>
      </c>
      <c r="E44" s="15">
        <v>0</v>
      </c>
      <c r="F44" s="35" t="s">
        <v>124</v>
      </c>
      <c r="G44" s="107"/>
      <c r="H44" s="14"/>
      <c r="I44" s="223"/>
      <c r="J44" s="223"/>
      <c r="K44" s="224"/>
      <c r="L44" s="248"/>
      <c r="M44" s="248"/>
      <c r="N44" s="248"/>
      <c r="O44" s="248"/>
    </row>
    <row r="45" spans="2:21" ht="16.5" hidden="1" customHeight="1" x14ac:dyDescent="0.3">
      <c r="B45" s="34" t="s">
        <v>118</v>
      </c>
      <c r="C45" s="235" t="s">
        <v>119</v>
      </c>
      <c r="D45" s="35" t="s">
        <v>128</v>
      </c>
      <c r="E45" s="15">
        <v>0</v>
      </c>
      <c r="F45" s="35" t="s">
        <v>129</v>
      </c>
      <c r="G45" s="107"/>
      <c r="H45" s="14"/>
      <c r="I45" s="223"/>
      <c r="J45" s="223"/>
      <c r="K45" s="224"/>
      <c r="L45" s="248"/>
      <c r="M45" s="248"/>
      <c r="N45" s="248"/>
      <c r="O45" s="248"/>
    </row>
    <row r="46" spans="2:21" ht="16.5" hidden="1" customHeight="1" x14ac:dyDescent="0.3">
      <c r="B46" s="34" t="s">
        <v>118</v>
      </c>
      <c r="C46" s="235" t="s">
        <v>119</v>
      </c>
      <c r="D46" s="35" t="s">
        <v>132</v>
      </c>
      <c r="E46" s="15">
        <v>0</v>
      </c>
      <c r="F46" s="35" t="s">
        <v>133</v>
      </c>
      <c r="G46" s="107"/>
      <c r="H46" s="14"/>
      <c r="I46" s="223"/>
      <c r="J46" s="223"/>
      <c r="K46" s="224"/>
      <c r="L46" s="248"/>
      <c r="M46" s="248"/>
      <c r="N46" s="248"/>
      <c r="O46" s="248"/>
    </row>
    <row r="47" spans="2:21" ht="16.5" hidden="1" customHeight="1" x14ac:dyDescent="0.3">
      <c r="B47" s="120" t="s">
        <v>118</v>
      </c>
      <c r="C47" s="241" t="s">
        <v>119</v>
      </c>
      <c r="D47" s="122" t="s">
        <v>136</v>
      </c>
      <c r="E47" s="16">
        <v>0</v>
      </c>
      <c r="F47" s="122" t="s">
        <v>137</v>
      </c>
      <c r="G47" s="124"/>
      <c r="H47" s="17"/>
      <c r="I47" s="18"/>
      <c r="J47" s="18"/>
      <c r="K47" s="225"/>
      <c r="L47" s="248"/>
      <c r="M47" s="248"/>
      <c r="N47" s="248"/>
      <c r="O47" s="248"/>
    </row>
  </sheetData>
  <mergeCells count="4">
    <mergeCell ref="B4:G4"/>
    <mergeCell ref="B5:G5"/>
    <mergeCell ref="H7:K7"/>
    <mergeCell ref="L7:O7"/>
  </mergeCells>
  <conditionalFormatting sqref="P9:R18 P21:R29 P31:R34">
    <cfRule type="cellIs" dxfId="20" priority="5" operator="between">
      <formula>0.01</formula>
      <formula>0.06</formula>
    </cfRule>
  </conditionalFormatting>
  <conditionalFormatting sqref="P9:R18 P21:R29 P31:R34">
    <cfRule type="expression" dxfId="19" priority="6">
      <formula>#REF!&lt;&gt;#REF!</formula>
    </cfRule>
  </conditionalFormatting>
  <conditionalFormatting sqref="P19:R20">
    <cfRule type="cellIs" dxfId="18" priority="3" operator="between">
      <formula>0.01</formula>
      <formula>0.06</formula>
    </cfRule>
  </conditionalFormatting>
  <conditionalFormatting sqref="P19:R20">
    <cfRule type="expression" dxfId="17" priority="4">
      <formula>#REF!&lt;&gt;#REF!</formula>
    </cfRule>
  </conditionalFormatting>
  <conditionalFormatting sqref="P30:R30">
    <cfRule type="cellIs" dxfId="16" priority="1" operator="between">
      <formula>0.01</formula>
      <formula>0.06</formula>
    </cfRule>
  </conditionalFormatting>
  <conditionalFormatting sqref="P30:R30">
    <cfRule type="expression" dxfId="15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8833-E19F-4F36-977F-AE140ED9F09F}">
  <dimension ref="B1:X34"/>
  <sheetViews>
    <sheetView showGridLines="0" zoomScale="60" zoomScaleNormal="6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D6" sqref="D6:E22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6.88671875" bestFit="1" customWidth="1"/>
    <col min="5" max="5" width="10.109375" bestFit="1" customWidth="1"/>
    <col min="6" max="6" width="49" bestFit="1" customWidth="1"/>
    <col min="7" max="7" width="13" bestFit="1" customWidth="1"/>
    <col min="8" max="10" width="17.6640625" style="1" customWidth="1"/>
    <col min="11" max="11" width="46.5546875" style="252" customWidth="1"/>
    <col min="12" max="12" width="21.109375" style="1" customWidth="1"/>
    <col min="13" max="13" width="17.6640625" style="1" customWidth="1"/>
    <col min="14" max="14" width="15.44140625" style="1" bestFit="1" customWidth="1"/>
    <col min="15" max="15" width="49.88671875" style="1" customWidth="1"/>
    <col min="16" max="18" width="11.44140625" hidden="1" customWidth="1"/>
    <col min="19" max="19" width="11" hidden="1" customWidth="1"/>
    <col min="20" max="20" width="17.5546875" hidden="1" customWidth="1"/>
    <col min="21" max="21" width="11.44140625" style="1" customWidth="1"/>
  </cols>
  <sheetData>
    <row r="1" spans="2:24" s="2" customFormat="1" ht="23.4" x14ac:dyDescent="0.45">
      <c r="B1" s="563" t="s">
        <v>0</v>
      </c>
      <c r="C1" s="563"/>
      <c r="D1" s="563"/>
      <c r="E1" s="563"/>
      <c r="F1" s="563"/>
      <c r="G1" s="563"/>
      <c r="H1" s="557"/>
      <c r="I1" s="557"/>
      <c r="J1" s="557"/>
      <c r="K1" s="250"/>
      <c r="L1" s="557"/>
      <c r="M1" s="557"/>
      <c r="N1" s="557"/>
      <c r="O1" s="557"/>
      <c r="U1" s="21"/>
    </row>
    <row r="2" spans="2:24" x14ac:dyDescent="0.3">
      <c r="B2" s="564" t="s">
        <v>1</v>
      </c>
      <c r="C2" s="564"/>
      <c r="D2" s="564"/>
      <c r="E2" s="564"/>
      <c r="F2" s="564"/>
      <c r="G2" s="564"/>
      <c r="H2" s="558"/>
      <c r="I2" s="558"/>
      <c r="J2" s="558"/>
      <c r="K2" s="251"/>
      <c r="L2" s="558"/>
      <c r="M2" s="558"/>
      <c r="N2" s="558"/>
      <c r="O2" s="558"/>
    </row>
    <row r="3" spans="2:24" ht="5.4" customHeight="1" thickBot="1" x14ac:dyDescent="0.35"/>
    <row r="4" spans="2:24" ht="15" thickBot="1" x14ac:dyDescent="0.35">
      <c r="H4" s="565" t="s">
        <v>3</v>
      </c>
      <c r="I4" s="566"/>
      <c r="J4" s="566"/>
      <c r="K4" s="567"/>
      <c r="L4" s="565" t="s">
        <v>4</v>
      </c>
      <c r="M4" s="566"/>
      <c r="N4" s="566"/>
      <c r="O4" s="567"/>
    </row>
    <row r="5" spans="2:24" ht="77.25" customHeight="1" thickBot="1" x14ac:dyDescent="0.35">
      <c r="B5" s="19" t="s">
        <v>5</v>
      </c>
      <c r="C5" s="20" t="s">
        <v>6</v>
      </c>
      <c r="D5" s="20" t="s">
        <v>7</v>
      </c>
      <c r="E5" s="20" t="s">
        <v>8</v>
      </c>
      <c r="F5" s="20" t="s">
        <v>9</v>
      </c>
      <c r="G5" s="76" t="s">
        <v>116</v>
      </c>
      <c r="H5" s="10" t="s">
        <v>10</v>
      </c>
      <c r="I5" s="11" t="s">
        <v>11</v>
      </c>
      <c r="J5" s="66" t="s">
        <v>600</v>
      </c>
      <c r="K5" s="12" t="s">
        <v>13</v>
      </c>
      <c r="L5" s="10" t="s">
        <v>10</v>
      </c>
      <c r="M5" s="11" t="s">
        <v>11</v>
      </c>
      <c r="N5" s="66" t="s">
        <v>600</v>
      </c>
      <c r="O5" s="12" t="s">
        <v>13</v>
      </c>
      <c r="P5" s="84" t="s">
        <v>15</v>
      </c>
      <c r="Q5" s="85" t="s">
        <v>16</v>
      </c>
      <c r="R5" s="85" t="s">
        <v>218</v>
      </c>
      <c r="S5" s="86" t="s">
        <v>17</v>
      </c>
      <c r="T5" s="86" t="s">
        <v>18</v>
      </c>
      <c r="U5" s="22" t="s">
        <v>19</v>
      </c>
    </row>
    <row r="6" spans="2:24" ht="15" customHeight="1" x14ac:dyDescent="0.3">
      <c r="B6" s="87" t="s">
        <v>670</v>
      </c>
      <c r="C6" s="253" t="s">
        <v>671</v>
      </c>
      <c r="D6" s="91" t="s">
        <v>672</v>
      </c>
      <c r="E6" s="254">
        <v>7.4999999999999997E-2</v>
      </c>
      <c r="F6" s="91" t="s">
        <v>673</v>
      </c>
      <c r="G6" s="253" t="s">
        <v>605</v>
      </c>
      <c r="H6" s="255">
        <v>10190</v>
      </c>
      <c r="I6" s="64">
        <v>150</v>
      </c>
      <c r="J6" s="255">
        <f>H6-I6</f>
        <v>10040</v>
      </c>
      <c r="K6" s="574" t="s">
        <v>674</v>
      </c>
      <c r="L6" s="255">
        <v>10340</v>
      </c>
      <c r="M6" s="64">
        <v>150</v>
      </c>
      <c r="N6" s="255">
        <f>L6-M6</f>
        <v>10190</v>
      </c>
      <c r="O6" s="575" t="s">
        <v>674</v>
      </c>
      <c r="P6" s="102" t="s">
        <v>606</v>
      </c>
      <c r="Q6" s="102">
        <v>7.0000000000000007E-2</v>
      </c>
      <c r="R6" s="102">
        <v>0.05</v>
      </c>
      <c r="S6" s="103"/>
      <c r="T6" s="103" t="s">
        <v>607</v>
      </c>
      <c r="U6" s="104">
        <v>0</v>
      </c>
      <c r="V6" s="5"/>
    </row>
    <row r="7" spans="2:24" x14ac:dyDescent="0.3">
      <c r="B7" s="34" t="s">
        <v>670</v>
      </c>
      <c r="C7" s="235" t="s">
        <v>671</v>
      </c>
      <c r="D7" s="107" t="s">
        <v>675</v>
      </c>
      <c r="E7" s="15">
        <v>0</v>
      </c>
      <c r="F7" s="107" t="s">
        <v>676</v>
      </c>
      <c r="G7" s="235" t="s">
        <v>125</v>
      </c>
      <c r="H7" s="247">
        <v>10290</v>
      </c>
      <c r="I7" s="54">
        <v>50</v>
      </c>
      <c r="J7" s="247">
        <f t="shared" ref="J7:J11" si="0">H7-I7</f>
        <v>10240</v>
      </c>
      <c r="K7" s="572"/>
      <c r="L7" s="247">
        <v>10440</v>
      </c>
      <c r="M7" s="54">
        <v>50</v>
      </c>
      <c r="N7" s="247">
        <f t="shared" ref="N7:N11" si="1">L7-M7</f>
        <v>10390</v>
      </c>
      <c r="O7" s="573"/>
      <c r="P7" s="118" t="s">
        <v>610</v>
      </c>
      <c r="Q7" s="118">
        <v>7.0000000000000007E-2</v>
      </c>
      <c r="R7" s="118">
        <v>0.05</v>
      </c>
      <c r="T7" t="s">
        <v>607</v>
      </c>
      <c r="U7" s="119">
        <v>0</v>
      </c>
      <c r="V7" s="5"/>
    </row>
    <row r="8" spans="2:24" x14ac:dyDescent="0.3">
      <c r="B8" s="34" t="s">
        <v>670</v>
      </c>
      <c r="C8" s="235" t="s">
        <v>671</v>
      </c>
      <c r="D8" s="107" t="s">
        <v>677</v>
      </c>
      <c r="E8" s="15">
        <v>0</v>
      </c>
      <c r="F8" s="107" t="s">
        <v>678</v>
      </c>
      <c r="G8" s="235" t="s">
        <v>125</v>
      </c>
      <c r="H8" s="247">
        <v>10290</v>
      </c>
      <c r="I8" s="54">
        <v>50</v>
      </c>
      <c r="J8" s="247">
        <f t="shared" si="0"/>
        <v>10240</v>
      </c>
      <c r="K8" s="572"/>
      <c r="L8" s="247">
        <v>10440</v>
      </c>
      <c r="M8" s="54">
        <v>50</v>
      </c>
      <c r="N8" s="247">
        <f t="shared" si="1"/>
        <v>10390</v>
      </c>
      <c r="O8" s="573"/>
      <c r="P8" s="118">
        <v>7.0000000000000007E-2</v>
      </c>
      <c r="Q8" s="118">
        <v>7.0000000000000007E-2</v>
      </c>
      <c r="R8" s="118">
        <v>0.05</v>
      </c>
      <c r="T8" t="s">
        <v>613</v>
      </c>
      <c r="U8" s="119">
        <v>0</v>
      </c>
      <c r="V8" s="5"/>
    </row>
    <row r="9" spans="2:24" ht="15" customHeight="1" x14ac:dyDescent="0.3">
      <c r="B9" s="34" t="s">
        <v>670</v>
      </c>
      <c r="C9" s="235" t="s">
        <v>671</v>
      </c>
      <c r="D9" s="107" t="s">
        <v>679</v>
      </c>
      <c r="E9" s="15">
        <v>7.4999999999999997E-2</v>
      </c>
      <c r="F9" s="107" t="s">
        <v>680</v>
      </c>
      <c r="G9" s="235" t="s">
        <v>605</v>
      </c>
      <c r="H9" s="247">
        <v>11090</v>
      </c>
      <c r="I9" s="54">
        <v>270</v>
      </c>
      <c r="J9" s="247">
        <f t="shared" si="0"/>
        <v>10820</v>
      </c>
      <c r="K9" s="572" t="s">
        <v>681</v>
      </c>
      <c r="L9" s="247">
        <v>11240</v>
      </c>
      <c r="M9" s="54">
        <v>250</v>
      </c>
      <c r="N9" s="247">
        <f t="shared" si="1"/>
        <v>10990</v>
      </c>
      <c r="O9" s="573" t="s">
        <v>681</v>
      </c>
      <c r="P9" s="118">
        <v>7.0000000000000007E-2</v>
      </c>
      <c r="Q9" s="118">
        <v>7.0000000000000007E-2</v>
      </c>
      <c r="R9" s="118">
        <v>0.05</v>
      </c>
      <c r="T9" t="s">
        <v>619</v>
      </c>
      <c r="U9" s="119">
        <v>0</v>
      </c>
      <c r="V9" s="5"/>
    </row>
    <row r="10" spans="2:24" ht="16.5" customHeight="1" x14ac:dyDescent="0.3">
      <c r="B10" s="34" t="s">
        <v>670</v>
      </c>
      <c r="C10" s="235" t="s">
        <v>671</v>
      </c>
      <c r="D10" s="107" t="s">
        <v>682</v>
      </c>
      <c r="E10" s="15">
        <v>0</v>
      </c>
      <c r="F10" s="107" t="s">
        <v>683</v>
      </c>
      <c r="G10" s="235" t="s">
        <v>125</v>
      </c>
      <c r="H10" s="247">
        <v>11190</v>
      </c>
      <c r="I10" s="54">
        <v>150</v>
      </c>
      <c r="J10" s="247">
        <f t="shared" si="0"/>
        <v>11040</v>
      </c>
      <c r="K10" s="572"/>
      <c r="L10" s="247">
        <v>11340</v>
      </c>
      <c r="M10" s="54">
        <v>150</v>
      </c>
      <c r="N10" s="247">
        <f t="shared" si="1"/>
        <v>11190</v>
      </c>
      <c r="O10" s="573"/>
      <c r="P10" s="118">
        <v>7.0000000000000007E-2</v>
      </c>
      <c r="Q10" s="118">
        <v>7.0000000000000007E-2</v>
      </c>
      <c r="R10" s="118">
        <v>0.05</v>
      </c>
      <c r="T10" t="s">
        <v>619</v>
      </c>
      <c r="U10" s="119">
        <v>0</v>
      </c>
      <c r="V10" s="5"/>
    </row>
    <row r="11" spans="2:24" ht="16.5" customHeight="1" x14ac:dyDescent="0.3">
      <c r="B11" s="34" t="s">
        <v>670</v>
      </c>
      <c r="C11" s="235" t="s">
        <v>671</v>
      </c>
      <c r="D11" s="107" t="s">
        <v>684</v>
      </c>
      <c r="E11" s="15">
        <v>0</v>
      </c>
      <c r="F11" s="107" t="s">
        <v>685</v>
      </c>
      <c r="G11" s="235" t="s">
        <v>125</v>
      </c>
      <c r="H11" s="247">
        <v>11190</v>
      </c>
      <c r="I11" s="54">
        <v>150</v>
      </c>
      <c r="J11" s="247">
        <f t="shared" si="0"/>
        <v>11040</v>
      </c>
      <c r="K11" s="572"/>
      <c r="L11" s="247">
        <v>11340</v>
      </c>
      <c r="M11" s="54">
        <v>150</v>
      </c>
      <c r="N11" s="247">
        <f t="shared" si="1"/>
        <v>11190</v>
      </c>
      <c r="O11" s="573"/>
      <c r="P11" s="256">
        <v>7.0000000000000007E-2</v>
      </c>
      <c r="Q11" s="256">
        <v>7.0000000000000007E-2</v>
      </c>
      <c r="R11" s="256">
        <v>0.05</v>
      </c>
      <c r="S11" s="257"/>
      <c r="T11" s="257" t="s">
        <v>624</v>
      </c>
      <c r="U11" s="258">
        <v>0</v>
      </c>
      <c r="V11" s="5"/>
    </row>
    <row r="12" spans="2:24" ht="16.5" customHeight="1" x14ac:dyDescent="0.3">
      <c r="B12" s="38" t="s">
        <v>670</v>
      </c>
      <c r="C12" s="259" t="s">
        <v>686</v>
      </c>
      <c r="D12" s="260" t="s">
        <v>687</v>
      </c>
      <c r="E12" s="261">
        <v>7.4999999999999997E-2</v>
      </c>
      <c r="F12" s="260" t="s">
        <v>688</v>
      </c>
      <c r="G12" s="259" t="s">
        <v>605</v>
      </c>
      <c r="H12" s="262"/>
      <c r="I12" s="52"/>
      <c r="J12" s="262"/>
      <c r="K12" s="263"/>
      <c r="L12" s="262">
        <v>10990</v>
      </c>
      <c r="M12" s="264">
        <v>300</v>
      </c>
      <c r="N12" s="56">
        <f>L12-M12</f>
        <v>10690</v>
      </c>
      <c r="O12" s="265" t="s">
        <v>689</v>
      </c>
      <c r="P12" s="118">
        <v>7.0000000000000007E-2</v>
      </c>
      <c r="Q12" s="118">
        <v>7.0000000000000007E-2</v>
      </c>
      <c r="R12" s="118">
        <v>7.0000000000000007E-2</v>
      </c>
      <c r="T12" t="e">
        <v>#N/A</v>
      </c>
      <c r="U12" s="266" t="s">
        <v>73</v>
      </c>
      <c r="V12" s="5"/>
      <c r="X12" s="5"/>
    </row>
    <row r="13" spans="2:24" ht="54" customHeight="1" x14ac:dyDescent="0.3">
      <c r="B13" s="34" t="s">
        <v>670</v>
      </c>
      <c r="C13" s="235" t="s">
        <v>686</v>
      </c>
      <c r="D13" s="107" t="s">
        <v>690</v>
      </c>
      <c r="E13" s="15">
        <v>0</v>
      </c>
      <c r="F13" s="107" t="s">
        <v>688</v>
      </c>
      <c r="G13" s="235" t="s">
        <v>125</v>
      </c>
      <c r="H13" s="247"/>
      <c r="I13" s="54"/>
      <c r="J13" s="247"/>
      <c r="K13" s="267"/>
      <c r="L13" s="247">
        <v>10990</v>
      </c>
      <c r="M13" s="268"/>
      <c r="N13" s="57">
        <f t="shared" ref="N13:N15" si="2">L13-M13</f>
        <v>10990</v>
      </c>
      <c r="O13" s="269" t="s">
        <v>691</v>
      </c>
      <c r="P13" s="118">
        <v>7.0000000000000007E-2</v>
      </c>
      <c r="Q13" s="118">
        <v>7.0000000000000007E-2</v>
      </c>
      <c r="R13" s="118">
        <v>7.0000000000000007E-2</v>
      </c>
      <c r="T13" t="e">
        <v>#N/A</v>
      </c>
      <c r="U13" s="266" t="s">
        <v>73</v>
      </c>
      <c r="X13" s="5"/>
    </row>
    <row r="14" spans="2:24" x14ac:dyDescent="0.3">
      <c r="B14" s="34" t="s">
        <v>670</v>
      </c>
      <c r="C14" s="235" t="s">
        <v>686</v>
      </c>
      <c r="D14" s="107" t="s">
        <v>692</v>
      </c>
      <c r="E14" s="15">
        <v>7.4999999999999997E-2</v>
      </c>
      <c r="F14" s="107" t="s">
        <v>693</v>
      </c>
      <c r="G14" s="235" t="s">
        <v>605</v>
      </c>
      <c r="H14" s="247"/>
      <c r="I14" s="54"/>
      <c r="J14" s="247"/>
      <c r="K14" s="267"/>
      <c r="L14" s="247">
        <v>11990</v>
      </c>
      <c r="M14" s="268">
        <v>500</v>
      </c>
      <c r="N14" s="57">
        <f t="shared" si="2"/>
        <v>11490</v>
      </c>
      <c r="O14" s="270" t="s">
        <v>689</v>
      </c>
      <c r="P14" s="118">
        <v>7.0000000000000007E-2</v>
      </c>
      <c r="Q14" s="118">
        <v>7.0000000000000007E-2</v>
      </c>
      <c r="R14" s="118">
        <v>7.0000000000000007E-2</v>
      </c>
      <c r="T14" t="e">
        <v>#N/A</v>
      </c>
      <c r="U14" s="266" t="s">
        <v>73</v>
      </c>
    </row>
    <row r="15" spans="2:24" ht="60" customHeight="1" x14ac:dyDescent="0.3">
      <c r="B15" s="34" t="s">
        <v>670</v>
      </c>
      <c r="C15" s="235" t="s">
        <v>686</v>
      </c>
      <c r="D15" s="107" t="s">
        <v>694</v>
      </c>
      <c r="E15" s="15">
        <v>0</v>
      </c>
      <c r="F15" s="107" t="s">
        <v>695</v>
      </c>
      <c r="G15" s="235" t="s">
        <v>125</v>
      </c>
      <c r="H15" s="247"/>
      <c r="I15" s="54"/>
      <c r="J15" s="247"/>
      <c r="K15" s="267"/>
      <c r="L15" s="247">
        <v>11990</v>
      </c>
      <c r="M15" s="268">
        <v>100</v>
      </c>
      <c r="N15" s="57">
        <f t="shared" si="2"/>
        <v>11890</v>
      </c>
      <c r="O15" s="269" t="s">
        <v>696</v>
      </c>
      <c r="P15" s="118">
        <v>7.0000000000000007E-2</v>
      </c>
      <c r="Q15" s="118">
        <v>7.0000000000000007E-2</v>
      </c>
      <c r="R15" s="118">
        <v>7.0000000000000007E-2</v>
      </c>
      <c r="T15" t="e">
        <v>#N/A</v>
      </c>
      <c r="U15" s="266" t="s">
        <v>73</v>
      </c>
      <c r="V15" s="5"/>
    </row>
    <row r="16" spans="2:24" ht="16.5" customHeight="1" x14ac:dyDescent="0.3">
      <c r="B16" s="38" t="s">
        <v>670</v>
      </c>
      <c r="C16" s="259" t="s">
        <v>697</v>
      </c>
      <c r="D16" s="260" t="s">
        <v>698</v>
      </c>
      <c r="E16" s="261">
        <v>0</v>
      </c>
      <c r="F16" s="271" t="s">
        <v>699</v>
      </c>
      <c r="G16" s="259" t="s">
        <v>605</v>
      </c>
      <c r="H16" s="262"/>
      <c r="I16" s="52"/>
      <c r="J16" s="262"/>
      <c r="K16" s="263"/>
      <c r="L16" s="262">
        <v>12990</v>
      </c>
      <c r="M16" s="264">
        <v>300</v>
      </c>
      <c r="N16" s="56">
        <f>L16-M16</f>
        <v>12690</v>
      </c>
      <c r="O16" s="265" t="s">
        <v>700</v>
      </c>
      <c r="P16" s="272">
        <v>7.0000000000000007E-2</v>
      </c>
      <c r="Q16" s="272">
        <v>7.0000000000000007E-2</v>
      </c>
      <c r="R16" s="272">
        <v>7.0000000000000007E-2</v>
      </c>
      <c r="S16" s="273"/>
      <c r="T16" s="273" t="s">
        <v>646</v>
      </c>
      <c r="U16" s="274">
        <v>0</v>
      </c>
    </row>
    <row r="17" spans="2:24" ht="16.5" customHeight="1" x14ac:dyDescent="0.3">
      <c r="B17" s="34" t="s">
        <v>670</v>
      </c>
      <c r="C17" s="235" t="s">
        <v>697</v>
      </c>
      <c r="D17" s="107" t="s">
        <v>701</v>
      </c>
      <c r="E17" s="15">
        <v>0</v>
      </c>
      <c r="F17" s="275" t="s">
        <v>702</v>
      </c>
      <c r="G17" s="235" t="s">
        <v>605</v>
      </c>
      <c r="H17" s="247"/>
      <c r="I17" s="54"/>
      <c r="J17" s="247"/>
      <c r="K17" s="560"/>
      <c r="L17" s="247">
        <v>13990</v>
      </c>
      <c r="M17" s="268">
        <v>500</v>
      </c>
      <c r="N17" s="58">
        <f t="shared" ref="N17:N18" si="3">L17-M17</f>
        <v>13490</v>
      </c>
      <c r="O17" s="270" t="s">
        <v>700</v>
      </c>
      <c r="P17" s="118">
        <v>7.0000000000000007E-2</v>
      </c>
      <c r="Q17" s="118">
        <v>7.0000000000000007E-2</v>
      </c>
      <c r="R17" s="118">
        <v>7.0000000000000007E-2</v>
      </c>
      <c r="T17" t="s">
        <v>654</v>
      </c>
      <c r="U17" s="119">
        <v>0</v>
      </c>
    </row>
    <row r="18" spans="2:24" ht="16.5" customHeight="1" x14ac:dyDescent="0.3">
      <c r="B18" s="38" t="s">
        <v>670</v>
      </c>
      <c r="C18" s="259" t="s">
        <v>703</v>
      </c>
      <c r="D18" s="260" t="s">
        <v>704</v>
      </c>
      <c r="E18" s="261">
        <v>0</v>
      </c>
      <c r="F18" s="260" t="s">
        <v>705</v>
      </c>
      <c r="G18" s="259" t="s">
        <v>706</v>
      </c>
      <c r="H18" s="262"/>
      <c r="I18" s="52"/>
      <c r="J18" s="262"/>
      <c r="K18" s="276"/>
      <c r="L18" s="262">
        <v>18990</v>
      </c>
      <c r="M18" s="52">
        <v>300</v>
      </c>
      <c r="N18" s="247">
        <f t="shared" si="3"/>
        <v>18690</v>
      </c>
      <c r="O18" s="277"/>
      <c r="P18" s="272">
        <v>7.0000000000000007E-2</v>
      </c>
      <c r="Q18" s="272">
        <v>7.0000000000000007E-2</v>
      </c>
      <c r="R18" s="272">
        <v>7.0000000000000007E-2</v>
      </c>
      <c r="S18" s="273"/>
      <c r="T18" s="273" t="s">
        <v>667</v>
      </c>
      <c r="U18" s="274">
        <v>0</v>
      </c>
    </row>
    <row r="19" spans="2:24" ht="16.5" customHeight="1" x14ac:dyDescent="0.3">
      <c r="B19" s="34" t="s">
        <v>670</v>
      </c>
      <c r="C19" s="235" t="s">
        <v>703</v>
      </c>
      <c r="D19" s="107" t="s">
        <v>707</v>
      </c>
      <c r="E19" s="15">
        <v>0</v>
      </c>
      <c r="F19" s="107" t="s">
        <v>708</v>
      </c>
      <c r="G19" s="235" t="s">
        <v>706</v>
      </c>
      <c r="H19" s="247"/>
      <c r="I19" s="54"/>
      <c r="J19" s="247"/>
      <c r="K19" s="278"/>
      <c r="L19" s="247">
        <v>20390</v>
      </c>
      <c r="M19" s="54">
        <v>300</v>
      </c>
      <c r="N19" s="58">
        <f>L19-M19</f>
        <v>20090</v>
      </c>
      <c r="O19" s="279"/>
      <c r="P19" s="118">
        <v>7.0000000000000007E-2</v>
      </c>
      <c r="Q19" s="118">
        <v>7.0000000000000007E-2</v>
      </c>
      <c r="R19" s="118">
        <v>7.0000000000000007E-2</v>
      </c>
      <c r="T19" t="s">
        <v>709</v>
      </c>
      <c r="U19" s="119">
        <v>0</v>
      </c>
    </row>
    <row r="20" spans="2:24" ht="16.5" customHeight="1" x14ac:dyDescent="0.3">
      <c r="B20" s="280" t="s">
        <v>670</v>
      </c>
      <c r="C20" s="259" t="s">
        <v>710</v>
      </c>
      <c r="D20" s="281" t="s">
        <v>711</v>
      </c>
      <c r="E20" s="261">
        <v>0</v>
      </c>
      <c r="F20" s="281" t="s">
        <v>712</v>
      </c>
      <c r="G20" s="260" t="s">
        <v>706</v>
      </c>
      <c r="H20" s="282"/>
      <c r="I20" s="52"/>
      <c r="J20" s="56"/>
      <c r="K20" s="276"/>
      <c r="L20" s="282">
        <v>19990</v>
      </c>
      <c r="M20" s="264">
        <v>100</v>
      </c>
      <c r="N20" s="57">
        <f>L20-M20</f>
        <v>19890</v>
      </c>
      <c r="O20" s="265"/>
      <c r="P20" s="272"/>
      <c r="Q20" s="272"/>
      <c r="R20" s="272"/>
      <c r="S20" s="273"/>
      <c r="T20" s="273"/>
      <c r="U20" s="274" t="s">
        <v>57</v>
      </c>
    </row>
    <row r="21" spans="2:24" ht="16.5" customHeight="1" x14ac:dyDescent="0.3">
      <c r="B21" s="283" t="s">
        <v>670</v>
      </c>
      <c r="C21" s="235" t="s">
        <v>710</v>
      </c>
      <c r="D21" s="284" t="s">
        <v>713</v>
      </c>
      <c r="E21" s="15">
        <v>0</v>
      </c>
      <c r="F21" s="284" t="s">
        <v>714</v>
      </c>
      <c r="G21" s="107" t="s">
        <v>706</v>
      </c>
      <c r="H21" s="285"/>
      <c r="I21" s="54"/>
      <c r="J21" s="57"/>
      <c r="K21" s="278"/>
      <c r="L21" s="285">
        <v>21990</v>
      </c>
      <c r="M21" s="268"/>
      <c r="N21" s="57">
        <f t="shared" ref="N21:N22" si="4">L21-M21</f>
        <v>21990</v>
      </c>
      <c r="O21" s="270"/>
      <c r="P21" s="118"/>
      <c r="Q21" s="118"/>
      <c r="R21" s="118"/>
      <c r="U21" s="119" t="s">
        <v>57</v>
      </c>
    </row>
    <row r="22" spans="2:24" ht="15" thickBot="1" x14ac:dyDescent="0.35">
      <c r="B22" s="286" t="s">
        <v>670</v>
      </c>
      <c r="C22" s="241" t="s">
        <v>710</v>
      </c>
      <c r="D22" s="287" t="s">
        <v>715</v>
      </c>
      <c r="E22" s="16">
        <v>0</v>
      </c>
      <c r="F22" s="288" t="s">
        <v>716</v>
      </c>
      <c r="G22" s="124" t="s">
        <v>706</v>
      </c>
      <c r="H22" s="289"/>
      <c r="I22" s="69"/>
      <c r="J22" s="68"/>
      <c r="K22" s="290"/>
      <c r="L22" s="289">
        <v>23490</v>
      </c>
      <c r="M22" s="291"/>
      <c r="N22" s="68">
        <f t="shared" si="4"/>
        <v>23490</v>
      </c>
      <c r="O22" s="47"/>
      <c r="P22" s="136"/>
      <c r="Q22" s="136"/>
      <c r="R22" s="136"/>
      <c r="S22" s="136"/>
      <c r="T22" s="136"/>
      <c r="U22" s="137" t="s">
        <v>57</v>
      </c>
    </row>
    <row r="24" spans="2:24" x14ac:dyDescent="0.3">
      <c r="L24" s="292"/>
      <c r="N24" s="292"/>
    </row>
    <row r="25" spans="2:24" x14ac:dyDescent="0.3">
      <c r="L25" s="292"/>
      <c r="N25" s="292"/>
      <c r="V25" s="5"/>
      <c r="W25" s="5"/>
      <c r="X25" s="5"/>
    </row>
    <row r="26" spans="2:24" x14ac:dyDescent="0.3">
      <c r="L26" s="292"/>
      <c r="V26" s="5"/>
      <c r="W26" s="5"/>
      <c r="X26" s="5"/>
    </row>
    <row r="27" spans="2:24" x14ac:dyDescent="0.3">
      <c r="L27" s="292"/>
      <c r="V27" s="5"/>
      <c r="W27" s="5"/>
      <c r="X27" s="5"/>
    </row>
    <row r="28" spans="2:24" x14ac:dyDescent="0.3">
      <c r="L28" s="292"/>
      <c r="V28" s="5"/>
      <c r="W28" s="5"/>
      <c r="X28" s="5"/>
    </row>
    <row r="29" spans="2:24" x14ac:dyDescent="0.3">
      <c r="V29" s="5"/>
      <c r="W29" s="5"/>
      <c r="X29" s="5"/>
    </row>
    <row r="30" spans="2:24" x14ac:dyDescent="0.3">
      <c r="V30" s="5"/>
      <c r="W30" s="5"/>
      <c r="X30" s="5"/>
    </row>
    <row r="31" spans="2:24" ht="16.5" hidden="1" customHeight="1" thickBot="1" x14ac:dyDescent="0.35">
      <c r="B31" s="34" t="s">
        <v>118</v>
      </c>
      <c r="C31" s="235" t="s">
        <v>119</v>
      </c>
      <c r="D31" s="35" t="s">
        <v>123</v>
      </c>
      <c r="E31" s="15">
        <v>0</v>
      </c>
      <c r="F31" s="35" t="s">
        <v>124</v>
      </c>
      <c r="G31" s="107"/>
      <c r="H31" s="14"/>
      <c r="I31" s="223"/>
      <c r="J31" s="223"/>
      <c r="K31" s="293"/>
      <c r="L31" s="248"/>
      <c r="M31" s="248"/>
      <c r="N31" s="248"/>
      <c r="O31" s="248"/>
    </row>
    <row r="32" spans="2:24" ht="16.5" hidden="1" customHeight="1" x14ac:dyDescent="0.3">
      <c r="B32" s="34" t="s">
        <v>118</v>
      </c>
      <c r="C32" s="235" t="s">
        <v>119</v>
      </c>
      <c r="D32" s="35" t="s">
        <v>128</v>
      </c>
      <c r="E32" s="15">
        <v>0</v>
      </c>
      <c r="F32" s="35" t="s">
        <v>129</v>
      </c>
      <c r="G32" s="107"/>
      <c r="H32" s="14"/>
      <c r="I32" s="223"/>
      <c r="J32" s="223"/>
      <c r="K32" s="293"/>
      <c r="L32" s="248"/>
      <c r="M32" s="248"/>
      <c r="N32" s="248"/>
      <c r="O32" s="248"/>
    </row>
    <row r="33" spans="2:15" ht="16.5" hidden="1" customHeight="1" x14ac:dyDescent="0.3">
      <c r="B33" s="34" t="s">
        <v>118</v>
      </c>
      <c r="C33" s="235" t="s">
        <v>119</v>
      </c>
      <c r="D33" s="35" t="s">
        <v>132</v>
      </c>
      <c r="E33" s="15">
        <v>0</v>
      </c>
      <c r="F33" s="35" t="s">
        <v>133</v>
      </c>
      <c r="G33" s="107"/>
      <c r="H33" s="14"/>
      <c r="I33" s="223"/>
      <c r="J33" s="223"/>
      <c r="K33" s="293"/>
      <c r="L33" s="248"/>
      <c r="M33" s="248"/>
      <c r="N33" s="248"/>
      <c r="O33" s="248"/>
    </row>
    <row r="34" spans="2:15" ht="16.5" hidden="1" customHeight="1" x14ac:dyDescent="0.3">
      <c r="B34" s="120" t="s">
        <v>118</v>
      </c>
      <c r="C34" s="241" t="s">
        <v>119</v>
      </c>
      <c r="D34" s="122" t="s">
        <v>136</v>
      </c>
      <c r="E34" s="16">
        <v>0</v>
      </c>
      <c r="F34" s="122" t="s">
        <v>137</v>
      </c>
      <c r="G34" s="124"/>
      <c r="H34" s="17"/>
      <c r="I34" s="18"/>
      <c r="J34" s="18"/>
      <c r="K34" s="294"/>
      <c r="L34" s="248"/>
      <c r="M34" s="248"/>
      <c r="N34" s="248"/>
      <c r="O34" s="248"/>
    </row>
  </sheetData>
  <mergeCells count="8">
    <mergeCell ref="K9:K11"/>
    <mergeCell ref="O9:O11"/>
    <mergeCell ref="B1:G1"/>
    <mergeCell ref="B2:G2"/>
    <mergeCell ref="H4:K4"/>
    <mergeCell ref="L4:O4"/>
    <mergeCell ref="K6:K8"/>
    <mergeCell ref="O6:O8"/>
  </mergeCells>
  <conditionalFormatting sqref="P6:R21">
    <cfRule type="cellIs" dxfId="14" priority="1" operator="between">
      <formula>0.01</formula>
      <formula>0.06</formula>
    </cfRule>
  </conditionalFormatting>
  <conditionalFormatting sqref="P6:R21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2149-3E60-4D73-A3E5-9F99E85A7308}">
  <dimension ref="B1:X59"/>
  <sheetViews>
    <sheetView showGridLines="0" zoomScale="85" zoomScaleNormal="85" workbookViewId="0">
      <pane xSplit="6" ySplit="5" topLeftCell="P6" activePane="bottomRight" state="frozen"/>
      <selection pane="topRight" activeCell="K1" sqref="K1"/>
      <selection pane="bottomLeft" activeCell="A6" sqref="A6"/>
      <selection pane="bottomRight" activeCell="D6" sqref="D6:E1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37.5546875" customWidth="1"/>
    <col min="7" max="7" width="17.5546875" customWidth="1"/>
    <col min="8" max="8" width="9.5546875" style="1" customWidth="1"/>
    <col min="9" max="9" width="10.109375" style="1" customWidth="1"/>
    <col min="10" max="10" width="11" style="1" customWidth="1"/>
    <col min="11" max="11" width="18" style="1" customWidth="1"/>
    <col min="12" max="12" width="12.109375" style="1" customWidth="1"/>
    <col min="13" max="13" width="12.88671875" style="1" customWidth="1"/>
    <col min="14" max="14" width="9.5546875" style="1" customWidth="1"/>
    <col min="15" max="15" width="26.88671875" style="1" customWidth="1"/>
    <col min="16" max="16" width="10.109375" style="1" customWidth="1"/>
    <col min="17" max="17" width="15.88671875" style="1" customWidth="1"/>
    <col min="18" max="18" width="13.33203125" style="1" customWidth="1"/>
    <col min="19" max="23" width="11.44140625" hidden="1" customWidth="1"/>
    <col min="24" max="24" width="11.44140625" customWidth="1"/>
  </cols>
  <sheetData>
    <row r="1" spans="2:24" s="2" customFormat="1" ht="23.4" x14ac:dyDescent="0.45">
      <c r="B1" s="226" t="s">
        <v>214</v>
      </c>
      <c r="C1" s="226"/>
      <c r="D1" s="226"/>
      <c r="E1" s="226"/>
      <c r="F1" s="226"/>
      <c r="G1" s="226"/>
      <c r="H1" s="557"/>
      <c r="I1" s="557"/>
      <c r="J1" s="558"/>
      <c r="K1" s="558"/>
      <c r="L1" s="557"/>
      <c r="M1" s="557"/>
      <c r="N1" s="557"/>
      <c r="O1" s="557"/>
      <c r="P1" s="557"/>
      <c r="Q1" s="557"/>
      <c r="R1" s="557"/>
    </row>
    <row r="2" spans="2:24" x14ac:dyDescent="0.3">
      <c r="B2" s="9" t="s">
        <v>717</v>
      </c>
      <c r="C2" s="9"/>
      <c r="D2" s="9"/>
      <c r="E2" s="9"/>
      <c r="F2" s="9"/>
      <c r="G2" s="9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</row>
    <row r="3" spans="2:24" ht="5.4" customHeight="1" thickBot="1" x14ac:dyDescent="0.35">
      <c r="J3" s="227"/>
    </row>
    <row r="4" spans="2:24" ht="15" thickBot="1" x14ac:dyDescent="0.35">
      <c r="H4" s="228" t="s">
        <v>2</v>
      </c>
      <c r="I4" s="229"/>
      <c r="J4" s="229"/>
      <c r="K4" s="230"/>
      <c r="L4" s="228" t="s">
        <v>3</v>
      </c>
      <c r="M4" s="229"/>
      <c r="N4" s="229"/>
      <c r="O4" s="230"/>
      <c r="P4" s="231" t="s">
        <v>4</v>
      </c>
      <c r="Q4" s="232"/>
      <c r="R4" s="233"/>
      <c r="S4" s="230"/>
    </row>
    <row r="5" spans="2:24" ht="77.25" customHeight="1" x14ac:dyDescent="0.3">
      <c r="B5" s="19" t="s">
        <v>5</v>
      </c>
      <c r="C5" s="20" t="s">
        <v>6</v>
      </c>
      <c r="D5" s="20" t="s">
        <v>7</v>
      </c>
      <c r="E5" s="20" t="s">
        <v>8</v>
      </c>
      <c r="F5" s="20" t="s">
        <v>9</v>
      </c>
      <c r="G5" s="76" t="s">
        <v>116</v>
      </c>
      <c r="H5" s="10" t="s">
        <v>217</v>
      </c>
      <c r="I5" s="66" t="s">
        <v>11</v>
      </c>
      <c r="J5" s="11" t="s">
        <v>600</v>
      </c>
      <c r="K5" s="12" t="s">
        <v>13</v>
      </c>
      <c r="L5" s="10" t="s">
        <v>217</v>
      </c>
      <c r="M5" s="66" t="s">
        <v>11</v>
      </c>
      <c r="N5" s="11" t="s">
        <v>12</v>
      </c>
      <c r="O5" s="12" t="s">
        <v>13</v>
      </c>
      <c r="P5" s="10" t="s">
        <v>217</v>
      </c>
      <c r="Q5" s="66" t="s">
        <v>11</v>
      </c>
      <c r="R5" s="11" t="s">
        <v>12</v>
      </c>
      <c r="S5" s="12" t="s">
        <v>13</v>
      </c>
      <c r="T5" s="85" t="s">
        <v>16</v>
      </c>
      <c r="U5" s="85" t="s">
        <v>218</v>
      </c>
      <c r="V5" s="86" t="s">
        <v>17</v>
      </c>
      <c r="W5" s="86" t="s">
        <v>18</v>
      </c>
      <c r="X5" s="234" t="s">
        <v>19</v>
      </c>
    </row>
    <row r="6" spans="2:24" ht="16.5" customHeight="1" x14ac:dyDescent="0.3">
      <c r="B6" s="34" t="s">
        <v>718</v>
      </c>
      <c r="C6" s="235" t="s">
        <v>719</v>
      </c>
      <c r="D6" s="35" t="s">
        <v>720</v>
      </c>
      <c r="E6" s="15">
        <v>0.05</v>
      </c>
      <c r="F6" s="35" t="s">
        <v>721</v>
      </c>
      <c r="G6" s="107" t="s">
        <v>122</v>
      </c>
      <c r="H6" s="236">
        <v>0</v>
      </c>
      <c r="I6" s="57"/>
      <c r="J6" s="237">
        <f t="shared" ref="J6:J11" si="0">+H6+I6</f>
        <v>0</v>
      </c>
      <c r="K6" s="238"/>
      <c r="L6" s="236">
        <v>20690</v>
      </c>
      <c r="M6" s="57"/>
      <c r="N6" s="239">
        <f t="shared" ref="N6:N16" si="1">+L6+M6</f>
        <v>20690</v>
      </c>
      <c r="O6" s="240"/>
      <c r="P6" s="236">
        <v>21690</v>
      </c>
      <c r="Q6" s="57"/>
      <c r="R6" s="239">
        <f t="shared" ref="R6:R16" si="2">+P6+Q6</f>
        <v>21690</v>
      </c>
      <c r="S6" s="117">
        <v>7.0000000000000007E-2</v>
      </c>
      <c r="T6" s="118">
        <v>7.0000000000000007E-2</v>
      </c>
      <c r="U6" s="118">
        <v>7.0000000000000007E-2</v>
      </c>
      <c r="W6" t="s">
        <v>613</v>
      </c>
      <c r="X6" s="25">
        <v>0</v>
      </c>
    </row>
    <row r="7" spans="2:24" ht="16.5" customHeight="1" x14ac:dyDescent="0.3">
      <c r="B7" s="34" t="s">
        <v>718</v>
      </c>
      <c r="C7" s="235" t="s">
        <v>722</v>
      </c>
      <c r="D7" s="35" t="s">
        <v>723</v>
      </c>
      <c r="E7" s="15">
        <v>0.1</v>
      </c>
      <c r="F7" s="35" t="s">
        <v>724</v>
      </c>
      <c r="G7" s="107" t="s">
        <v>122</v>
      </c>
      <c r="H7" s="236">
        <v>0</v>
      </c>
      <c r="I7" s="57"/>
      <c r="J7" s="237">
        <f t="shared" si="0"/>
        <v>0</v>
      </c>
      <c r="K7" s="238"/>
      <c r="L7" s="236">
        <v>20690</v>
      </c>
      <c r="M7" s="57"/>
      <c r="N7" s="239">
        <f t="shared" si="1"/>
        <v>20690</v>
      </c>
      <c r="O7" s="240"/>
      <c r="P7" s="236">
        <f>+N7+1000</f>
        <v>21690</v>
      </c>
      <c r="Q7" s="57"/>
      <c r="R7" s="239">
        <f t="shared" si="2"/>
        <v>21690</v>
      </c>
      <c r="S7" s="117">
        <v>7.0000000000000007E-2</v>
      </c>
      <c r="T7" s="118">
        <v>7.0000000000000007E-2</v>
      </c>
      <c r="U7" s="118">
        <v>7.0000000000000007E-2</v>
      </c>
      <c r="W7" t="s">
        <v>624</v>
      </c>
      <c r="X7" s="25" t="s">
        <v>73</v>
      </c>
    </row>
    <row r="8" spans="2:24" ht="16.5" customHeight="1" x14ac:dyDescent="0.3">
      <c r="B8" s="34" t="s">
        <v>718</v>
      </c>
      <c r="C8" s="235" t="s">
        <v>722</v>
      </c>
      <c r="D8" s="35" t="s">
        <v>725</v>
      </c>
      <c r="E8" s="15">
        <v>0.1</v>
      </c>
      <c r="F8" s="35" t="s">
        <v>726</v>
      </c>
      <c r="G8" s="107" t="s">
        <v>122</v>
      </c>
      <c r="H8" s="236">
        <v>0</v>
      </c>
      <c r="I8" s="57"/>
      <c r="J8" s="237">
        <f t="shared" si="0"/>
        <v>0</v>
      </c>
      <c r="K8" s="238"/>
      <c r="L8" s="236">
        <v>22690</v>
      </c>
      <c r="M8" s="57"/>
      <c r="N8" s="239">
        <f t="shared" si="1"/>
        <v>22690</v>
      </c>
      <c r="O8" s="240"/>
      <c r="P8" s="236">
        <f>+N8+1000</f>
        <v>23690</v>
      </c>
      <c r="Q8" s="57"/>
      <c r="R8" s="239">
        <f t="shared" si="2"/>
        <v>23690</v>
      </c>
      <c r="S8" s="117">
        <v>7.0000000000000007E-2</v>
      </c>
      <c r="T8" s="118">
        <v>7.0000000000000007E-2</v>
      </c>
      <c r="U8" s="118">
        <v>7.0000000000000007E-2</v>
      </c>
      <c r="W8" t="s">
        <v>624</v>
      </c>
      <c r="X8" s="25" t="s">
        <v>34</v>
      </c>
    </row>
    <row r="9" spans="2:24" ht="16.5" customHeight="1" x14ac:dyDescent="0.3">
      <c r="B9" s="34" t="s">
        <v>718</v>
      </c>
      <c r="C9" s="235" t="s">
        <v>727</v>
      </c>
      <c r="D9" s="35" t="s">
        <v>728</v>
      </c>
      <c r="E9" s="15">
        <v>0.1</v>
      </c>
      <c r="F9" s="35" t="s">
        <v>729</v>
      </c>
      <c r="G9" s="107" t="s">
        <v>122</v>
      </c>
      <c r="H9" s="236">
        <v>0</v>
      </c>
      <c r="I9" s="57"/>
      <c r="J9" s="237">
        <f t="shared" si="0"/>
        <v>0</v>
      </c>
      <c r="K9" s="238"/>
      <c r="L9" s="236">
        <v>27990</v>
      </c>
      <c r="M9" s="57"/>
      <c r="N9" s="239">
        <f t="shared" si="1"/>
        <v>27990</v>
      </c>
      <c r="O9" s="240" t="s">
        <v>730</v>
      </c>
      <c r="P9" s="236"/>
      <c r="Q9" s="57"/>
      <c r="R9" s="239">
        <f t="shared" si="2"/>
        <v>0</v>
      </c>
      <c r="S9" s="117">
        <v>7.0000000000000007E-2</v>
      </c>
      <c r="T9" s="118">
        <v>7.0000000000000007E-2</v>
      </c>
      <c r="U9" s="118">
        <v>7.0000000000000007E-2</v>
      </c>
      <c r="W9" t="e">
        <v>#N/A</v>
      </c>
      <c r="X9" s="25" t="s">
        <v>57</v>
      </c>
    </row>
    <row r="10" spans="2:24" ht="16.5" customHeight="1" x14ac:dyDescent="0.3">
      <c r="B10" s="34" t="s">
        <v>718</v>
      </c>
      <c r="C10" s="235" t="s">
        <v>727</v>
      </c>
      <c r="D10" s="35" t="s">
        <v>731</v>
      </c>
      <c r="E10" s="15">
        <v>0.1</v>
      </c>
      <c r="F10" s="35" t="s">
        <v>732</v>
      </c>
      <c r="G10" s="107" t="s">
        <v>122</v>
      </c>
      <c r="H10" s="236"/>
      <c r="I10" s="57"/>
      <c r="J10" s="237"/>
      <c r="K10" s="238"/>
      <c r="L10" s="236">
        <v>31990</v>
      </c>
      <c r="M10" s="57"/>
      <c r="N10" s="239">
        <f t="shared" si="1"/>
        <v>31990</v>
      </c>
      <c r="O10" s="240"/>
      <c r="P10" s="236"/>
      <c r="Q10" s="57"/>
      <c r="R10" s="239">
        <f t="shared" si="2"/>
        <v>0</v>
      </c>
      <c r="S10" s="117">
        <v>7.0000000000000007E-2</v>
      </c>
      <c r="T10" s="118">
        <v>7.0000000000000007E-2</v>
      </c>
      <c r="U10" s="118">
        <v>7.0000000000000007E-2</v>
      </c>
      <c r="W10" t="e">
        <v>#N/A</v>
      </c>
      <c r="X10" s="25" t="s">
        <v>73</v>
      </c>
    </row>
    <row r="11" spans="2:24" ht="16.5" customHeight="1" x14ac:dyDescent="0.3">
      <c r="B11" s="34" t="s">
        <v>718</v>
      </c>
      <c r="C11" s="235" t="s">
        <v>727</v>
      </c>
      <c r="D11" s="35" t="s">
        <v>733</v>
      </c>
      <c r="E11" s="15">
        <v>0.1</v>
      </c>
      <c r="F11" s="35" t="s">
        <v>734</v>
      </c>
      <c r="G11" s="107" t="s">
        <v>122</v>
      </c>
      <c r="H11" s="236">
        <v>0</v>
      </c>
      <c r="I11" s="57"/>
      <c r="J11" s="237">
        <f t="shared" si="0"/>
        <v>0</v>
      </c>
      <c r="K11" s="238"/>
      <c r="L11" s="236">
        <v>35990</v>
      </c>
      <c r="M11" s="57"/>
      <c r="N11" s="239">
        <f t="shared" si="1"/>
        <v>35990</v>
      </c>
      <c r="O11" s="240"/>
      <c r="P11" s="236"/>
      <c r="Q11" s="57"/>
      <c r="R11" s="239">
        <f t="shared" si="2"/>
        <v>0</v>
      </c>
      <c r="S11" s="117">
        <v>7.0000000000000007E-2</v>
      </c>
      <c r="T11" s="118">
        <v>7.0000000000000007E-2</v>
      </c>
      <c r="U11" s="118">
        <v>7.0000000000000007E-2</v>
      </c>
      <c r="W11" t="e">
        <v>#N/A</v>
      </c>
      <c r="X11" s="25" t="s">
        <v>34</v>
      </c>
    </row>
    <row r="12" spans="2:24" ht="16.5" customHeight="1" x14ac:dyDescent="0.3">
      <c r="B12" s="34" t="s">
        <v>718</v>
      </c>
      <c r="C12" s="235" t="s">
        <v>735</v>
      </c>
      <c r="D12" s="35" t="s">
        <v>736</v>
      </c>
      <c r="E12" s="15">
        <v>0.1</v>
      </c>
      <c r="F12" s="35" t="s">
        <v>737</v>
      </c>
      <c r="G12" s="107" t="s">
        <v>122</v>
      </c>
      <c r="H12" s="236">
        <v>14490</v>
      </c>
      <c r="I12" s="57"/>
      <c r="J12" s="237">
        <f>+H12</f>
        <v>14490</v>
      </c>
      <c r="K12" s="238"/>
      <c r="L12" s="236">
        <v>0</v>
      </c>
      <c r="M12" s="57"/>
      <c r="N12" s="239">
        <f t="shared" si="1"/>
        <v>0</v>
      </c>
      <c r="O12" s="240"/>
      <c r="P12" s="236"/>
      <c r="Q12" s="57"/>
      <c r="R12" s="239">
        <f t="shared" si="2"/>
        <v>0</v>
      </c>
      <c r="S12" s="117">
        <v>7.0000000000000007E-2</v>
      </c>
      <c r="T12" s="118">
        <v>7.0000000000000007E-2</v>
      </c>
      <c r="U12" s="118">
        <v>7.0000000000000007E-2</v>
      </c>
      <c r="W12" t="e">
        <v>#N/A</v>
      </c>
      <c r="X12" s="25" t="s">
        <v>57</v>
      </c>
    </row>
    <row r="13" spans="2:24" ht="16.5" customHeight="1" x14ac:dyDescent="0.3">
      <c r="B13" s="34" t="s">
        <v>718</v>
      </c>
      <c r="C13" s="235" t="s">
        <v>735</v>
      </c>
      <c r="D13" s="35" t="s">
        <v>738</v>
      </c>
      <c r="E13" s="15">
        <v>0.1</v>
      </c>
      <c r="F13" s="35" t="s">
        <v>739</v>
      </c>
      <c r="G13" s="107" t="s">
        <v>122</v>
      </c>
      <c r="H13" s="236">
        <v>15990</v>
      </c>
      <c r="I13" s="57"/>
      <c r="J13" s="237">
        <f>+H13+I13</f>
        <v>15990</v>
      </c>
      <c r="K13" s="238"/>
      <c r="L13" s="236">
        <v>0</v>
      </c>
      <c r="M13" s="57"/>
      <c r="N13" s="239">
        <f t="shared" si="1"/>
        <v>0</v>
      </c>
      <c r="O13" s="240"/>
      <c r="P13" s="236"/>
      <c r="Q13" s="57"/>
      <c r="R13" s="239">
        <f t="shared" si="2"/>
        <v>0</v>
      </c>
      <c r="S13" s="117">
        <v>7.0000000000000007E-2</v>
      </c>
      <c r="T13" s="118">
        <v>7.0000000000000007E-2</v>
      </c>
      <c r="U13" s="118">
        <v>7.0000000000000007E-2</v>
      </c>
      <c r="W13" t="e">
        <v>#N/A</v>
      </c>
      <c r="X13" s="25" t="s">
        <v>57</v>
      </c>
    </row>
    <row r="14" spans="2:24" ht="16.5" customHeight="1" x14ac:dyDescent="0.3">
      <c r="B14" s="34" t="s">
        <v>718</v>
      </c>
      <c r="C14" s="235" t="s">
        <v>740</v>
      </c>
      <c r="D14" s="35" t="s">
        <v>741</v>
      </c>
      <c r="E14" s="15">
        <v>0</v>
      </c>
      <c r="F14" s="35" t="s">
        <v>742</v>
      </c>
      <c r="G14" s="107" t="s">
        <v>323</v>
      </c>
      <c r="H14" s="236">
        <v>0</v>
      </c>
      <c r="I14" s="57"/>
      <c r="J14" s="237">
        <v>0</v>
      </c>
      <c r="K14" s="238"/>
      <c r="L14" s="236">
        <v>16990</v>
      </c>
      <c r="M14" s="57"/>
      <c r="N14" s="239">
        <f t="shared" si="1"/>
        <v>16990</v>
      </c>
      <c r="O14" s="240"/>
      <c r="P14" s="236">
        <v>17990</v>
      </c>
      <c r="Q14" s="57"/>
      <c r="R14" s="239">
        <f t="shared" si="2"/>
        <v>17990</v>
      </c>
      <c r="S14" s="117">
        <v>7.0000000000000007E-2</v>
      </c>
      <c r="T14" s="118">
        <v>7.0000000000000007E-2</v>
      </c>
      <c r="U14" s="118">
        <v>7.0000000000000007E-2</v>
      </c>
      <c r="W14" t="e">
        <v>#N/A</v>
      </c>
      <c r="X14" s="25">
        <v>0</v>
      </c>
    </row>
    <row r="15" spans="2:24" ht="16.5" customHeight="1" x14ac:dyDescent="0.3">
      <c r="B15" s="34" t="s">
        <v>718</v>
      </c>
      <c r="C15" s="235" t="s">
        <v>740</v>
      </c>
      <c r="D15" s="35" t="s">
        <v>743</v>
      </c>
      <c r="E15" s="15">
        <v>0</v>
      </c>
      <c r="F15" s="35" t="s">
        <v>744</v>
      </c>
      <c r="G15" s="107" t="s">
        <v>323</v>
      </c>
      <c r="H15" s="236">
        <v>0</v>
      </c>
      <c r="I15" s="57"/>
      <c r="J15" s="237">
        <v>0</v>
      </c>
      <c r="K15" s="238"/>
      <c r="L15" s="236"/>
      <c r="M15" s="57"/>
      <c r="N15" s="239">
        <f t="shared" si="1"/>
        <v>0</v>
      </c>
      <c r="O15" s="240"/>
      <c r="P15" s="236">
        <v>18490</v>
      </c>
      <c r="Q15" s="57"/>
      <c r="R15" s="239">
        <f t="shared" si="2"/>
        <v>18490</v>
      </c>
      <c r="S15" s="117">
        <v>7.0000000000000007E-2</v>
      </c>
      <c r="T15" s="118">
        <v>7.0000000000000007E-2</v>
      </c>
      <c r="U15" s="118">
        <v>7.0000000000000007E-2</v>
      </c>
      <c r="W15" t="s">
        <v>646</v>
      </c>
      <c r="X15" s="25">
        <v>0</v>
      </c>
    </row>
    <row r="16" spans="2:24" ht="16.5" customHeight="1" thickBot="1" x14ac:dyDescent="0.35">
      <c r="B16" s="120" t="s">
        <v>718</v>
      </c>
      <c r="C16" s="241" t="s">
        <v>745</v>
      </c>
      <c r="D16" s="122" t="s">
        <v>746</v>
      </c>
      <c r="E16" s="16">
        <v>0</v>
      </c>
      <c r="F16" s="122" t="s">
        <v>747</v>
      </c>
      <c r="G16" s="124" t="s">
        <v>323</v>
      </c>
      <c r="H16" s="242">
        <v>0</v>
      </c>
      <c r="I16" s="68"/>
      <c r="J16" s="243">
        <v>0</v>
      </c>
      <c r="K16" s="244"/>
      <c r="L16" s="242">
        <v>30490</v>
      </c>
      <c r="M16" s="68"/>
      <c r="N16" s="245">
        <f t="shared" si="1"/>
        <v>30490</v>
      </c>
      <c r="O16" s="246"/>
      <c r="P16" s="242">
        <v>31990</v>
      </c>
      <c r="Q16" s="68"/>
      <c r="R16" s="245">
        <f t="shared" si="2"/>
        <v>31990</v>
      </c>
      <c r="S16" s="134">
        <v>7.0000000000000007E-2</v>
      </c>
      <c r="T16" s="135">
        <v>7.0000000000000007E-2</v>
      </c>
      <c r="U16" s="135">
        <v>7.0000000000000007E-2</v>
      </c>
      <c r="V16" s="136"/>
      <c r="W16" s="136" t="s">
        <v>649</v>
      </c>
      <c r="X16" s="47">
        <v>0</v>
      </c>
    </row>
    <row r="17" spans="8:24" ht="16.5" customHeight="1" x14ac:dyDescent="0.3">
      <c r="H17"/>
      <c r="I17"/>
      <c r="J17"/>
      <c r="K17"/>
      <c r="L17"/>
      <c r="M17"/>
      <c r="N17"/>
      <c r="O17"/>
      <c r="P17"/>
      <c r="Q17"/>
      <c r="R17"/>
      <c r="X17" s="1"/>
    </row>
    <row r="18" spans="8:24" ht="16.5" customHeight="1" x14ac:dyDescent="0.3">
      <c r="H18"/>
      <c r="I18"/>
      <c r="J18"/>
      <c r="K18"/>
      <c r="L18"/>
      <c r="M18"/>
      <c r="N18"/>
      <c r="O18"/>
      <c r="P18"/>
      <c r="Q18"/>
      <c r="R18"/>
    </row>
    <row r="19" spans="8:24" ht="16.5" customHeight="1" x14ac:dyDescent="0.3">
      <c r="H19"/>
      <c r="I19"/>
      <c r="J19"/>
      <c r="K19"/>
      <c r="L19"/>
      <c r="M19"/>
      <c r="N19"/>
      <c r="O19"/>
      <c r="P19"/>
      <c r="Q19"/>
      <c r="R19"/>
    </row>
    <row r="20" spans="8:24" ht="16.5" customHeight="1" x14ac:dyDescent="0.3">
      <c r="H20"/>
      <c r="I20"/>
      <c r="J20"/>
      <c r="K20"/>
      <c r="L20"/>
      <c r="M20"/>
      <c r="N20"/>
      <c r="O20"/>
      <c r="P20"/>
      <c r="Q20"/>
      <c r="R20"/>
    </row>
    <row r="21" spans="8:24" ht="16.5" customHeight="1" x14ac:dyDescent="0.3">
      <c r="H21"/>
      <c r="I21"/>
      <c r="J21"/>
      <c r="K21"/>
      <c r="L21"/>
      <c r="M21"/>
      <c r="N21"/>
      <c r="O21"/>
      <c r="P21"/>
      <c r="Q21"/>
      <c r="R21"/>
    </row>
    <row r="22" spans="8:24" ht="16.5" customHeight="1" x14ac:dyDescent="0.3">
      <c r="H22"/>
      <c r="I22"/>
      <c r="J22"/>
      <c r="K22"/>
      <c r="L22"/>
      <c r="M22"/>
      <c r="N22"/>
      <c r="O22"/>
      <c r="P22"/>
      <c r="Q22"/>
      <c r="R22"/>
    </row>
    <row r="23" spans="8:24" ht="16.5" customHeight="1" x14ac:dyDescent="0.3">
      <c r="H23"/>
      <c r="I23"/>
      <c r="J23"/>
      <c r="K23"/>
      <c r="L23"/>
      <c r="M23"/>
      <c r="N23"/>
      <c r="O23"/>
      <c r="P23"/>
      <c r="Q23"/>
      <c r="R23"/>
    </row>
    <row r="24" spans="8:24" ht="16.5" customHeight="1" x14ac:dyDescent="0.3">
      <c r="H24"/>
      <c r="I24"/>
      <c r="J24"/>
      <c r="K24"/>
      <c r="L24"/>
      <c r="M24"/>
      <c r="N24"/>
      <c r="O24"/>
      <c r="P24"/>
      <c r="Q24"/>
      <c r="R24"/>
    </row>
    <row r="25" spans="8:24" ht="16.5" customHeight="1" x14ac:dyDescent="0.3">
      <c r="H25"/>
      <c r="I25"/>
      <c r="J25"/>
      <c r="K25"/>
      <c r="L25"/>
      <c r="M25"/>
      <c r="N25"/>
      <c r="O25"/>
      <c r="P25"/>
      <c r="Q25"/>
      <c r="R25"/>
    </row>
    <row r="26" spans="8:24" ht="16.5" customHeight="1" x14ac:dyDescent="0.3">
      <c r="H26"/>
      <c r="I26"/>
      <c r="J26"/>
      <c r="K26"/>
      <c r="L26"/>
      <c r="M26"/>
      <c r="N26"/>
      <c r="O26"/>
      <c r="P26"/>
      <c r="Q26"/>
      <c r="R26"/>
    </row>
    <row r="27" spans="8:24" ht="16.5" customHeight="1" x14ac:dyDescent="0.3">
      <c r="H27"/>
      <c r="I27"/>
      <c r="J27"/>
      <c r="K27"/>
      <c r="L27"/>
      <c r="M27"/>
      <c r="N27"/>
      <c r="O27"/>
      <c r="P27"/>
      <c r="Q27"/>
      <c r="R27"/>
    </row>
    <row r="28" spans="8:24" ht="16.5" customHeight="1" x14ac:dyDescent="0.3">
      <c r="H28"/>
      <c r="I28"/>
      <c r="J28"/>
      <c r="K28"/>
      <c r="L28"/>
      <c r="M28"/>
      <c r="N28"/>
      <c r="O28"/>
      <c r="P28"/>
      <c r="Q28"/>
      <c r="R28"/>
    </row>
    <row r="29" spans="8:24" ht="16.5" customHeight="1" x14ac:dyDescent="0.3">
      <c r="H29"/>
      <c r="I29"/>
      <c r="J29"/>
      <c r="K29"/>
      <c r="L29"/>
      <c r="M29"/>
      <c r="N29"/>
      <c r="O29"/>
      <c r="P29"/>
      <c r="Q29"/>
      <c r="R29"/>
    </row>
    <row r="30" spans="8:24" ht="16.5" customHeight="1" x14ac:dyDescent="0.3">
      <c r="H30"/>
      <c r="I30"/>
      <c r="J30"/>
      <c r="K30"/>
      <c r="L30"/>
      <c r="M30"/>
      <c r="N30"/>
      <c r="O30"/>
      <c r="P30"/>
      <c r="Q30"/>
      <c r="R30"/>
    </row>
    <row r="31" spans="8:24" ht="16.5" customHeight="1" x14ac:dyDescent="0.3">
      <c r="H31"/>
      <c r="I31"/>
      <c r="J31"/>
      <c r="K31"/>
      <c r="L31"/>
      <c r="M31"/>
      <c r="N31"/>
      <c r="O31"/>
      <c r="P31"/>
      <c r="Q31"/>
      <c r="R31"/>
    </row>
    <row r="32" spans="8:24" ht="16.5" customHeight="1" x14ac:dyDescent="0.3">
      <c r="H32"/>
      <c r="I32"/>
      <c r="J32"/>
      <c r="K32"/>
      <c r="L32"/>
      <c r="M32"/>
      <c r="N32"/>
      <c r="O32"/>
      <c r="P32"/>
      <c r="Q32"/>
      <c r="R32"/>
    </row>
    <row r="33" spans="8:18" ht="16.5" customHeight="1" x14ac:dyDescent="0.3">
      <c r="H33"/>
      <c r="I33"/>
      <c r="J33"/>
      <c r="K33"/>
      <c r="L33"/>
      <c r="M33"/>
      <c r="N33"/>
      <c r="O33"/>
      <c r="P33"/>
      <c r="Q33"/>
      <c r="R33"/>
    </row>
    <row r="34" spans="8:18" ht="16.5" customHeight="1" x14ac:dyDescent="0.3">
      <c r="H34"/>
      <c r="I34"/>
      <c r="J34"/>
      <c r="K34"/>
      <c r="L34"/>
      <c r="M34"/>
      <c r="N34"/>
      <c r="O34"/>
      <c r="P34"/>
      <c r="Q34"/>
      <c r="R34"/>
    </row>
    <row r="35" spans="8:18" ht="16.5" customHeight="1" x14ac:dyDescent="0.3">
      <c r="H35"/>
      <c r="I35"/>
      <c r="J35"/>
      <c r="K35"/>
      <c r="L35"/>
      <c r="M35"/>
      <c r="N35"/>
      <c r="O35"/>
      <c r="P35"/>
      <c r="Q35"/>
      <c r="R35"/>
    </row>
    <row r="36" spans="8:18" ht="16.5" customHeight="1" x14ac:dyDescent="0.3">
      <c r="H36"/>
      <c r="I36"/>
      <c r="J36"/>
      <c r="K36"/>
      <c r="L36"/>
      <c r="M36"/>
      <c r="N36"/>
      <c r="O36"/>
      <c r="P36"/>
      <c r="Q36"/>
      <c r="R36"/>
    </row>
    <row r="37" spans="8:18" ht="16.5" customHeight="1" x14ac:dyDescent="0.3">
      <c r="H37"/>
      <c r="I37"/>
      <c r="J37"/>
      <c r="K37"/>
      <c r="L37"/>
      <c r="M37"/>
      <c r="N37"/>
      <c r="O37"/>
      <c r="P37"/>
      <c r="Q37"/>
      <c r="R37"/>
    </row>
    <row r="38" spans="8:18" ht="16.5" customHeight="1" x14ac:dyDescent="0.3">
      <c r="H38"/>
      <c r="I38"/>
      <c r="J38"/>
      <c r="K38"/>
      <c r="L38"/>
      <c r="M38"/>
      <c r="N38"/>
      <c r="O38"/>
      <c r="P38"/>
      <c r="Q38"/>
      <c r="R38"/>
    </row>
    <row r="39" spans="8:18" ht="16.5" customHeight="1" x14ac:dyDescent="0.3">
      <c r="H39"/>
      <c r="I39"/>
      <c r="J39"/>
      <c r="K39"/>
      <c r="L39"/>
      <c r="M39"/>
      <c r="N39"/>
      <c r="O39"/>
      <c r="P39"/>
      <c r="Q39"/>
      <c r="R39"/>
    </row>
    <row r="40" spans="8:18" ht="16.5" customHeight="1" x14ac:dyDescent="0.3">
      <c r="H40"/>
      <c r="I40"/>
      <c r="J40"/>
      <c r="K40"/>
      <c r="L40"/>
      <c r="M40"/>
      <c r="N40"/>
      <c r="O40"/>
      <c r="P40"/>
      <c r="Q40"/>
      <c r="R40"/>
    </row>
    <row r="41" spans="8:18" ht="16.5" customHeight="1" x14ac:dyDescent="0.3">
      <c r="H41"/>
      <c r="I41"/>
      <c r="J41"/>
      <c r="K41"/>
      <c r="L41"/>
      <c r="M41"/>
      <c r="N41"/>
      <c r="O41"/>
      <c r="P41"/>
      <c r="Q41"/>
      <c r="R41"/>
    </row>
    <row r="42" spans="8:18" ht="16.5" customHeight="1" x14ac:dyDescent="0.3">
      <c r="H42"/>
      <c r="I42"/>
      <c r="J42"/>
      <c r="K42"/>
      <c r="L42"/>
      <c r="M42"/>
      <c r="N42"/>
      <c r="O42"/>
      <c r="P42"/>
      <c r="Q42"/>
      <c r="R42"/>
    </row>
    <row r="43" spans="8:18" ht="16.5" customHeight="1" x14ac:dyDescent="0.3">
      <c r="H43"/>
      <c r="I43"/>
      <c r="J43"/>
      <c r="K43"/>
      <c r="L43"/>
      <c r="M43"/>
      <c r="N43"/>
      <c r="O43"/>
      <c r="P43"/>
      <c r="Q43"/>
      <c r="R43"/>
    </row>
    <row r="44" spans="8:18" x14ac:dyDescent="0.3">
      <c r="H44"/>
      <c r="I44"/>
      <c r="J44"/>
      <c r="K44"/>
      <c r="L44"/>
      <c r="M44"/>
      <c r="N44"/>
      <c r="O44"/>
      <c r="P44"/>
      <c r="Q44"/>
      <c r="R44"/>
    </row>
    <row r="45" spans="8:18" x14ac:dyDescent="0.3">
      <c r="H45"/>
      <c r="I45"/>
      <c r="J45"/>
      <c r="K45"/>
      <c r="L45"/>
      <c r="M45"/>
      <c r="N45"/>
      <c r="O45"/>
      <c r="P45"/>
      <c r="Q45"/>
      <c r="R45"/>
    </row>
    <row r="56" spans="2:18" ht="16.5" hidden="1" customHeight="1" x14ac:dyDescent="0.3">
      <c r="B56" s="34" t="s">
        <v>118</v>
      </c>
      <c r="C56" s="235" t="s">
        <v>119</v>
      </c>
      <c r="D56" s="35" t="s">
        <v>123</v>
      </c>
      <c r="E56" s="15">
        <v>0</v>
      </c>
      <c r="F56" s="35" t="s">
        <v>124</v>
      </c>
      <c r="G56" s="107"/>
      <c r="H56" s="14"/>
      <c r="I56" s="247"/>
      <c r="J56" s="247"/>
      <c r="K56" s="224"/>
      <c r="L56" s="14"/>
      <c r="M56" s="223"/>
      <c r="N56" s="223"/>
      <c r="O56" s="224"/>
      <c r="P56" s="248"/>
      <c r="Q56" s="248"/>
      <c r="R56" s="248"/>
    </row>
    <row r="57" spans="2:18" ht="16.5" hidden="1" customHeight="1" x14ac:dyDescent="0.3">
      <c r="B57" s="34" t="s">
        <v>118</v>
      </c>
      <c r="C57" s="235" t="s">
        <v>119</v>
      </c>
      <c r="D57" s="35" t="s">
        <v>128</v>
      </c>
      <c r="E57" s="15">
        <v>0</v>
      </c>
      <c r="F57" s="35" t="s">
        <v>129</v>
      </c>
      <c r="G57" s="107"/>
      <c r="H57" s="14"/>
      <c r="I57" s="247"/>
      <c r="J57" s="247"/>
      <c r="K57" s="224"/>
      <c r="L57" s="14"/>
      <c r="M57" s="223"/>
      <c r="N57" s="223"/>
      <c r="O57" s="224"/>
      <c r="P57" s="248"/>
      <c r="Q57" s="248"/>
      <c r="R57" s="248"/>
    </row>
    <row r="58" spans="2:18" ht="16.5" hidden="1" customHeight="1" x14ac:dyDescent="0.3">
      <c r="B58" s="34" t="s">
        <v>118</v>
      </c>
      <c r="C58" s="235" t="s">
        <v>119</v>
      </c>
      <c r="D58" s="35" t="s">
        <v>132</v>
      </c>
      <c r="E58" s="15">
        <v>0</v>
      </c>
      <c r="F58" s="35" t="s">
        <v>133</v>
      </c>
      <c r="G58" s="107"/>
      <c r="H58" s="14"/>
      <c r="I58" s="247"/>
      <c r="J58" s="247"/>
      <c r="K58" s="224"/>
      <c r="L58" s="14"/>
      <c r="M58" s="223"/>
      <c r="N58" s="223"/>
      <c r="O58" s="224"/>
      <c r="P58" s="248"/>
      <c r="Q58" s="248"/>
      <c r="R58" s="248"/>
    </row>
    <row r="59" spans="2:18" ht="16.5" hidden="1" customHeight="1" x14ac:dyDescent="0.3">
      <c r="B59" s="120" t="s">
        <v>118</v>
      </c>
      <c r="C59" s="241" t="s">
        <v>119</v>
      </c>
      <c r="D59" s="122" t="s">
        <v>136</v>
      </c>
      <c r="E59" s="16">
        <v>0</v>
      </c>
      <c r="F59" s="122" t="s">
        <v>137</v>
      </c>
      <c r="G59" s="124"/>
      <c r="H59" s="17"/>
      <c r="I59" s="249"/>
      <c r="J59" s="249"/>
      <c r="K59" s="225"/>
      <c r="L59" s="17"/>
      <c r="M59" s="18"/>
      <c r="N59" s="18"/>
      <c r="O59" s="225"/>
      <c r="P59" s="248"/>
      <c r="Q59" s="248"/>
      <c r="R59" s="248"/>
    </row>
  </sheetData>
  <conditionalFormatting sqref="S7:U16">
    <cfRule type="cellIs" dxfId="12" priority="3" operator="between">
      <formula>0.01</formula>
      <formula>0.06</formula>
    </cfRule>
  </conditionalFormatting>
  <conditionalFormatting sqref="S7:U16">
    <cfRule type="expression" dxfId="11" priority="4">
      <formula>#REF!&lt;&gt;#REF!</formula>
    </cfRule>
  </conditionalFormatting>
  <conditionalFormatting sqref="S6:U6">
    <cfRule type="cellIs" dxfId="10" priority="1" operator="between">
      <formula>0.01</formula>
      <formula>0.06</formula>
    </cfRule>
  </conditionalFormatting>
  <conditionalFormatting sqref="S6:U6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3D58F-799F-480C-9159-8DB19AE4663C}">
  <dimension ref="B1:W89"/>
  <sheetViews>
    <sheetView showGridLines="0" tabSelected="1" zoomScale="90" zoomScaleNormal="90" workbookViewId="0">
      <pane xSplit="6" ySplit="5" topLeftCell="G62" activePane="bottomRight" state="frozen"/>
      <selection pane="topRight" activeCell="K1" sqref="K1"/>
      <selection pane="bottomLeft" activeCell="A6" sqref="A6"/>
      <selection pane="bottomRight" activeCell="D6" sqref="D6:E76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80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</cols>
  <sheetData>
    <row r="1" spans="2:23" s="2" customFormat="1" ht="23.4" x14ac:dyDescent="0.45">
      <c r="B1" s="563" t="s">
        <v>748</v>
      </c>
      <c r="C1" s="563"/>
      <c r="D1" s="563"/>
      <c r="E1" s="563"/>
      <c r="F1" s="563"/>
      <c r="G1" s="563"/>
      <c r="H1" s="557"/>
      <c r="I1" s="557"/>
      <c r="J1" s="557"/>
      <c r="K1" s="557"/>
      <c r="L1" s="557"/>
      <c r="M1" s="557"/>
      <c r="N1" s="557"/>
      <c r="O1" s="557"/>
      <c r="P1" s="557"/>
      <c r="Q1" s="557"/>
      <c r="W1" s="21"/>
    </row>
    <row r="2" spans="2:23" x14ac:dyDescent="0.3">
      <c r="B2" s="564"/>
      <c r="C2" s="564"/>
      <c r="D2" s="564"/>
      <c r="E2" s="564"/>
      <c r="F2" s="564"/>
      <c r="G2" s="564"/>
      <c r="H2" s="558"/>
      <c r="I2" s="558"/>
      <c r="J2" s="558"/>
      <c r="K2" s="558"/>
      <c r="L2" s="558"/>
      <c r="M2" s="558"/>
      <c r="N2" s="558"/>
      <c r="O2" s="558"/>
      <c r="P2" s="558"/>
      <c r="Q2" s="558"/>
    </row>
    <row r="3" spans="2:23" ht="5.4" customHeight="1" thickBot="1" x14ac:dyDescent="0.35"/>
    <row r="4" spans="2:23" ht="15" thickBot="1" x14ac:dyDescent="0.35">
      <c r="H4" s="565" t="s">
        <v>2</v>
      </c>
      <c r="I4" s="566"/>
      <c r="J4" s="566"/>
      <c r="K4" s="565" t="s">
        <v>3</v>
      </c>
      <c r="L4" s="566"/>
      <c r="M4" s="566"/>
      <c r="N4" s="565" t="s">
        <v>4</v>
      </c>
      <c r="O4" s="566"/>
      <c r="P4" s="566"/>
      <c r="Q4" s="559"/>
    </row>
    <row r="5" spans="2:23" ht="77.25" customHeight="1" thickBot="1" x14ac:dyDescent="0.35">
      <c r="B5" s="19" t="s">
        <v>5</v>
      </c>
      <c r="C5" s="75" t="s">
        <v>6</v>
      </c>
      <c r="D5" s="20" t="s">
        <v>7</v>
      </c>
      <c r="E5" s="75" t="s">
        <v>8</v>
      </c>
      <c r="F5" s="20" t="s">
        <v>9</v>
      </c>
      <c r="G5" s="76" t="s">
        <v>116</v>
      </c>
      <c r="H5" s="77" t="s">
        <v>749</v>
      </c>
      <c r="I5" s="78" t="s">
        <v>11</v>
      </c>
      <c r="J5" s="78" t="s">
        <v>12</v>
      </c>
      <c r="K5" s="79" t="s">
        <v>749</v>
      </c>
      <c r="L5" s="79" t="s">
        <v>11</v>
      </c>
      <c r="M5" s="80" t="s">
        <v>12</v>
      </c>
      <c r="N5" s="81" t="s">
        <v>749</v>
      </c>
      <c r="O5" s="82" t="s">
        <v>11</v>
      </c>
      <c r="P5" s="83" t="s">
        <v>12</v>
      </c>
      <c r="Q5" s="75" t="s">
        <v>13</v>
      </c>
      <c r="R5" s="84" t="s">
        <v>15</v>
      </c>
      <c r="S5" s="85" t="s">
        <v>16</v>
      </c>
      <c r="T5" s="85" t="s">
        <v>218</v>
      </c>
      <c r="U5" s="86" t="s">
        <v>17</v>
      </c>
      <c r="V5" s="86" t="s">
        <v>18</v>
      </c>
      <c r="W5" s="22" t="s">
        <v>19</v>
      </c>
    </row>
    <row r="6" spans="2:23" ht="16.5" customHeight="1" x14ac:dyDescent="0.3">
      <c r="B6" s="87" t="s">
        <v>750</v>
      </c>
      <c r="C6" s="88" t="s">
        <v>751</v>
      </c>
      <c r="D6" s="89" t="s">
        <v>752</v>
      </c>
      <c r="E6" s="90">
        <v>7.4999999999999997E-2</v>
      </c>
      <c r="F6" s="89" t="s">
        <v>753</v>
      </c>
      <c r="G6" s="91" t="s">
        <v>122</v>
      </c>
      <c r="H6" s="92"/>
      <c r="I6" s="93"/>
      <c r="J6" s="94"/>
      <c r="K6" s="95">
        <v>9890</v>
      </c>
      <c r="L6" s="96">
        <v>200</v>
      </c>
      <c r="M6" s="97">
        <f>K6-L6</f>
        <v>9690</v>
      </c>
      <c r="N6" s="98"/>
      <c r="O6" s="99"/>
      <c r="P6" s="100"/>
      <c r="Q6" s="576" t="s">
        <v>754</v>
      </c>
      <c r="R6" s="101">
        <v>7.0000000000000007E-2</v>
      </c>
      <c r="S6" s="102">
        <v>7.0000000000000007E-2</v>
      </c>
      <c r="T6" s="102">
        <v>7.0000000000000007E-2</v>
      </c>
      <c r="U6" s="103"/>
      <c r="V6" s="103" t="s">
        <v>607</v>
      </c>
      <c r="W6" s="104">
        <v>0</v>
      </c>
    </row>
    <row r="7" spans="2:23" ht="16.5" customHeight="1" x14ac:dyDescent="0.3">
      <c r="B7" s="34" t="s">
        <v>750</v>
      </c>
      <c r="C7" s="105" t="s">
        <v>751</v>
      </c>
      <c r="D7" s="35" t="s">
        <v>755</v>
      </c>
      <c r="E7" s="106">
        <v>0</v>
      </c>
      <c r="F7" s="35" t="s">
        <v>756</v>
      </c>
      <c r="G7" s="107" t="s">
        <v>125</v>
      </c>
      <c r="H7" s="108"/>
      <c r="I7" s="109"/>
      <c r="J7" s="110"/>
      <c r="K7" s="111">
        <v>10190</v>
      </c>
      <c r="L7" s="112">
        <v>200</v>
      </c>
      <c r="M7" s="113">
        <f t="shared" ref="M7:M76" si="0">K7-L7</f>
        <v>9990</v>
      </c>
      <c r="N7" s="114"/>
      <c r="O7" s="115"/>
      <c r="P7" s="116"/>
      <c r="Q7" s="577"/>
      <c r="R7" s="117">
        <v>7.0000000000000007E-2</v>
      </c>
      <c r="S7" s="118">
        <v>7.0000000000000007E-2</v>
      </c>
      <c r="T7" s="118">
        <v>7.0000000000000007E-2</v>
      </c>
      <c r="V7" t="s">
        <v>607</v>
      </c>
      <c r="W7" s="119">
        <v>0</v>
      </c>
    </row>
    <row r="8" spans="2:23" ht="16.5" customHeight="1" x14ac:dyDescent="0.3">
      <c r="B8" s="34" t="s">
        <v>750</v>
      </c>
      <c r="C8" s="105" t="s">
        <v>751</v>
      </c>
      <c r="D8" s="35" t="s">
        <v>757</v>
      </c>
      <c r="E8" s="106">
        <v>0</v>
      </c>
      <c r="F8" s="35" t="s">
        <v>758</v>
      </c>
      <c r="G8" s="107" t="s">
        <v>125</v>
      </c>
      <c r="H8" s="108"/>
      <c r="I8" s="109"/>
      <c r="J8" s="110"/>
      <c r="K8" s="111">
        <v>10190</v>
      </c>
      <c r="L8" s="112">
        <v>200</v>
      </c>
      <c r="M8" s="113">
        <f t="shared" si="0"/>
        <v>9990</v>
      </c>
      <c r="N8" s="114"/>
      <c r="O8" s="115"/>
      <c r="P8" s="116"/>
      <c r="Q8" s="577"/>
      <c r="R8" s="117">
        <v>7.0000000000000007E-2</v>
      </c>
      <c r="S8" s="118">
        <v>7.0000000000000007E-2</v>
      </c>
      <c r="T8" s="118">
        <v>7.0000000000000007E-2</v>
      </c>
      <c r="V8" t="s">
        <v>613</v>
      </c>
      <c r="W8" s="119">
        <v>0</v>
      </c>
    </row>
    <row r="9" spans="2:23" ht="16.5" customHeight="1" thickBot="1" x14ac:dyDescent="0.35">
      <c r="B9" s="120" t="s">
        <v>750</v>
      </c>
      <c r="C9" s="121" t="s">
        <v>751</v>
      </c>
      <c r="D9" s="122" t="s">
        <v>759</v>
      </c>
      <c r="E9" s="123">
        <v>0</v>
      </c>
      <c r="F9" s="122" t="s">
        <v>760</v>
      </c>
      <c r="G9" s="124" t="s">
        <v>463</v>
      </c>
      <c r="H9" s="125"/>
      <c r="I9" s="126"/>
      <c r="J9" s="127"/>
      <c r="K9" s="128">
        <v>10290</v>
      </c>
      <c r="L9" s="129">
        <v>200</v>
      </c>
      <c r="M9" s="130">
        <f t="shared" si="0"/>
        <v>10090</v>
      </c>
      <c r="N9" s="131"/>
      <c r="O9" s="132"/>
      <c r="P9" s="133"/>
      <c r="Q9" s="578"/>
      <c r="R9" s="134">
        <v>7.0000000000000007E-2</v>
      </c>
      <c r="S9" s="135">
        <v>7.0000000000000007E-2</v>
      </c>
      <c r="T9" s="135">
        <v>7.0000000000000007E-2</v>
      </c>
      <c r="U9" s="136"/>
      <c r="V9" s="136" t="s">
        <v>613</v>
      </c>
      <c r="W9" s="137">
        <v>0</v>
      </c>
    </row>
    <row r="10" spans="2:23" ht="25.95" customHeight="1" x14ac:dyDescent="0.3">
      <c r="B10" s="87" t="s">
        <v>750</v>
      </c>
      <c r="C10" s="88" t="s">
        <v>761</v>
      </c>
      <c r="D10" s="89" t="s">
        <v>762</v>
      </c>
      <c r="E10" s="90">
        <v>7.4999999999999997E-2</v>
      </c>
      <c r="F10" s="89" t="s">
        <v>763</v>
      </c>
      <c r="G10" s="91" t="s">
        <v>122</v>
      </c>
      <c r="H10" s="92"/>
      <c r="I10" s="93"/>
      <c r="J10" s="94"/>
      <c r="K10" s="95">
        <v>11390</v>
      </c>
      <c r="L10" s="96">
        <v>200</v>
      </c>
      <c r="M10" s="97">
        <f t="shared" si="0"/>
        <v>11190</v>
      </c>
      <c r="N10" s="98"/>
      <c r="O10" s="99"/>
      <c r="P10" s="100"/>
      <c r="Q10" s="576" t="s">
        <v>764</v>
      </c>
      <c r="R10" s="101">
        <v>7.0000000000000007E-2</v>
      </c>
      <c r="S10" s="102">
        <v>7.0000000000000007E-2</v>
      </c>
      <c r="T10" s="102">
        <v>7.0000000000000007E-2</v>
      </c>
      <c r="U10" s="103"/>
      <c r="V10" s="103" t="s">
        <v>619</v>
      </c>
      <c r="W10" s="104">
        <v>0</v>
      </c>
    </row>
    <row r="11" spans="2:23" ht="16.5" customHeight="1" x14ac:dyDescent="0.3">
      <c r="B11" s="34" t="s">
        <v>750</v>
      </c>
      <c r="C11" s="105" t="s">
        <v>761</v>
      </c>
      <c r="D11" s="35" t="s">
        <v>765</v>
      </c>
      <c r="E11" s="106">
        <v>0</v>
      </c>
      <c r="F11" s="35" t="s">
        <v>766</v>
      </c>
      <c r="G11" s="107" t="s">
        <v>125</v>
      </c>
      <c r="H11" s="108"/>
      <c r="I11" s="109"/>
      <c r="J11" s="110"/>
      <c r="K11" s="111">
        <v>11590</v>
      </c>
      <c r="L11" s="112">
        <v>200</v>
      </c>
      <c r="M11" s="113">
        <f t="shared" si="0"/>
        <v>11390</v>
      </c>
      <c r="N11" s="114"/>
      <c r="O11" s="115"/>
      <c r="P11" s="116"/>
      <c r="Q11" s="581"/>
      <c r="R11" s="117">
        <v>7.0000000000000007E-2</v>
      </c>
      <c r="S11" s="118">
        <v>7.0000000000000007E-2</v>
      </c>
      <c r="T11" s="118">
        <v>7.0000000000000007E-2</v>
      </c>
      <c r="V11" t="s">
        <v>619</v>
      </c>
      <c r="W11" s="119">
        <v>0</v>
      </c>
    </row>
    <row r="12" spans="2:23" ht="16.5" customHeight="1" x14ac:dyDescent="0.3">
      <c r="B12" s="34" t="s">
        <v>750</v>
      </c>
      <c r="C12" s="105" t="s">
        <v>761</v>
      </c>
      <c r="D12" s="35" t="s">
        <v>767</v>
      </c>
      <c r="E12" s="106">
        <v>7.4999999999999997E-2</v>
      </c>
      <c r="F12" s="35" t="s">
        <v>768</v>
      </c>
      <c r="G12" s="107" t="s">
        <v>122</v>
      </c>
      <c r="H12" s="108"/>
      <c r="I12" s="109"/>
      <c r="J12" s="110"/>
      <c r="K12" s="111">
        <v>12290</v>
      </c>
      <c r="L12" s="112">
        <v>200</v>
      </c>
      <c r="M12" s="113">
        <f t="shared" si="0"/>
        <v>12090</v>
      </c>
      <c r="N12" s="114"/>
      <c r="O12" s="115"/>
      <c r="P12" s="116"/>
      <c r="Q12" s="581"/>
      <c r="R12" s="117">
        <v>7.0000000000000007E-2</v>
      </c>
      <c r="S12" s="118">
        <v>7.0000000000000007E-2</v>
      </c>
      <c r="T12" s="118">
        <v>7.0000000000000007E-2</v>
      </c>
      <c r="V12" t="e">
        <v>#N/A</v>
      </c>
      <c r="W12" s="119">
        <v>0</v>
      </c>
    </row>
    <row r="13" spans="2:23" ht="16.5" customHeight="1" x14ac:dyDescent="0.3">
      <c r="B13" s="34" t="s">
        <v>750</v>
      </c>
      <c r="C13" s="105" t="s">
        <v>761</v>
      </c>
      <c r="D13" s="35" t="s">
        <v>769</v>
      </c>
      <c r="E13" s="106">
        <v>0</v>
      </c>
      <c r="F13" s="35" t="s">
        <v>770</v>
      </c>
      <c r="G13" s="107" t="s">
        <v>125</v>
      </c>
      <c r="H13" s="108"/>
      <c r="I13" s="109"/>
      <c r="J13" s="110"/>
      <c r="K13" s="111">
        <v>12490</v>
      </c>
      <c r="L13" s="112">
        <v>200</v>
      </c>
      <c r="M13" s="113">
        <f t="shared" si="0"/>
        <v>12290</v>
      </c>
      <c r="N13" s="114"/>
      <c r="O13" s="115"/>
      <c r="P13" s="116"/>
      <c r="Q13" s="581"/>
      <c r="R13" s="117">
        <v>7.0000000000000007E-2</v>
      </c>
      <c r="S13" s="118">
        <v>7.0000000000000007E-2</v>
      </c>
      <c r="T13" s="118">
        <v>7.0000000000000007E-2</v>
      </c>
      <c r="V13" t="e">
        <v>#N/A</v>
      </c>
      <c r="W13" s="119">
        <v>0</v>
      </c>
    </row>
    <row r="14" spans="2:23" ht="16.5" customHeight="1" x14ac:dyDescent="0.3">
      <c r="B14" s="34" t="s">
        <v>750</v>
      </c>
      <c r="C14" s="105" t="s">
        <v>761</v>
      </c>
      <c r="D14" s="35" t="s">
        <v>771</v>
      </c>
      <c r="E14" s="106">
        <v>7.4999999999999997E-2</v>
      </c>
      <c r="F14" s="35" t="s">
        <v>772</v>
      </c>
      <c r="G14" s="107" t="s">
        <v>122</v>
      </c>
      <c r="H14" s="108"/>
      <c r="I14" s="109"/>
      <c r="J14" s="110"/>
      <c r="K14" s="111">
        <v>12690</v>
      </c>
      <c r="L14" s="112">
        <v>200</v>
      </c>
      <c r="M14" s="113">
        <f t="shared" si="0"/>
        <v>12490</v>
      </c>
      <c r="N14" s="114"/>
      <c r="O14" s="115"/>
      <c r="P14" s="116"/>
      <c r="Q14" s="581"/>
      <c r="R14" s="117">
        <v>7.0000000000000007E-2</v>
      </c>
      <c r="S14" s="118">
        <v>7.0000000000000007E-2</v>
      </c>
      <c r="T14" s="118">
        <v>7.0000000000000007E-2</v>
      </c>
      <c r="V14" t="e">
        <v>#N/A</v>
      </c>
      <c r="W14" s="119">
        <v>0</v>
      </c>
    </row>
    <row r="15" spans="2:23" ht="16.5" customHeight="1" x14ac:dyDescent="0.3">
      <c r="B15" s="34" t="s">
        <v>750</v>
      </c>
      <c r="C15" s="105" t="s">
        <v>761</v>
      </c>
      <c r="D15" s="35" t="s">
        <v>773</v>
      </c>
      <c r="E15" s="106">
        <v>0</v>
      </c>
      <c r="F15" s="35" t="s">
        <v>774</v>
      </c>
      <c r="G15" s="107" t="s">
        <v>125</v>
      </c>
      <c r="H15" s="108"/>
      <c r="I15" s="109"/>
      <c r="J15" s="110"/>
      <c r="K15" s="111">
        <v>12890</v>
      </c>
      <c r="L15" s="112">
        <v>200</v>
      </c>
      <c r="M15" s="113">
        <f t="shared" si="0"/>
        <v>12690</v>
      </c>
      <c r="N15" s="114"/>
      <c r="O15" s="115"/>
      <c r="P15" s="116"/>
      <c r="Q15" s="581"/>
      <c r="R15" s="117">
        <v>7.0000000000000007E-2</v>
      </c>
      <c r="S15" s="118">
        <v>7.0000000000000007E-2</v>
      </c>
      <c r="T15" s="118">
        <v>7.0000000000000007E-2</v>
      </c>
      <c r="V15" t="e">
        <v>#N/A</v>
      </c>
      <c r="W15" s="119">
        <v>0</v>
      </c>
    </row>
    <row r="16" spans="2:23" ht="16.5" customHeight="1" x14ac:dyDescent="0.3">
      <c r="B16" s="34" t="s">
        <v>750</v>
      </c>
      <c r="C16" s="105" t="s">
        <v>761</v>
      </c>
      <c r="D16" s="138" t="s">
        <v>775</v>
      </c>
      <c r="E16" s="106">
        <v>7.4999999999999997E-2</v>
      </c>
      <c r="F16" s="35" t="s">
        <v>776</v>
      </c>
      <c r="G16" s="107" t="s">
        <v>122</v>
      </c>
      <c r="H16" s="108"/>
      <c r="I16" s="109"/>
      <c r="J16" s="110"/>
      <c r="K16" s="111">
        <v>13390</v>
      </c>
      <c r="L16" s="112">
        <v>200</v>
      </c>
      <c r="M16" s="113">
        <f t="shared" si="0"/>
        <v>13190</v>
      </c>
      <c r="N16" s="114"/>
      <c r="O16" s="115"/>
      <c r="P16" s="116"/>
      <c r="Q16" s="581"/>
      <c r="R16" s="117"/>
      <c r="S16" s="118"/>
      <c r="T16" s="118"/>
      <c r="W16" s="119">
        <v>0</v>
      </c>
    </row>
    <row r="17" spans="2:23" ht="16.5" customHeight="1" thickBot="1" x14ac:dyDescent="0.35">
      <c r="B17" s="120" t="s">
        <v>750</v>
      </c>
      <c r="C17" s="121" t="s">
        <v>761</v>
      </c>
      <c r="D17" s="139" t="s">
        <v>777</v>
      </c>
      <c r="E17" s="123">
        <v>0</v>
      </c>
      <c r="F17" s="122" t="s">
        <v>778</v>
      </c>
      <c r="G17" s="124" t="s">
        <v>125</v>
      </c>
      <c r="H17" s="125"/>
      <c r="I17" s="126"/>
      <c r="J17" s="127"/>
      <c r="K17" s="128">
        <v>13590</v>
      </c>
      <c r="L17" s="129">
        <v>200</v>
      </c>
      <c r="M17" s="130">
        <f t="shared" si="0"/>
        <v>13390</v>
      </c>
      <c r="N17" s="131"/>
      <c r="O17" s="132"/>
      <c r="P17" s="133"/>
      <c r="Q17" s="582"/>
      <c r="R17" s="134"/>
      <c r="S17" s="135"/>
      <c r="T17" s="135"/>
      <c r="U17" s="136"/>
      <c r="V17" s="136"/>
      <c r="W17" s="137">
        <v>0</v>
      </c>
    </row>
    <row r="18" spans="2:23" ht="16.5" customHeight="1" x14ac:dyDescent="0.3">
      <c r="B18" s="87" t="s">
        <v>750</v>
      </c>
      <c r="C18" s="88" t="s">
        <v>779</v>
      </c>
      <c r="D18" s="140" t="s">
        <v>780</v>
      </c>
      <c r="E18" s="90">
        <v>7.4999999999999997E-2</v>
      </c>
      <c r="F18" s="89" t="s">
        <v>781</v>
      </c>
      <c r="G18" s="91" t="s">
        <v>122</v>
      </c>
      <c r="H18" s="92"/>
      <c r="I18" s="93"/>
      <c r="J18" s="94"/>
      <c r="K18" s="95">
        <v>11490</v>
      </c>
      <c r="L18" s="96">
        <v>200</v>
      </c>
      <c r="M18" s="97">
        <f>K18-L18</f>
        <v>11290</v>
      </c>
      <c r="N18" s="95">
        <v>11990</v>
      </c>
      <c r="O18" s="96">
        <v>200</v>
      </c>
      <c r="P18" s="97">
        <f>N18-O18</f>
        <v>11790</v>
      </c>
      <c r="Q18" s="576" t="s">
        <v>782</v>
      </c>
      <c r="R18" s="101"/>
      <c r="S18" s="102"/>
      <c r="T18" s="102"/>
      <c r="U18" s="103"/>
      <c r="V18" s="103"/>
      <c r="W18" s="104">
        <v>0</v>
      </c>
    </row>
    <row r="19" spans="2:23" ht="16.5" customHeight="1" x14ac:dyDescent="0.3">
      <c r="B19" s="34" t="s">
        <v>750</v>
      </c>
      <c r="C19" s="105" t="s">
        <v>779</v>
      </c>
      <c r="D19" s="138" t="s">
        <v>783</v>
      </c>
      <c r="E19" s="106">
        <v>0</v>
      </c>
      <c r="F19" s="107" t="s">
        <v>784</v>
      </c>
      <c r="G19" s="107" t="s">
        <v>125</v>
      </c>
      <c r="H19" s="108"/>
      <c r="I19" s="109"/>
      <c r="J19" s="110"/>
      <c r="K19" s="111">
        <v>11890</v>
      </c>
      <c r="L19" s="112">
        <v>200</v>
      </c>
      <c r="M19" s="113">
        <f>K19-L19</f>
        <v>11690</v>
      </c>
      <c r="N19" s="141">
        <v>12590</v>
      </c>
      <c r="O19" s="142">
        <v>200</v>
      </c>
      <c r="P19" s="143">
        <f>N19-O19</f>
        <v>12390</v>
      </c>
      <c r="Q19" s="581"/>
      <c r="R19" s="117"/>
      <c r="S19" s="118"/>
      <c r="T19" s="118"/>
      <c r="W19" s="119">
        <v>0</v>
      </c>
    </row>
    <row r="20" spans="2:23" ht="16.5" customHeight="1" x14ac:dyDescent="0.3">
      <c r="B20" s="34" t="s">
        <v>750</v>
      </c>
      <c r="C20" s="105" t="s">
        <v>779</v>
      </c>
      <c r="D20" s="138" t="s">
        <v>785</v>
      </c>
      <c r="E20" s="106">
        <v>7.4999999999999997E-2</v>
      </c>
      <c r="F20" s="107" t="s">
        <v>786</v>
      </c>
      <c r="G20" s="107" t="s">
        <v>122</v>
      </c>
      <c r="H20" s="108"/>
      <c r="I20" s="109"/>
      <c r="J20" s="110"/>
      <c r="K20" s="111">
        <v>12490</v>
      </c>
      <c r="L20" s="112">
        <v>200</v>
      </c>
      <c r="M20" s="113">
        <f t="shared" ref="M20:M31" si="1">K20-L20</f>
        <v>12290</v>
      </c>
      <c r="N20" s="111">
        <v>12890</v>
      </c>
      <c r="O20" s="112">
        <v>200</v>
      </c>
      <c r="P20" s="113">
        <f t="shared" ref="P20:P31" si="2">N20-O20</f>
        <v>12690</v>
      </c>
      <c r="Q20" s="581"/>
      <c r="R20" s="117"/>
      <c r="S20" s="118"/>
      <c r="T20" s="118"/>
      <c r="W20" s="119">
        <v>0</v>
      </c>
    </row>
    <row r="21" spans="2:23" ht="16.5" customHeight="1" x14ac:dyDescent="0.3">
      <c r="B21" s="34" t="s">
        <v>750</v>
      </c>
      <c r="C21" s="105" t="s">
        <v>779</v>
      </c>
      <c r="D21" s="138" t="s">
        <v>787</v>
      </c>
      <c r="E21" s="106">
        <v>0</v>
      </c>
      <c r="F21" s="107" t="s">
        <v>788</v>
      </c>
      <c r="G21" s="107" t="s">
        <v>125</v>
      </c>
      <c r="H21" s="108"/>
      <c r="I21" s="109"/>
      <c r="J21" s="110"/>
      <c r="K21" s="111">
        <v>13090</v>
      </c>
      <c r="L21" s="112">
        <v>200</v>
      </c>
      <c r="M21" s="113">
        <f t="shared" si="1"/>
        <v>12890</v>
      </c>
      <c r="N21" s="141">
        <v>13490</v>
      </c>
      <c r="O21" s="142">
        <v>200</v>
      </c>
      <c r="P21" s="143">
        <f t="shared" si="2"/>
        <v>13290</v>
      </c>
      <c r="Q21" s="581"/>
      <c r="R21" s="117"/>
      <c r="S21" s="118"/>
      <c r="T21" s="118"/>
      <c r="W21" s="119">
        <v>0</v>
      </c>
    </row>
    <row r="22" spans="2:23" ht="16.5" customHeight="1" x14ac:dyDescent="0.3">
      <c r="B22" s="34" t="s">
        <v>750</v>
      </c>
      <c r="C22" s="105" t="s">
        <v>779</v>
      </c>
      <c r="D22" s="138" t="s">
        <v>789</v>
      </c>
      <c r="E22" s="106">
        <v>7.4999999999999997E-2</v>
      </c>
      <c r="F22" s="107" t="s">
        <v>790</v>
      </c>
      <c r="G22" s="107" t="s">
        <v>122</v>
      </c>
      <c r="H22" s="108"/>
      <c r="I22" s="109"/>
      <c r="J22" s="110"/>
      <c r="K22" s="111">
        <v>12890</v>
      </c>
      <c r="L22" s="112">
        <v>200</v>
      </c>
      <c r="M22" s="113">
        <f t="shared" si="1"/>
        <v>12690</v>
      </c>
      <c r="N22" s="111">
        <v>13290</v>
      </c>
      <c r="O22" s="112">
        <v>200</v>
      </c>
      <c r="P22" s="113">
        <f t="shared" si="2"/>
        <v>13090</v>
      </c>
      <c r="Q22" s="581"/>
      <c r="R22" s="117"/>
      <c r="S22" s="118"/>
      <c r="T22" s="118"/>
      <c r="W22" s="119">
        <v>0</v>
      </c>
    </row>
    <row r="23" spans="2:23" ht="16.5" customHeight="1" x14ac:dyDescent="0.3">
      <c r="B23" s="34" t="s">
        <v>750</v>
      </c>
      <c r="C23" s="105" t="s">
        <v>779</v>
      </c>
      <c r="D23" s="138" t="s">
        <v>791</v>
      </c>
      <c r="E23" s="106">
        <v>0</v>
      </c>
      <c r="F23" s="107" t="s">
        <v>792</v>
      </c>
      <c r="G23" s="107" t="s">
        <v>125</v>
      </c>
      <c r="H23" s="108"/>
      <c r="I23" s="109"/>
      <c r="J23" s="110"/>
      <c r="K23" s="111">
        <v>13290</v>
      </c>
      <c r="L23" s="112">
        <v>200</v>
      </c>
      <c r="M23" s="113">
        <f t="shared" si="1"/>
        <v>13090</v>
      </c>
      <c r="N23" s="141">
        <v>13890</v>
      </c>
      <c r="O23" s="142">
        <v>200</v>
      </c>
      <c r="P23" s="143">
        <f t="shared" si="2"/>
        <v>13690</v>
      </c>
      <c r="Q23" s="581"/>
      <c r="R23" s="117"/>
      <c r="S23" s="118"/>
      <c r="T23" s="118"/>
      <c r="W23" s="119">
        <v>0</v>
      </c>
    </row>
    <row r="24" spans="2:23" ht="16.5" customHeight="1" x14ac:dyDescent="0.3">
      <c r="B24" s="34" t="s">
        <v>750</v>
      </c>
      <c r="C24" s="105" t="s">
        <v>779</v>
      </c>
      <c r="D24" s="138" t="s">
        <v>793</v>
      </c>
      <c r="E24" s="106">
        <v>7.4999999999999997E-2</v>
      </c>
      <c r="F24" s="107" t="s">
        <v>794</v>
      </c>
      <c r="G24" s="107" t="s">
        <v>122</v>
      </c>
      <c r="H24" s="108"/>
      <c r="I24" s="109"/>
      <c r="J24" s="110"/>
      <c r="K24" s="111">
        <v>13590</v>
      </c>
      <c r="L24" s="112">
        <v>200</v>
      </c>
      <c r="M24" s="113">
        <f t="shared" si="1"/>
        <v>13390</v>
      </c>
      <c r="N24" s="111">
        <v>13990</v>
      </c>
      <c r="O24" s="112">
        <v>200</v>
      </c>
      <c r="P24" s="113">
        <f t="shared" si="2"/>
        <v>13790</v>
      </c>
      <c r="Q24" s="581"/>
      <c r="R24" s="117"/>
      <c r="S24" s="118"/>
      <c r="T24" s="118"/>
      <c r="W24" s="119">
        <v>0</v>
      </c>
    </row>
    <row r="25" spans="2:23" ht="16.5" customHeight="1" thickBot="1" x14ac:dyDescent="0.35">
      <c r="B25" s="120" t="s">
        <v>750</v>
      </c>
      <c r="C25" s="121" t="s">
        <v>779</v>
      </c>
      <c r="D25" s="144" t="s">
        <v>795</v>
      </c>
      <c r="E25" s="123">
        <v>0</v>
      </c>
      <c r="F25" s="124" t="s">
        <v>796</v>
      </c>
      <c r="G25" s="124" t="s">
        <v>125</v>
      </c>
      <c r="H25" s="125"/>
      <c r="I25" s="126"/>
      <c r="J25" s="127"/>
      <c r="K25" s="128">
        <v>13990</v>
      </c>
      <c r="L25" s="129">
        <v>200</v>
      </c>
      <c r="M25" s="130">
        <f t="shared" si="1"/>
        <v>13790</v>
      </c>
      <c r="N25" s="145">
        <v>14590</v>
      </c>
      <c r="O25" s="146">
        <v>200</v>
      </c>
      <c r="P25" s="147">
        <f t="shared" si="2"/>
        <v>14390</v>
      </c>
      <c r="Q25" s="582"/>
      <c r="R25" s="134"/>
      <c r="S25" s="135"/>
      <c r="T25" s="135"/>
      <c r="U25" s="136"/>
      <c r="V25" s="136"/>
      <c r="W25" s="137">
        <v>0</v>
      </c>
    </row>
    <row r="26" spans="2:23" ht="16.5" customHeight="1" x14ac:dyDescent="0.3">
      <c r="B26" s="87" t="s">
        <v>750</v>
      </c>
      <c r="C26" s="88" t="s">
        <v>797</v>
      </c>
      <c r="D26" s="89" t="s">
        <v>798</v>
      </c>
      <c r="E26" s="90">
        <v>0.1</v>
      </c>
      <c r="F26" s="89" t="s">
        <v>799</v>
      </c>
      <c r="G26" s="91" t="s">
        <v>122</v>
      </c>
      <c r="H26" s="92"/>
      <c r="I26" s="93"/>
      <c r="J26" s="94"/>
      <c r="K26" s="95">
        <v>12890</v>
      </c>
      <c r="L26" s="96">
        <v>200</v>
      </c>
      <c r="M26" s="97">
        <f t="shared" si="1"/>
        <v>12690</v>
      </c>
      <c r="N26" s="148">
        <v>12990</v>
      </c>
      <c r="O26" s="149">
        <v>200</v>
      </c>
      <c r="P26" s="150">
        <f t="shared" si="2"/>
        <v>12790</v>
      </c>
      <c r="Q26" s="583" t="s">
        <v>800</v>
      </c>
      <c r="R26" s="101">
        <v>7.0000000000000007E-2</v>
      </c>
      <c r="S26" s="102">
        <v>7.0000000000000007E-2</v>
      </c>
      <c r="T26" s="102">
        <v>7.0000000000000007E-2</v>
      </c>
      <c r="U26" s="103"/>
      <c r="V26" s="103" t="e">
        <v>#N/A</v>
      </c>
      <c r="W26" s="151" t="s">
        <v>34</v>
      </c>
    </row>
    <row r="27" spans="2:23" ht="16.5" customHeight="1" x14ac:dyDescent="0.3">
      <c r="B27" s="34" t="s">
        <v>750</v>
      </c>
      <c r="C27" s="105" t="s">
        <v>797</v>
      </c>
      <c r="D27" s="35" t="s">
        <v>801</v>
      </c>
      <c r="E27" s="106">
        <v>0</v>
      </c>
      <c r="F27" s="35" t="s">
        <v>802</v>
      </c>
      <c r="G27" s="107" t="s">
        <v>125</v>
      </c>
      <c r="H27" s="108"/>
      <c r="I27" s="109"/>
      <c r="J27" s="110"/>
      <c r="K27" s="111">
        <v>12890</v>
      </c>
      <c r="L27" s="112">
        <v>200</v>
      </c>
      <c r="M27" s="113">
        <f t="shared" si="1"/>
        <v>12690</v>
      </c>
      <c r="N27" s="152">
        <v>13390</v>
      </c>
      <c r="O27" s="153">
        <v>100</v>
      </c>
      <c r="P27" s="154">
        <f t="shared" si="2"/>
        <v>13290</v>
      </c>
      <c r="Q27" s="584"/>
      <c r="R27" s="117">
        <v>7.0000000000000007E-2</v>
      </c>
      <c r="S27" s="118">
        <v>7.0000000000000007E-2</v>
      </c>
      <c r="T27" s="118">
        <v>7.0000000000000007E-2</v>
      </c>
      <c r="V27" t="e">
        <v>#N/A</v>
      </c>
      <c r="W27" s="155" t="s">
        <v>34</v>
      </c>
    </row>
    <row r="28" spans="2:23" ht="16.5" customHeight="1" x14ac:dyDescent="0.3">
      <c r="B28" s="34" t="s">
        <v>750</v>
      </c>
      <c r="C28" s="105" t="s">
        <v>797</v>
      </c>
      <c r="D28" s="35" t="s">
        <v>803</v>
      </c>
      <c r="E28" s="106">
        <v>0.1</v>
      </c>
      <c r="F28" s="35" t="s">
        <v>804</v>
      </c>
      <c r="G28" s="107" t="s">
        <v>122</v>
      </c>
      <c r="H28" s="108"/>
      <c r="I28" s="109"/>
      <c r="J28" s="110"/>
      <c r="K28" s="111">
        <v>13790</v>
      </c>
      <c r="L28" s="112">
        <v>200</v>
      </c>
      <c r="M28" s="113">
        <f t="shared" si="1"/>
        <v>13590</v>
      </c>
      <c r="N28" s="156">
        <v>13990</v>
      </c>
      <c r="O28" s="157">
        <v>200</v>
      </c>
      <c r="P28" s="158">
        <f t="shared" si="2"/>
        <v>13790</v>
      </c>
      <c r="Q28" s="584"/>
      <c r="R28" s="117">
        <v>7.0000000000000007E-2</v>
      </c>
      <c r="S28" s="118">
        <v>7.0000000000000007E-2</v>
      </c>
      <c r="T28" s="118">
        <v>7.0000000000000007E-2</v>
      </c>
      <c r="V28" t="e">
        <v>#N/A</v>
      </c>
      <c r="W28" s="155" t="s">
        <v>34</v>
      </c>
    </row>
    <row r="29" spans="2:23" ht="16.5" customHeight="1" x14ac:dyDescent="0.3">
      <c r="B29" s="34" t="s">
        <v>750</v>
      </c>
      <c r="C29" s="105" t="s">
        <v>797</v>
      </c>
      <c r="D29" s="35" t="s">
        <v>805</v>
      </c>
      <c r="E29" s="106">
        <v>0</v>
      </c>
      <c r="F29" s="35" t="s">
        <v>806</v>
      </c>
      <c r="G29" s="107" t="s">
        <v>125</v>
      </c>
      <c r="H29" s="108"/>
      <c r="I29" s="109"/>
      <c r="J29" s="110"/>
      <c r="K29" s="111">
        <v>13790</v>
      </c>
      <c r="L29" s="112">
        <v>200</v>
      </c>
      <c r="M29" s="113">
        <f t="shared" si="1"/>
        <v>13590</v>
      </c>
      <c r="N29" s="152">
        <v>14490</v>
      </c>
      <c r="O29" s="153">
        <v>200</v>
      </c>
      <c r="P29" s="154">
        <f t="shared" si="2"/>
        <v>14290</v>
      </c>
      <c r="Q29" s="584"/>
      <c r="R29" s="117">
        <v>7.0000000000000007E-2</v>
      </c>
      <c r="S29" s="118">
        <v>7.0000000000000007E-2</v>
      </c>
      <c r="T29" s="118">
        <v>7.0000000000000007E-2</v>
      </c>
      <c r="V29" t="s">
        <v>646</v>
      </c>
      <c r="W29" s="155" t="s">
        <v>34</v>
      </c>
    </row>
    <row r="30" spans="2:23" ht="16.5" customHeight="1" x14ac:dyDescent="0.3">
      <c r="B30" s="34" t="s">
        <v>750</v>
      </c>
      <c r="C30" s="105" t="s">
        <v>797</v>
      </c>
      <c r="D30" s="35" t="s">
        <v>807</v>
      </c>
      <c r="E30" s="106">
        <v>0.1</v>
      </c>
      <c r="F30" s="35" t="s">
        <v>808</v>
      </c>
      <c r="G30" s="107" t="s">
        <v>122</v>
      </c>
      <c r="H30" s="108"/>
      <c r="I30" s="109"/>
      <c r="J30" s="110"/>
      <c r="K30" s="111">
        <v>14790</v>
      </c>
      <c r="L30" s="112">
        <v>200</v>
      </c>
      <c r="M30" s="113">
        <f t="shared" si="1"/>
        <v>14590</v>
      </c>
      <c r="N30" s="152">
        <v>14790</v>
      </c>
      <c r="O30" s="153">
        <v>200</v>
      </c>
      <c r="P30" s="154">
        <f t="shared" si="2"/>
        <v>14590</v>
      </c>
      <c r="Q30" s="584"/>
      <c r="R30" s="117">
        <v>7.0000000000000007E-2</v>
      </c>
      <c r="S30" s="118">
        <v>7.0000000000000007E-2</v>
      </c>
      <c r="T30" s="118">
        <v>7.0000000000000007E-2</v>
      </c>
      <c r="V30" t="s">
        <v>649</v>
      </c>
      <c r="W30" s="155" t="s">
        <v>34</v>
      </c>
    </row>
    <row r="31" spans="2:23" ht="16.5" customHeight="1" thickBot="1" x14ac:dyDescent="0.35">
      <c r="B31" s="120" t="s">
        <v>750</v>
      </c>
      <c r="C31" s="121" t="s">
        <v>797</v>
      </c>
      <c r="D31" s="122" t="s">
        <v>809</v>
      </c>
      <c r="E31" s="123">
        <v>0</v>
      </c>
      <c r="F31" s="122" t="s">
        <v>810</v>
      </c>
      <c r="G31" s="124" t="s">
        <v>125</v>
      </c>
      <c r="H31" s="125"/>
      <c r="I31" s="126"/>
      <c r="J31" s="127"/>
      <c r="K31" s="128">
        <v>14790</v>
      </c>
      <c r="L31" s="129">
        <v>200</v>
      </c>
      <c r="M31" s="130">
        <f t="shared" si="1"/>
        <v>14590</v>
      </c>
      <c r="N31" s="159">
        <v>15290</v>
      </c>
      <c r="O31" s="160">
        <v>200</v>
      </c>
      <c r="P31" s="161">
        <f t="shared" si="2"/>
        <v>15090</v>
      </c>
      <c r="Q31" s="584"/>
      <c r="R31" s="134">
        <v>7.0000000000000007E-2</v>
      </c>
      <c r="S31" s="135">
        <v>7.0000000000000007E-2</v>
      </c>
      <c r="T31" s="135">
        <v>7.0000000000000007E-2</v>
      </c>
      <c r="U31" s="136"/>
      <c r="V31" s="136" t="s">
        <v>654</v>
      </c>
      <c r="W31" s="162" t="s">
        <v>34</v>
      </c>
    </row>
    <row r="32" spans="2:23" ht="16.5" customHeight="1" x14ac:dyDescent="0.3">
      <c r="B32" s="87" t="s">
        <v>750</v>
      </c>
      <c r="C32" s="88" t="s">
        <v>797</v>
      </c>
      <c r="D32" s="89" t="s">
        <v>811</v>
      </c>
      <c r="E32" s="90">
        <v>0.1</v>
      </c>
      <c r="F32" s="89" t="s">
        <v>812</v>
      </c>
      <c r="G32" s="91" t="s">
        <v>122</v>
      </c>
      <c r="H32" s="92"/>
      <c r="I32" s="93"/>
      <c r="J32" s="94"/>
      <c r="K32" s="95">
        <v>12990</v>
      </c>
      <c r="L32" s="96">
        <v>100</v>
      </c>
      <c r="M32" s="97">
        <f t="shared" si="0"/>
        <v>12890</v>
      </c>
      <c r="N32" s="98"/>
      <c r="O32" s="99"/>
      <c r="P32" s="100"/>
      <c r="Q32" s="585" t="s">
        <v>813</v>
      </c>
      <c r="R32" s="117">
        <v>7.0000000000000007E-2</v>
      </c>
      <c r="S32" s="118">
        <v>7.0000000000000007E-2</v>
      </c>
      <c r="T32" s="118">
        <v>7.0000000000000007E-2</v>
      </c>
      <c r="V32" t="s">
        <v>654</v>
      </c>
      <c r="W32" s="119">
        <v>0</v>
      </c>
    </row>
    <row r="33" spans="2:23" ht="16.5" customHeight="1" x14ac:dyDescent="0.3">
      <c r="B33" s="34" t="s">
        <v>750</v>
      </c>
      <c r="C33" s="105" t="s">
        <v>797</v>
      </c>
      <c r="D33" s="35" t="s">
        <v>814</v>
      </c>
      <c r="E33" s="106">
        <v>0</v>
      </c>
      <c r="F33" s="35" t="s">
        <v>815</v>
      </c>
      <c r="G33" s="107" t="s">
        <v>125</v>
      </c>
      <c r="H33" s="108"/>
      <c r="I33" s="109"/>
      <c r="J33" s="110"/>
      <c r="K33" s="111">
        <v>12990</v>
      </c>
      <c r="L33" s="112">
        <v>100</v>
      </c>
      <c r="M33" s="113">
        <f t="shared" si="0"/>
        <v>12890</v>
      </c>
      <c r="N33" s="114"/>
      <c r="O33" s="115"/>
      <c r="P33" s="116"/>
      <c r="Q33" s="577"/>
      <c r="R33" s="117">
        <v>7.0000000000000007E-2</v>
      </c>
      <c r="S33" s="118">
        <v>7.0000000000000007E-2</v>
      </c>
      <c r="T33" s="118">
        <v>7.0000000000000007E-2</v>
      </c>
      <c r="V33" t="s">
        <v>816</v>
      </c>
      <c r="W33" s="119">
        <v>0</v>
      </c>
    </row>
    <row r="34" spans="2:23" ht="16.5" customHeight="1" x14ac:dyDescent="0.3">
      <c r="B34" s="34" t="s">
        <v>750</v>
      </c>
      <c r="C34" s="105" t="s">
        <v>797</v>
      </c>
      <c r="D34" s="35" t="s">
        <v>817</v>
      </c>
      <c r="E34" s="106">
        <v>0.1</v>
      </c>
      <c r="F34" s="35" t="s">
        <v>818</v>
      </c>
      <c r="G34" s="107" t="s">
        <v>122</v>
      </c>
      <c r="H34" s="108"/>
      <c r="I34" s="109"/>
      <c r="J34" s="110"/>
      <c r="K34" s="111">
        <v>14190</v>
      </c>
      <c r="L34" s="112">
        <v>200</v>
      </c>
      <c r="M34" s="113">
        <f t="shared" si="0"/>
        <v>13990</v>
      </c>
      <c r="N34" s="114"/>
      <c r="O34" s="115"/>
      <c r="P34" s="116"/>
      <c r="Q34" s="577"/>
      <c r="R34" s="117">
        <v>7.0000000000000007E-2</v>
      </c>
      <c r="S34" s="118">
        <v>7.0000000000000007E-2</v>
      </c>
      <c r="T34" s="118">
        <v>7.0000000000000007E-2</v>
      </c>
      <c r="V34" t="s">
        <v>816</v>
      </c>
      <c r="W34" s="119">
        <v>0</v>
      </c>
    </row>
    <row r="35" spans="2:23" ht="16.5" customHeight="1" x14ac:dyDescent="0.3">
      <c r="B35" s="34" t="s">
        <v>750</v>
      </c>
      <c r="C35" s="105" t="s">
        <v>797</v>
      </c>
      <c r="D35" s="35" t="s">
        <v>819</v>
      </c>
      <c r="E35" s="106">
        <v>0</v>
      </c>
      <c r="F35" s="35" t="s">
        <v>820</v>
      </c>
      <c r="G35" s="107" t="s">
        <v>125</v>
      </c>
      <c r="H35" s="108"/>
      <c r="I35" s="109"/>
      <c r="J35" s="110"/>
      <c r="K35" s="111">
        <v>13990</v>
      </c>
      <c r="L35" s="112">
        <v>200</v>
      </c>
      <c r="M35" s="113">
        <f t="shared" si="0"/>
        <v>13790</v>
      </c>
      <c r="N35" s="114"/>
      <c r="O35" s="115"/>
      <c r="P35" s="116"/>
      <c r="Q35" s="577"/>
      <c r="R35" s="117">
        <v>7.0000000000000007E-2</v>
      </c>
      <c r="S35" s="118">
        <v>7.0000000000000007E-2</v>
      </c>
      <c r="T35" s="118">
        <v>7.0000000000000007E-2</v>
      </c>
      <c r="V35" t="s">
        <v>667</v>
      </c>
      <c r="W35" s="119">
        <v>0</v>
      </c>
    </row>
    <row r="36" spans="2:23" ht="16.5" customHeight="1" x14ac:dyDescent="0.3">
      <c r="B36" s="34" t="s">
        <v>750</v>
      </c>
      <c r="C36" s="105" t="s">
        <v>797</v>
      </c>
      <c r="D36" s="35" t="s">
        <v>821</v>
      </c>
      <c r="E36" s="106">
        <v>0.1</v>
      </c>
      <c r="F36" s="35" t="s">
        <v>822</v>
      </c>
      <c r="G36" s="107" t="s">
        <v>122</v>
      </c>
      <c r="H36" s="108"/>
      <c r="I36" s="109"/>
      <c r="J36" s="110"/>
      <c r="K36" s="111">
        <v>14990</v>
      </c>
      <c r="L36" s="112">
        <v>200</v>
      </c>
      <c r="M36" s="113">
        <f t="shared" si="0"/>
        <v>14790</v>
      </c>
      <c r="N36" s="114"/>
      <c r="O36" s="115"/>
      <c r="P36" s="116"/>
      <c r="Q36" s="577"/>
      <c r="R36" s="117">
        <v>7.0000000000000007E-2</v>
      </c>
      <c r="S36" s="118">
        <v>7.0000000000000007E-2</v>
      </c>
      <c r="T36" s="118">
        <v>7.0000000000000007E-2</v>
      </c>
      <c r="V36" t="s">
        <v>667</v>
      </c>
      <c r="W36" s="119">
        <v>0</v>
      </c>
    </row>
    <row r="37" spans="2:23" ht="16.5" customHeight="1" x14ac:dyDescent="0.3">
      <c r="B37" s="34" t="s">
        <v>750</v>
      </c>
      <c r="C37" s="105" t="s">
        <v>797</v>
      </c>
      <c r="D37" s="35" t="s">
        <v>823</v>
      </c>
      <c r="E37" s="106">
        <v>0</v>
      </c>
      <c r="F37" s="35" t="s">
        <v>824</v>
      </c>
      <c r="G37" s="107" t="s">
        <v>125</v>
      </c>
      <c r="H37" s="108"/>
      <c r="I37" s="109"/>
      <c r="J37" s="110"/>
      <c r="K37" s="111">
        <v>14990</v>
      </c>
      <c r="L37" s="112">
        <v>200</v>
      </c>
      <c r="M37" s="113">
        <f t="shared" si="0"/>
        <v>14790</v>
      </c>
      <c r="N37" s="114"/>
      <c r="O37" s="115"/>
      <c r="P37" s="116"/>
      <c r="Q37" s="577"/>
      <c r="R37" s="117">
        <v>7.0000000000000007E-2</v>
      </c>
      <c r="S37" s="118">
        <v>7.0000000000000007E-2</v>
      </c>
      <c r="T37" s="118">
        <v>7.0000000000000007E-2</v>
      </c>
      <c r="V37" t="s">
        <v>709</v>
      </c>
      <c r="W37" s="119">
        <v>0</v>
      </c>
    </row>
    <row r="38" spans="2:23" ht="16.5" customHeight="1" x14ac:dyDescent="0.3">
      <c r="B38" s="34" t="s">
        <v>750</v>
      </c>
      <c r="C38" s="105" t="s">
        <v>797</v>
      </c>
      <c r="D38" s="35" t="s">
        <v>825</v>
      </c>
      <c r="E38" s="106">
        <v>0.1</v>
      </c>
      <c r="F38" s="35" t="s">
        <v>826</v>
      </c>
      <c r="G38" s="107" t="s">
        <v>122</v>
      </c>
      <c r="H38" s="108"/>
      <c r="I38" s="109"/>
      <c r="J38" s="110"/>
      <c r="K38" s="111">
        <v>13890</v>
      </c>
      <c r="L38" s="112">
        <v>200</v>
      </c>
      <c r="M38" s="113">
        <f t="shared" si="0"/>
        <v>13690</v>
      </c>
      <c r="N38" s="114"/>
      <c r="O38" s="115"/>
      <c r="P38" s="116"/>
      <c r="Q38" s="577"/>
      <c r="R38" s="117">
        <v>7.0000000000000007E-2</v>
      </c>
      <c r="S38" s="118">
        <v>7.0000000000000007E-2</v>
      </c>
      <c r="T38" s="118">
        <v>7.0000000000000007E-2</v>
      </c>
      <c r="V38" t="s">
        <v>709</v>
      </c>
      <c r="W38" s="119">
        <v>0</v>
      </c>
    </row>
    <row r="39" spans="2:23" ht="16.5" customHeight="1" x14ac:dyDescent="0.3">
      <c r="B39" s="34" t="s">
        <v>750</v>
      </c>
      <c r="C39" s="105" t="s">
        <v>797</v>
      </c>
      <c r="D39" s="35" t="s">
        <v>827</v>
      </c>
      <c r="E39" s="106">
        <v>0</v>
      </c>
      <c r="F39" s="35" t="s">
        <v>828</v>
      </c>
      <c r="G39" s="107" t="s">
        <v>125</v>
      </c>
      <c r="H39" s="108"/>
      <c r="I39" s="109"/>
      <c r="J39" s="110"/>
      <c r="K39" s="111">
        <v>13690</v>
      </c>
      <c r="L39" s="112">
        <v>200</v>
      </c>
      <c r="M39" s="113">
        <f t="shared" si="0"/>
        <v>13490</v>
      </c>
      <c r="N39" s="114"/>
      <c r="O39" s="115"/>
      <c r="P39" s="116"/>
      <c r="Q39" s="577"/>
      <c r="R39" s="117">
        <v>7.0000000000000007E-2</v>
      </c>
      <c r="S39" s="118">
        <v>7.0000000000000007E-2</v>
      </c>
      <c r="T39" s="118">
        <v>7.0000000000000007E-2</v>
      </c>
      <c r="V39" t="s">
        <v>829</v>
      </c>
      <c r="W39" s="119">
        <v>0</v>
      </c>
    </row>
    <row r="40" spans="2:23" ht="16.5" customHeight="1" x14ac:dyDescent="0.3">
      <c r="B40" s="34" t="s">
        <v>750</v>
      </c>
      <c r="C40" s="105" t="s">
        <v>797</v>
      </c>
      <c r="D40" s="35" t="s">
        <v>830</v>
      </c>
      <c r="E40" s="106">
        <v>0.1</v>
      </c>
      <c r="F40" s="35" t="s">
        <v>831</v>
      </c>
      <c r="G40" s="107" t="s">
        <v>122</v>
      </c>
      <c r="H40" s="108"/>
      <c r="I40" s="109"/>
      <c r="J40" s="110"/>
      <c r="K40" s="111">
        <v>15090</v>
      </c>
      <c r="L40" s="112">
        <v>200</v>
      </c>
      <c r="M40" s="113">
        <f t="shared" si="0"/>
        <v>14890</v>
      </c>
      <c r="N40" s="114"/>
      <c r="O40" s="115"/>
      <c r="P40" s="116"/>
      <c r="Q40" s="577"/>
      <c r="R40" s="117">
        <v>7.0000000000000007E-2</v>
      </c>
      <c r="S40" s="118">
        <v>7.0000000000000007E-2</v>
      </c>
      <c r="T40" s="118">
        <v>7.0000000000000007E-2</v>
      </c>
      <c r="V40" t="s">
        <v>829</v>
      </c>
      <c r="W40" s="119">
        <v>0</v>
      </c>
    </row>
    <row r="41" spans="2:23" ht="16.5" customHeight="1" x14ac:dyDescent="0.3">
      <c r="B41" s="34" t="s">
        <v>750</v>
      </c>
      <c r="C41" s="105" t="s">
        <v>797</v>
      </c>
      <c r="D41" s="35" t="s">
        <v>832</v>
      </c>
      <c r="E41" s="106">
        <v>0</v>
      </c>
      <c r="F41" s="35" t="s">
        <v>833</v>
      </c>
      <c r="G41" s="107" t="s">
        <v>125</v>
      </c>
      <c r="H41" s="108"/>
      <c r="I41" s="109"/>
      <c r="J41" s="110"/>
      <c r="K41" s="111">
        <v>14790</v>
      </c>
      <c r="L41" s="112">
        <v>200</v>
      </c>
      <c r="M41" s="113">
        <f t="shared" si="0"/>
        <v>14590</v>
      </c>
      <c r="N41" s="114"/>
      <c r="O41" s="115"/>
      <c r="P41" s="116"/>
      <c r="Q41" s="577"/>
      <c r="R41" s="117">
        <v>7.0000000000000007E-2</v>
      </c>
      <c r="S41" s="118">
        <v>7.0000000000000007E-2</v>
      </c>
      <c r="T41" s="118">
        <v>7.0000000000000007E-2</v>
      </c>
      <c r="V41" t="s">
        <v>834</v>
      </c>
      <c r="W41" s="119">
        <v>0</v>
      </c>
    </row>
    <row r="42" spans="2:23" ht="16.5" customHeight="1" x14ac:dyDescent="0.3">
      <c r="B42" s="34" t="s">
        <v>750</v>
      </c>
      <c r="C42" s="105" t="s">
        <v>797</v>
      </c>
      <c r="D42" s="35" t="s">
        <v>835</v>
      </c>
      <c r="E42" s="106">
        <v>0.1</v>
      </c>
      <c r="F42" s="35" t="s">
        <v>836</v>
      </c>
      <c r="G42" s="107" t="s">
        <v>122</v>
      </c>
      <c r="H42" s="111">
        <v>14890</v>
      </c>
      <c r="I42" s="112">
        <v>400</v>
      </c>
      <c r="J42" s="163">
        <f t="shared" ref="J42:J43" si="3">H42-I42</f>
        <v>14490</v>
      </c>
      <c r="K42" s="111">
        <v>15890</v>
      </c>
      <c r="L42" s="112">
        <v>200</v>
      </c>
      <c r="M42" s="113">
        <f t="shared" si="0"/>
        <v>15690</v>
      </c>
      <c r="N42" s="114"/>
      <c r="O42" s="115"/>
      <c r="P42" s="116"/>
      <c r="Q42" s="577"/>
      <c r="R42" s="117">
        <v>7.0000000000000007E-2</v>
      </c>
      <c r="S42" s="118">
        <v>7.0000000000000007E-2</v>
      </c>
      <c r="T42" s="118">
        <v>7.0000000000000007E-2</v>
      </c>
      <c r="V42" t="s">
        <v>834</v>
      </c>
      <c r="W42" s="119">
        <v>0</v>
      </c>
    </row>
    <row r="43" spans="2:23" ht="16.5" customHeight="1" thickBot="1" x14ac:dyDescent="0.35">
      <c r="B43" s="34" t="s">
        <v>750</v>
      </c>
      <c r="C43" s="105" t="s">
        <v>797</v>
      </c>
      <c r="D43" s="35" t="s">
        <v>837</v>
      </c>
      <c r="E43" s="106">
        <v>0</v>
      </c>
      <c r="F43" s="35" t="s">
        <v>838</v>
      </c>
      <c r="G43" s="107" t="s">
        <v>125</v>
      </c>
      <c r="H43" s="111">
        <v>14790</v>
      </c>
      <c r="I43" s="112">
        <v>400</v>
      </c>
      <c r="J43" s="163">
        <f t="shared" si="3"/>
        <v>14390</v>
      </c>
      <c r="K43" s="111">
        <v>15590</v>
      </c>
      <c r="L43" s="112">
        <v>200</v>
      </c>
      <c r="M43" s="113">
        <f t="shared" si="0"/>
        <v>15390</v>
      </c>
      <c r="N43" s="114"/>
      <c r="O43" s="115"/>
      <c r="P43" s="116"/>
      <c r="Q43" s="577"/>
      <c r="R43" s="117">
        <v>7.0000000000000007E-2</v>
      </c>
      <c r="S43" s="118">
        <v>7.0000000000000007E-2</v>
      </c>
      <c r="T43" s="118">
        <v>7.0000000000000007E-2</v>
      </c>
      <c r="V43" t="s">
        <v>839</v>
      </c>
      <c r="W43" s="119">
        <v>0</v>
      </c>
    </row>
    <row r="44" spans="2:23" ht="16.5" customHeight="1" x14ac:dyDescent="0.3">
      <c r="B44" s="87" t="s">
        <v>750</v>
      </c>
      <c r="C44" s="88" t="s">
        <v>840</v>
      </c>
      <c r="D44" s="103" t="s">
        <v>841</v>
      </c>
      <c r="E44" s="164">
        <v>0.1</v>
      </c>
      <c r="F44" s="91" t="s">
        <v>842</v>
      </c>
      <c r="G44" s="91" t="s">
        <v>122</v>
      </c>
      <c r="H44" s="94"/>
      <c r="I44" s="165"/>
      <c r="J44" s="166"/>
      <c r="K44" s="167">
        <v>13590</v>
      </c>
      <c r="L44" s="168">
        <v>200</v>
      </c>
      <c r="M44" s="169">
        <f t="shared" si="0"/>
        <v>13390</v>
      </c>
      <c r="N44" s="170">
        <v>13590</v>
      </c>
      <c r="O44" s="171">
        <v>100</v>
      </c>
      <c r="P44" s="172">
        <f t="shared" ref="P44:P57" si="4">N44-O44</f>
        <v>13490</v>
      </c>
      <c r="Q44" s="586"/>
      <c r="R44" s="101"/>
      <c r="S44" s="102"/>
      <c r="T44" s="102"/>
      <c r="U44" s="103"/>
      <c r="V44" s="103"/>
      <c r="W44" s="104">
        <v>0</v>
      </c>
    </row>
    <row r="45" spans="2:23" ht="16.5" customHeight="1" x14ac:dyDescent="0.3">
      <c r="B45" s="34" t="s">
        <v>750</v>
      </c>
      <c r="C45" s="105" t="s">
        <v>840</v>
      </c>
      <c r="D45" t="s">
        <v>843</v>
      </c>
      <c r="E45" s="173">
        <v>0</v>
      </c>
      <c r="F45" s="107" t="s">
        <v>844</v>
      </c>
      <c r="G45" s="107" t="s">
        <v>125</v>
      </c>
      <c r="H45" s="110"/>
      <c r="I45" s="174"/>
      <c r="J45" s="175"/>
      <c r="K45" s="163">
        <v>13690</v>
      </c>
      <c r="L45" s="176">
        <v>200</v>
      </c>
      <c r="M45" s="177">
        <f t="shared" si="0"/>
        <v>13490</v>
      </c>
      <c r="N45" s="178">
        <v>13990</v>
      </c>
      <c r="O45" s="179">
        <v>0</v>
      </c>
      <c r="P45" s="180">
        <f t="shared" si="4"/>
        <v>13990</v>
      </c>
      <c r="Q45" s="587"/>
      <c r="R45" s="117"/>
      <c r="S45" s="118"/>
      <c r="T45" s="118"/>
      <c r="W45" s="119"/>
    </row>
    <row r="46" spans="2:23" ht="16.5" customHeight="1" x14ac:dyDescent="0.3">
      <c r="B46" s="34" t="s">
        <v>750</v>
      </c>
      <c r="C46" s="105" t="s">
        <v>840</v>
      </c>
      <c r="D46" s="107" t="s">
        <v>845</v>
      </c>
      <c r="E46" s="173">
        <v>0.1</v>
      </c>
      <c r="F46" s="107" t="s">
        <v>846</v>
      </c>
      <c r="G46" s="107" t="s">
        <v>122</v>
      </c>
      <c r="H46" s="110"/>
      <c r="I46" s="174"/>
      <c r="J46" s="175"/>
      <c r="K46" s="163">
        <v>14590</v>
      </c>
      <c r="L46" s="176">
        <v>200</v>
      </c>
      <c r="M46" s="177">
        <f t="shared" si="0"/>
        <v>14390</v>
      </c>
      <c r="N46" s="181">
        <v>14890</v>
      </c>
      <c r="O46" s="182">
        <v>200</v>
      </c>
      <c r="P46" s="183">
        <f t="shared" si="4"/>
        <v>14690</v>
      </c>
      <c r="Q46" s="587"/>
      <c r="R46" s="117"/>
      <c r="S46" s="118"/>
      <c r="T46" s="118"/>
      <c r="W46" s="119">
        <v>0</v>
      </c>
    </row>
    <row r="47" spans="2:23" ht="16.5" customHeight="1" x14ac:dyDescent="0.3">
      <c r="B47" s="34" t="s">
        <v>750</v>
      </c>
      <c r="C47" s="105" t="s">
        <v>840</v>
      </c>
      <c r="D47" s="107" t="s">
        <v>847</v>
      </c>
      <c r="E47" s="173">
        <v>0</v>
      </c>
      <c r="F47" s="107" t="s">
        <v>848</v>
      </c>
      <c r="G47" s="107" t="s">
        <v>125</v>
      </c>
      <c r="H47" s="110"/>
      <c r="I47" s="174"/>
      <c r="J47" s="175"/>
      <c r="K47" s="163">
        <v>14690</v>
      </c>
      <c r="L47" s="176">
        <v>200</v>
      </c>
      <c r="M47" s="177">
        <f t="shared" si="0"/>
        <v>14490</v>
      </c>
      <c r="N47" s="178">
        <v>15390</v>
      </c>
      <c r="O47" s="179">
        <v>200</v>
      </c>
      <c r="P47" s="180">
        <f t="shared" si="4"/>
        <v>15190</v>
      </c>
      <c r="Q47" s="587"/>
      <c r="R47" s="117"/>
      <c r="S47" s="118"/>
      <c r="T47" s="118"/>
      <c r="W47" s="119"/>
    </row>
    <row r="48" spans="2:23" ht="16.5" customHeight="1" x14ac:dyDescent="0.3">
      <c r="B48" s="34" t="s">
        <v>750</v>
      </c>
      <c r="C48" s="105" t="s">
        <v>840</v>
      </c>
      <c r="D48" s="107" t="s">
        <v>849</v>
      </c>
      <c r="E48" s="173">
        <v>0.1</v>
      </c>
      <c r="F48" s="107" t="s">
        <v>850</v>
      </c>
      <c r="G48" s="107" t="s">
        <v>122</v>
      </c>
      <c r="H48" s="110"/>
      <c r="I48" s="174"/>
      <c r="J48" s="175"/>
      <c r="K48" s="163">
        <v>14890</v>
      </c>
      <c r="L48" s="176">
        <v>200</v>
      </c>
      <c r="M48" s="177">
        <f t="shared" si="0"/>
        <v>14690</v>
      </c>
      <c r="N48" s="178">
        <v>15390</v>
      </c>
      <c r="O48" s="179">
        <v>200</v>
      </c>
      <c r="P48" s="180">
        <f t="shared" si="4"/>
        <v>15190</v>
      </c>
      <c r="Q48" s="587"/>
      <c r="R48" s="117"/>
      <c r="S48" s="118"/>
      <c r="T48" s="118"/>
      <c r="W48" s="119">
        <v>0</v>
      </c>
    </row>
    <row r="49" spans="2:23" ht="16.5" customHeight="1" x14ac:dyDescent="0.3">
      <c r="B49" s="34" t="s">
        <v>750</v>
      </c>
      <c r="C49" s="105" t="s">
        <v>840</v>
      </c>
      <c r="D49" s="107" t="s">
        <v>851</v>
      </c>
      <c r="E49" s="173">
        <v>0</v>
      </c>
      <c r="F49" s="107" t="s">
        <v>852</v>
      </c>
      <c r="G49" s="107" t="s">
        <v>125</v>
      </c>
      <c r="H49" s="110"/>
      <c r="I49" s="174"/>
      <c r="J49" s="175"/>
      <c r="K49" s="163">
        <v>14990</v>
      </c>
      <c r="L49" s="176">
        <v>200</v>
      </c>
      <c r="M49" s="177">
        <f t="shared" si="0"/>
        <v>14790</v>
      </c>
      <c r="N49" s="178">
        <v>15890</v>
      </c>
      <c r="O49" s="179">
        <v>200</v>
      </c>
      <c r="P49" s="180">
        <f t="shared" si="4"/>
        <v>15690</v>
      </c>
      <c r="Q49" s="587"/>
      <c r="R49" s="117"/>
      <c r="S49" s="118"/>
      <c r="T49" s="118"/>
      <c r="W49" s="119"/>
    </row>
    <row r="50" spans="2:23" ht="16.5" customHeight="1" x14ac:dyDescent="0.3">
      <c r="B50" s="34" t="s">
        <v>750</v>
      </c>
      <c r="C50" s="105" t="s">
        <v>840</v>
      </c>
      <c r="D50" t="s">
        <v>853</v>
      </c>
      <c r="E50" s="173">
        <v>0.1</v>
      </c>
      <c r="F50" s="107" t="s">
        <v>854</v>
      </c>
      <c r="G50" s="107" t="s">
        <v>122</v>
      </c>
      <c r="H50" s="110"/>
      <c r="I50" s="174"/>
      <c r="J50" s="175"/>
      <c r="K50" s="163">
        <v>14390</v>
      </c>
      <c r="L50" s="176">
        <v>200</v>
      </c>
      <c r="M50" s="177">
        <f t="shared" si="0"/>
        <v>14190</v>
      </c>
      <c r="N50" s="163">
        <v>14590</v>
      </c>
      <c r="O50" s="176">
        <v>200</v>
      </c>
      <c r="P50" s="177">
        <f t="shared" si="4"/>
        <v>14390</v>
      </c>
      <c r="Q50" s="587"/>
      <c r="R50" s="117"/>
      <c r="S50" s="118"/>
      <c r="T50" s="118"/>
      <c r="W50" s="119">
        <v>0</v>
      </c>
    </row>
    <row r="51" spans="2:23" ht="16.5" customHeight="1" x14ac:dyDescent="0.3">
      <c r="B51" s="34" t="s">
        <v>750</v>
      </c>
      <c r="C51" s="105" t="s">
        <v>840</v>
      </c>
      <c r="D51" t="s">
        <v>855</v>
      </c>
      <c r="E51" s="173">
        <v>0</v>
      </c>
      <c r="F51" s="107" t="s">
        <v>856</v>
      </c>
      <c r="G51" s="107" t="s">
        <v>125</v>
      </c>
      <c r="H51" s="110"/>
      <c r="I51" s="174"/>
      <c r="J51" s="175"/>
      <c r="K51" s="163">
        <v>14490</v>
      </c>
      <c r="L51" s="176">
        <v>200</v>
      </c>
      <c r="M51" s="177">
        <f t="shared" si="0"/>
        <v>14290</v>
      </c>
      <c r="N51" s="178">
        <v>15090</v>
      </c>
      <c r="O51" s="179">
        <v>200</v>
      </c>
      <c r="P51" s="180">
        <f t="shared" si="4"/>
        <v>14890</v>
      </c>
      <c r="Q51" s="587"/>
      <c r="R51" s="117"/>
      <c r="S51" s="118"/>
      <c r="T51" s="118"/>
      <c r="W51" s="119"/>
    </row>
    <row r="52" spans="2:23" ht="16.5" customHeight="1" x14ac:dyDescent="0.3">
      <c r="B52" s="34" t="s">
        <v>750</v>
      </c>
      <c r="C52" s="105" t="s">
        <v>840</v>
      </c>
      <c r="D52" s="107" t="s">
        <v>857</v>
      </c>
      <c r="E52" s="173">
        <v>0.1</v>
      </c>
      <c r="F52" s="107" t="s">
        <v>858</v>
      </c>
      <c r="G52" s="107" t="s">
        <v>122</v>
      </c>
      <c r="H52" s="110"/>
      <c r="I52" s="174"/>
      <c r="J52" s="175"/>
      <c r="K52" s="163">
        <v>15490</v>
      </c>
      <c r="L52" s="176">
        <v>200</v>
      </c>
      <c r="M52" s="177">
        <f t="shared" si="0"/>
        <v>15290</v>
      </c>
      <c r="N52" s="178">
        <v>15990</v>
      </c>
      <c r="O52" s="179">
        <v>200</v>
      </c>
      <c r="P52" s="180">
        <f t="shared" si="4"/>
        <v>15790</v>
      </c>
      <c r="Q52" s="587"/>
      <c r="R52" s="117"/>
      <c r="S52" s="118"/>
      <c r="T52" s="118"/>
      <c r="W52" s="119">
        <v>0</v>
      </c>
    </row>
    <row r="53" spans="2:23" ht="16.5" customHeight="1" x14ac:dyDescent="0.3">
      <c r="B53" s="34" t="s">
        <v>750</v>
      </c>
      <c r="C53" s="105" t="s">
        <v>840</v>
      </c>
      <c r="D53" s="107" t="s">
        <v>859</v>
      </c>
      <c r="E53" s="173">
        <v>0</v>
      </c>
      <c r="F53" s="107" t="s">
        <v>860</v>
      </c>
      <c r="G53" s="107" t="s">
        <v>125</v>
      </c>
      <c r="H53" s="110"/>
      <c r="I53" s="174"/>
      <c r="J53" s="175"/>
      <c r="K53" s="163">
        <v>15590</v>
      </c>
      <c r="L53" s="176">
        <v>200</v>
      </c>
      <c r="M53" s="177">
        <f t="shared" si="0"/>
        <v>15390</v>
      </c>
      <c r="N53" s="178">
        <v>16490</v>
      </c>
      <c r="O53" s="179">
        <v>200</v>
      </c>
      <c r="P53" s="180">
        <f t="shared" si="4"/>
        <v>16290</v>
      </c>
      <c r="Q53" s="587"/>
      <c r="R53" s="117"/>
      <c r="S53" s="118"/>
      <c r="T53" s="118"/>
      <c r="W53" s="119"/>
    </row>
    <row r="54" spans="2:23" ht="16.5" customHeight="1" x14ac:dyDescent="0.3">
      <c r="B54" s="34" t="s">
        <v>750</v>
      </c>
      <c r="C54" s="105" t="s">
        <v>840</v>
      </c>
      <c r="D54" s="107" t="s">
        <v>861</v>
      </c>
      <c r="E54" s="173">
        <v>0.1</v>
      </c>
      <c r="F54" s="107" t="s">
        <v>862</v>
      </c>
      <c r="G54" s="107" t="s">
        <v>122</v>
      </c>
      <c r="H54" s="110"/>
      <c r="I54" s="174"/>
      <c r="J54" s="175"/>
      <c r="K54" s="163">
        <v>16190</v>
      </c>
      <c r="L54" s="176">
        <v>200</v>
      </c>
      <c r="M54" s="177">
        <f t="shared" si="0"/>
        <v>15990</v>
      </c>
      <c r="N54" s="178">
        <v>16690</v>
      </c>
      <c r="O54" s="179">
        <v>200</v>
      </c>
      <c r="P54" s="180">
        <f t="shared" si="4"/>
        <v>16490</v>
      </c>
      <c r="Q54" s="587"/>
      <c r="R54" s="117"/>
      <c r="S54" s="118"/>
      <c r="T54" s="118"/>
      <c r="W54" s="119">
        <v>0</v>
      </c>
    </row>
    <row r="55" spans="2:23" ht="16.5" customHeight="1" thickBot="1" x14ac:dyDescent="0.35">
      <c r="B55" s="120" t="s">
        <v>750</v>
      </c>
      <c r="C55" s="121" t="s">
        <v>840</v>
      </c>
      <c r="D55" s="124" t="s">
        <v>863</v>
      </c>
      <c r="E55" s="184">
        <v>0</v>
      </c>
      <c r="F55" s="124" t="s">
        <v>864</v>
      </c>
      <c r="G55" s="124" t="s">
        <v>125</v>
      </c>
      <c r="H55" s="127"/>
      <c r="I55" s="185"/>
      <c r="J55" s="186"/>
      <c r="K55" s="187">
        <v>16290</v>
      </c>
      <c r="L55" s="188">
        <v>200</v>
      </c>
      <c r="M55" s="189">
        <f t="shared" si="0"/>
        <v>16090</v>
      </c>
      <c r="N55" s="190">
        <v>17190</v>
      </c>
      <c r="O55" s="191">
        <v>200</v>
      </c>
      <c r="P55" s="192">
        <f t="shared" si="4"/>
        <v>16990</v>
      </c>
      <c r="Q55" s="588"/>
      <c r="R55" s="135"/>
      <c r="S55" s="135"/>
      <c r="T55" s="135"/>
      <c r="U55" s="136"/>
      <c r="V55" s="136"/>
      <c r="W55" s="137"/>
    </row>
    <row r="56" spans="2:23" ht="16.5" customHeight="1" x14ac:dyDescent="0.3">
      <c r="B56" s="34" t="s">
        <v>750</v>
      </c>
      <c r="C56" s="105" t="s">
        <v>865</v>
      </c>
      <c r="D56" s="35" t="s">
        <v>866</v>
      </c>
      <c r="E56" s="173">
        <v>0.1</v>
      </c>
      <c r="F56" s="35" t="s">
        <v>867</v>
      </c>
      <c r="G56" s="107" t="s">
        <v>122</v>
      </c>
      <c r="H56" s="108"/>
      <c r="I56" s="109"/>
      <c r="J56" s="110"/>
      <c r="K56" s="111">
        <v>14590</v>
      </c>
      <c r="L56" s="112">
        <v>200</v>
      </c>
      <c r="M56" s="113">
        <f t="shared" si="0"/>
        <v>14390</v>
      </c>
      <c r="N56" s="111">
        <v>14590</v>
      </c>
      <c r="O56" s="112">
        <v>0</v>
      </c>
      <c r="P56" s="113">
        <f t="shared" si="4"/>
        <v>14590</v>
      </c>
      <c r="Q56" s="561"/>
      <c r="R56" s="117"/>
      <c r="S56" s="118"/>
      <c r="T56" s="118"/>
      <c r="W56" s="119">
        <v>0</v>
      </c>
    </row>
    <row r="57" spans="2:23" ht="16.5" customHeight="1" x14ac:dyDescent="0.3">
      <c r="B57" s="34" t="s">
        <v>750</v>
      </c>
      <c r="C57" s="105" t="s">
        <v>865</v>
      </c>
      <c r="D57" s="35" t="s">
        <v>868</v>
      </c>
      <c r="E57" s="173">
        <v>0</v>
      </c>
      <c r="F57" s="35" t="s">
        <v>869</v>
      </c>
      <c r="G57" s="107" t="s">
        <v>125</v>
      </c>
      <c r="H57" s="108"/>
      <c r="I57" s="109"/>
      <c r="J57" s="110"/>
      <c r="K57" s="111">
        <v>14690</v>
      </c>
      <c r="L57" s="112">
        <v>200</v>
      </c>
      <c r="M57" s="113">
        <f t="shared" si="0"/>
        <v>14490</v>
      </c>
      <c r="N57" s="152">
        <v>15190</v>
      </c>
      <c r="O57" s="153">
        <v>0</v>
      </c>
      <c r="P57" s="154">
        <f t="shared" si="4"/>
        <v>15190</v>
      </c>
      <c r="Q57" s="561"/>
      <c r="R57" s="117"/>
      <c r="S57" s="118"/>
      <c r="T57" s="118"/>
      <c r="W57" s="119"/>
    </row>
    <row r="58" spans="2:23" ht="16.5" customHeight="1" x14ac:dyDescent="0.3">
      <c r="B58" s="34" t="s">
        <v>750</v>
      </c>
      <c r="C58" s="105" t="s">
        <v>865</v>
      </c>
      <c r="D58" s="35" t="s">
        <v>870</v>
      </c>
      <c r="E58" s="106">
        <v>7.4999999999999997E-2</v>
      </c>
      <c r="F58" s="35" t="s">
        <v>871</v>
      </c>
      <c r="G58" s="107" t="s">
        <v>122</v>
      </c>
      <c r="H58" s="108"/>
      <c r="I58" s="109"/>
      <c r="J58" s="110"/>
      <c r="K58" s="111">
        <v>15690</v>
      </c>
      <c r="L58" s="112">
        <v>200</v>
      </c>
      <c r="M58" s="113">
        <f t="shared" si="0"/>
        <v>15490</v>
      </c>
      <c r="N58" s="193">
        <v>16190</v>
      </c>
      <c r="O58" s="194">
        <v>200</v>
      </c>
      <c r="P58" s="154">
        <f>N58-O58</f>
        <v>15990</v>
      </c>
      <c r="Q58" s="561"/>
      <c r="R58" s="117"/>
      <c r="S58" s="118"/>
      <c r="T58" s="118"/>
      <c r="W58" s="119">
        <v>0</v>
      </c>
    </row>
    <row r="59" spans="2:23" ht="16.5" customHeight="1" x14ac:dyDescent="0.3">
      <c r="B59" s="34" t="s">
        <v>750</v>
      </c>
      <c r="C59" s="105" t="s">
        <v>865</v>
      </c>
      <c r="D59" s="35" t="s">
        <v>872</v>
      </c>
      <c r="E59" s="106">
        <v>0</v>
      </c>
      <c r="F59" s="35" t="s">
        <v>873</v>
      </c>
      <c r="G59" s="107" t="s">
        <v>125</v>
      </c>
      <c r="H59" s="108"/>
      <c r="I59" s="109"/>
      <c r="J59" s="110"/>
      <c r="K59" s="111">
        <v>15890</v>
      </c>
      <c r="L59" s="112">
        <v>200</v>
      </c>
      <c r="M59" s="113">
        <f t="shared" si="0"/>
        <v>15690</v>
      </c>
      <c r="N59" s="193">
        <v>16790</v>
      </c>
      <c r="O59" s="194">
        <v>200</v>
      </c>
      <c r="P59" s="154">
        <f>N59-O59</f>
        <v>16590</v>
      </c>
      <c r="Q59" s="561"/>
      <c r="R59" s="117"/>
      <c r="S59" s="118"/>
      <c r="T59" s="118"/>
      <c r="W59" s="119"/>
    </row>
    <row r="60" spans="2:23" ht="16.5" customHeight="1" x14ac:dyDescent="0.3">
      <c r="B60" s="34" t="s">
        <v>750</v>
      </c>
      <c r="C60" s="105" t="s">
        <v>865</v>
      </c>
      <c r="D60" s="35" t="s">
        <v>874</v>
      </c>
      <c r="E60" s="106">
        <v>7.4999999999999997E-2</v>
      </c>
      <c r="F60" s="35" t="s">
        <v>875</v>
      </c>
      <c r="G60" s="107" t="s">
        <v>122</v>
      </c>
      <c r="H60" s="108"/>
      <c r="I60" s="109"/>
      <c r="J60" s="110"/>
      <c r="K60" s="111">
        <v>16790</v>
      </c>
      <c r="L60" s="112">
        <v>200</v>
      </c>
      <c r="M60" s="113">
        <f t="shared" si="0"/>
        <v>16590</v>
      </c>
      <c r="N60" s="193">
        <v>17390</v>
      </c>
      <c r="O60" s="194">
        <v>200</v>
      </c>
      <c r="P60" s="154">
        <f>N60-O60</f>
        <v>17190</v>
      </c>
      <c r="Q60" s="561"/>
      <c r="R60" s="117"/>
      <c r="S60" s="118"/>
      <c r="T60" s="118"/>
      <c r="W60" s="119">
        <v>0</v>
      </c>
    </row>
    <row r="61" spans="2:23" ht="16.5" customHeight="1" thickBot="1" x14ac:dyDescent="0.35">
      <c r="B61" s="34" t="s">
        <v>750</v>
      </c>
      <c r="C61" s="105" t="s">
        <v>865</v>
      </c>
      <c r="D61" s="35" t="s">
        <v>876</v>
      </c>
      <c r="E61" s="106">
        <v>0</v>
      </c>
      <c r="F61" s="35" t="s">
        <v>877</v>
      </c>
      <c r="G61" s="107" t="s">
        <v>125</v>
      </c>
      <c r="H61" s="108"/>
      <c r="I61" s="109"/>
      <c r="J61" s="110"/>
      <c r="K61" s="111">
        <v>16990</v>
      </c>
      <c r="L61" s="112">
        <v>200</v>
      </c>
      <c r="M61" s="113">
        <f t="shared" si="0"/>
        <v>16790</v>
      </c>
      <c r="N61" s="193">
        <v>17990</v>
      </c>
      <c r="O61" s="194">
        <v>200</v>
      </c>
      <c r="P61" s="154">
        <f>N61-O61</f>
        <v>17790</v>
      </c>
      <c r="Q61" s="561"/>
      <c r="R61" s="117"/>
      <c r="S61" s="118"/>
      <c r="T61" s="118"/>
      <c r="W61" s="119"/>
    </row>
    <row r="62" spans="2:23" ht="16.5" customHeight="1" x14ac:dyDescent="0.3">
      <c r="B62" s="87" t="s">
        <v>750</v>
      </c>
      <c r="C62" s="88" t="s">
        <v>878</v>
      </c>
      <c r="D62" s="89" t="s">
        <v>879</v>
      </c>
      <c r="E62" s="90">
        <v>0</v>
      </c>
      <c r="F62" s="89" t="s">
        <v>880</v>
      </c>
      <c r="G62" s="91" t="s">
        <v>122</v>
      </c>
      <c r="H62" s="92"/>
      <c r="I62" s="93"/>
      <c r="J62" s="94"/>
      <c r="K62" s="95">
        <v>15990</v>
      </c>
      <c r="L62" s="96">
        <v>200</v>
      </c>
      <c r="M62" s="97">
        <f t="shared" si="0"/>
        <v>15790</v>
      </c>
      <c r="N62" s="195">
        <v>16490</v>
      </c>
      <c r="O62" s="196">
        <v>200</v>
      </c>
      <c r="P62" s="97">
        <f>N62-O62</f>
        <v>16290</v>
      </c>
      <c r="Q62" s="585" t="s">
        <v>881</v>
      </c>
      <c r="R62" s="101">
        <v>7.0000000000000007E-2</v>
      </c>
      <c r="S62" s="102">
        <v>7.0000000000000007E-2</v>
      </c>
      <c r="T62" s="102">
        <v>7.0000000000000007E-2</v>
      </c>
      <c r="U62" s="103"/>
      <c r="V62" s="103" t="s">
        <v>839</v>
      </c>
      <c r="W62" s="104">
        <v>0</v>
      </c>
    </row>
    <row r="63" spans="2:23" ht="16.5" customHeight="1" x14ac:dyDescent="0.3">
      <c r="B63" s="34" t="s">
        <v>750</v>
      </c>
      <c r="C63" s="105" t="s">
        <v>878</v>
      </c>
      <c r="D63" s="35" t="s">
        <v>882</v>
      </c>
      <c r="E63" s="106">
        <v>0</v>
      </c>
      <c r="F63" s="35" t="s">
        <v>883</v>
      </c>
      <c r="G63" s="107" t="s">
        <v>125</v>
      </c>
      <c r="H63" s="108"/>
      <c r="I63" s="109"/>
      <c r="J63" s="110"/>
      <c r="K63" s="111">
        <v>16990</v>
      </c>
      <c r="L63" s="112">
        <v>200</v>
      </c>
      <c r="M63" s="113">
        <f t="shared" si="0"/>
        <v>16790</v>
      </c>
      <c r="N63" s="197">
        <v>17490</v>
      </c>
      <c r="O63" s="198">
        <v>200</v>
      </c>
      <c r="P63" s="113">
        <f t="shared" ref="P63:P70" si="5">N63-O63</f>
        <v>17290</v>
      </c>
      <c r="Q63" s="577"/>
      <c r="R63" s="117">
        <v>7.0000000000000007E-2</v>
      </c>
      <c r="S63" s="118">
        <v>7.0000000000000007E-2</v>
      </c>
      <c r="T63" s="118">
        <v>7.0000000000000007E-2</v>
      </c>
      <c r="V63" t="e">
        <v>#N/A</v>
      </c>
      <c r="W63" s="119">
        <v>0</v>
      </c>
    </row>
    <row r="64" spans="2:23" ht="16.5" customHeight="1" x14ac:dyDescent="0.3">
      <c r="B64" s="34" t="s">
        <v>750</v>
      </c>
      <c r="C64" s="105" t="s">
        <v>878</v>
      </c>
      <c r="D64" s="35" t="s">
        <v>884</v>
      </c>
      <c r="E64" s="106">
        <v>0</v>
      </c>
      <c r="F64" s="35" t="s">
        <v>885</v>
      </c>
      <c r="G64" s="107" t="s">
        <v>122</v>
      </c>
      <c r="H64" s="108"/>
      <c r="I64" s="109"/>
      <c r="J64" s="110"/>
      <c r="K64" s="111">
        <v>16790</v>
      </c>
      <c r="L64" s="112">
        <v>200</v>
      </c>
      <c r="M64" s="113">
        <f t="shared" si="0"/>
        <v>16590</v>
      </c>
      <c r="N64" s="197">
        <v>17190</v>
      </c>
      <c r="O64" s="198">
        <v>200</v>
      </c>
      <c r="P64" s="113">
        <f t="shared" si="5"/>
        <v>16990</v>
      </c>
      <c r="Q64" s="577"/>
      <c r="R64" s="117">
        <v>7.0000000000000007E-2</v>
      </c>
      <c r="S64" s="118">
        <v>7.0000000000000007E-2</v>
      </c>
      <c r="T64" s="118">
        <v>7.0000000000000007E-2</v>
      </c>
      <c r="V64" t="e">
        <v>#N/A</v>
      </c>
      <c r="W64" s="199" t="s">
        <v>34</v>
      </c>
    </row>
    <row r="65" spans="2:23" ht="16.5" customHeight="1" x14ac:dyDescent="0.3">
      <c r="B65" s="34" t="s">
        <v>750</v>
      </c>
      <c r="C65" s="105" t="s">
        <v>878</v>
      </c>
      <c r="D65" s="35" t="s">
        <v>886</v>
      </c>
      <c r="E65" s="106">
        <v>0</v>
      </c>
      <c r="F65" s="35" t="s">
        <v>887</v>
      </c>
      <c r="G65" s="107" t="s">
        <v>125</v>
      </c>
      <c r="H65" s="108"/>
      <c r="I65" s="109"/>
      <c r="J65" s="110"/>
      <c r="K65" s="111">
        <v>17790</v>
      </c>
      <c r="L65" s="112">
        <v>200</v>
      </c>
      <c r="M65" s="113">
        <f t="shared" si="0"/>
        <v>17590</v>
      </c>
      <c r="N65" s="197">
        <v>18190</v>
      </c>
      <c r="O65" s="198">
        <v>200</v>
      </c>
      <c r="P65" s="113">
        <f t="shared" si="5"/>
        <v>17990</v>
      </c>
      <c r="Q65" s="577"/>
      <c r="R65" s="117">
        <v>7.0000000000000007E-2</v>
      </c>
      <c r="S65" s="118">
        <v>7.0000000000000007E-2</v>
      </c>
      <c r="T65" s="118">
        <v>7.0000000000000007E-2</v>
      </c>
      <c r="V65" t="e">
        <v>#N/A</v>
      </c>
      <c r="W65" s="199" t="s">
        <v>34</v>
      </c>
    </row>
    <row r="66" spans="2:23" ht="16.5" customHeight="1" x14ac:dyDescent="0.3">
      <c r="B66" s="34" t="s">
        <v>750</v>
      </c>
      <c r="C66" s="105" t="s">
        <v>878</v>
      </c>
      <c r="D66" s="35" t="s">
        <v>888</v>
      </c>
      <c r="E66" s="106">
        <v>0</v>
      </c>
      <c r="F66" s="35" t="s">
        <v>889</v>
      </c>
      <c r="G66" s="107" t="s">
        <v>323</v>
      </c>
      <c r="H66" s="108"/>
      <c r="I66" s="109"/>
      <c r="J66" s="110"/>
      <c r="K66" s="111">
        <v>18190</v>
      </c>
      <c r="L66" s="112">
        <v>200</v>
      </c>
      <c r="M66" s="113">
        <f t="shared" si="0"/>
        <v>17990</v>
      </c>
      <c r="N66" s="200">
        <v>18990</v>
      </c>
      <c r="O66" s="201">
        <v>200</v>
      </c>
      <c r="P66" s="143">
        <f t="shared" si="5"/>
        <v>18790</v>
      </c>
      <c r="Q66" s="577"/>
      <c r="R66" s="117">
        <v>7.0000000000000007E-2</v>
      </c>
      <c r="S66" s="118">
        <v>7.0000000000000007E-2</v>
      </c>
      <c r="T66" s="118">
        <v>7.0000000000000007E-2</v>
      </c>
      <c r="V66" t="e">
        <v>#N/A</v>
      </c>
      <c r="W66" s="119">
        <v>0</v>
      </c>
    </row>
    <row r="67" spans="2:23" ht="21.6" customHeight="1" thickBot="1" x14ac:dyDescent="0.35">
      <c r="B67" s="120" t="s">
        <v>750</v>
      </c>
      <c r="C67" s="121" t="s">
        <v>878</v>
      </c>
      <c r="D67" s="122" t="s">
        <v>890</v>
      </c>
      <c r="E67" s="123">
        <v>0</v>
      </c>
      <c r="F67" s="122" t="s">
        <v>891</v>
      </c>
      <c r="G67" s="124" t="s">
        <v>323</v>
      </c>
      <c r="H67" s="125"/>
      <c r="I67" s="126"/>
      <c r="J67" s="127"/>
      <c r="K67" s="128">
        <v>19490</v>
      </c>
      <c r="L67" s="129">
        <v>200</v>
      </c>
      <c r="M67" s="130">
        <f t="shared" si="0"/>
        <v>19290</v>
      </c>
      <c r="N67" s="202">
        <v>20390</v>
      </c>
      <c r="O67" s="203">
        <v>200</v>
      </c>
      <c r="P67" s="147">
        <f t="shared" si="5"/>
        <v>20190</v>
      </c>
      <c r="Q67" s="577"/>
      <c r="R67" s="134">
        <v>7.0000000000000007E-2</v>
      </c>
      <c r="S67" s="135">
        <v>7.0000000000000007E-2</v>
      </c>
      <c r="T67" s="135">
        <v>7.0000000000000007E-2</v>
      </c>
      <c r="U67" s="136"/>
      <c r="V67" s="136" t="s">
        <v>892</v>
      </c>
      <c r="W67" s="137">
        <v>0</v>
      </c>
    </row>
    <row r="68" spans="2:23" ht="47.4" customHeight="1" x14ac:dyDescent="0.3">
      <c r="B68" s="87" t="s">
        <v>750</v>
      </c>
      <c r="C68" s="88" t="s">
        <v>893</v>
      </c>
      <c r="D68" s="89" t="s">
        <v>894</v>
      </c>
      <c r="E68" s="90">
        <v>0</v>
      </c>
      <c r="F68" s="89" t="s">
        <v>895</v>
      </c>
      <c r="G68" s="91" t="s">
        <v>323</v>
      </c>
      <c r="H68" s="92"/>
      <c r="I68" s="93"/>
      <c r="J68" s="94"/>
      <c r="K68" s="95">
        <v>14390</v>
      </c>
      <c r="L68" s="96">
        <v>200</v>
      </c>
      <c r="M68" s="97">
        <f t="shared" si="0"/>
        <v>14190</v>
      </c>
      <c r="N68" s="195">
        <v>14590</v>
      </c>
      <c r="O68" s="196">
        <v>200</v>
      </c>
      <c r="P68" s="97">
        <f t="shared" si="5"/>
        <v>14390</v>
      </c>
      <c r="Q68" s="204" t="s">
        <v>896</v>
      </c>
      <c r="R68" s="101">
        <v>7.0000000000000007E-2</v>
      </c>
      <c r="S68" s="102">
        <v>7.0000000000000007E-2</v>
      </c>
      <c r="T68" s="102">
        <v>7.0000000000000007E-2</v>
      </c>
      <c r="U68" s="103"/>
      <c r="V68" s="103" t="s">
        <v>892</v>
      </c>
      <c r="W68" s="104" t="s">
        <v>897</v>
      </c>
    </row>
    <row r="69" spans="2:23" ht="41.4" customHeight="1" x14ac:dyDescent="0.3">
      <c r="B69" s="34" t="s">
        <v>750</v>
      </c>
      <c r="C69" s="105" t="s">
        <v>893</v>
      </c>
      <c r="D69" s="35" t="s">
        <v>898</v>
      </c>
      <c r="E69" s="106">
        <v>0</v>
      </c>
      <c r="F69" s="35" t="s">
        <v>899</v>
      </c>
      <c r="G69" s="107" t="s">
        <v>323</v>
      </c>
      <c r="H69" s="108"/>
      <c r="I69" s="109"/>
      <c r="J69" s="110"/>
      <c r="K69" s="111">
        <v>14790</v>
      </c>
      <c r="L69" s="112">
        <v>200</v>
      </c>
      <c r="M69" s="113">
        <f t="shared" si="0"/>
        <v>14590</v>
      </c>
      <c r="N69" s="197">
        <v>14990</v>
      </c>
      <c r="O69" s="198">
        <v>200</v>
      </c>
      <c r="P69" s="113">
        <f t="shared" si="5"/>
        <v>14790</v>
      </c>
      <c r="Q69" s="205" t="s">
        <v>896</v>
      </c>
      <c r="R69" s="117">
        <v>7.0000000000000007E-2</v>
      </c>
      <c r="S69" s="118">
        <v>7.0000000000000007E-2</v>
      </c>
      <c r="T69" s="118">
        <v>7.0000000000000007E-2</v>
      </c>
      <c r="V69" t="s">
        <v>900</v>
      </c>
      <c r="W69" s="119" t="s">
        <v>897</v>
      </c>
    </row>
    <row r="70" spans="2:23" ht="16.5" customHeight="1" thickBot="1" x14ac:dyDescent="0.35">
      <c r="B70" s="120" t="s">
        <v>750</v>
      </c>
      <c r="C70" s="121" t="s">
        <v>893</v>
      </c>
      <c r="D70" s="122" t="s">
        <v>901</v>
      </c>
      <c r="E70" s="123">
        <v>0</v>
      </c>
      <c r="F70" s="122" t="s">
        <v>902</v>
      </c>
      <c r="G70" s="124" t="s">
        <v>323</v>
      </c>
      <c r="H70" s="125"/>
      <c r="I70" s="126"/>
      <c r="J70" s="127"/>
      <c r="K70" s="128">
        <v>15290</v>
      </c>
      <c r="L70" s="129">
        <v>200</v>
      </c>
      <c r="M70" s="130">
        <f t="shared" si="0"/>
        <v>15090</v>
      </c>
      <c r="N70" s="206">
        <v>15490</v>
      </c>
      <c r="O70" s="207">
        <v>200</v>
      </c>
      <c r="P70" s="130">
        <f t="shared" si="5"/>
        <v>15290</v>
      </c>
      <c r="Q70" s="208"/>
      <c r="R70" s="134">
        <v>7.0000000000000007E-2</v>
      </c>
      <c r="S70" s="135">
        <v>7.0000000000000007E-2</v>
      </c>
      <c r="T70" s="135">
        <v>7.0000000000000007E-2</v>
      </c>
      <c r="U70" s="136"/>
      <c r="V70" s="136" t="s">
        <v>900</v>
      </c>
      <c r="W70" s="137" t="s">
        <v>897</v>
      </c>
    </row>
    <row r="71" spans="2:23" ht="16.5" customHeight="1" x14ac:dyDescent="0.3">
      <c r="B71" s="87" t="s">
        <v>750</v>
      </c>
      <c r="C71" s="88" t="s">
        <v>903</v>
      </c>
      <c r="D71" s="89" t="s">
        <v>904</v>
      </c>
      <c r="E71" s="90">
        <v>0</v>
      </c>
      <c r="F71" s="89" t="s">
        <v>905</v>
      </c>
      <c r="G71" s="91" t="s">
        <v>323</v>
      </c>
      <c r="H71" s="92"/>
      <c r="I71" s="93"/>
      <c r="J71" s="94"/>
      <c r="K71" s="95">
        <v>16655</v>
      </c>
      <c r="L71" s="96">
        <v>400</v>
      </c>
      <c r="M71" s="97">
        <f t="shared" si="0"/>
        <v>16255</v>
      </c>
      <c r="N71" s="209">
        <v>16990</v>
      </c>
      <c r="O71" s="210">
        <v>390</v>
      </c>
      <c r="P71" s="211">
        <f>N71-O71</f>
        <v>16600</v>
      </c>
      <c r="Q71" s="579" t="s">
        <v>906</v>
      </c>
      <c r="R71" s="101">
        <v>7.0000000000000007E-2</v>
      </c>
      <c r="S71" s="102">
        <v>7.0000000000000007E-2</v>
      </c>
      <c r="T71" s="102">
        <v>7.0000000000000007E-2</v>
      </c>
      <c r="U71" s="103"/>
      <c r="V71" s="103" t="s">
        <v>907</v>
      </c>
      <c r="W71" s="104" t="s">
        <v>897</v>
      </c>
    </row>
    <row r="72" spans="2:23" ht="16.5" customHeight="1" thickBot="1" x14ac:dyDescent="0.35">
      <c r="B72" s="120" t="s">
        <v>750</v>
      </c>
      <c r="C72" s="121" t="s">
        <v>903</v>
      </c>
      <c r="D72" s="122" t="s">
        <v>908</v>
      </c>
      <c r="E72" s="123">
        <v>0</v>
      </c>
      <c r="F72" s="122" t="s">
        <v>909</v>
      </c>
      <c r="G72" s="124" t="s">
        <v>323</v>
      </c>
      <c r="H72" s="125"/>
      <c r="I72" s="126"/>
      <c r="J72" s="127"/>
      <c r="K72" s="128">
        <v>18255</v>
      </c>
      <c r="L72" s="129">
        <v>400</v>
      </c>
      <c r="M72" s="130">
        <f t="shared" si="0"/>
        <v>17855</v>
      </c>
      <c r="N72" s="202">
        <v>18790</v>
      </c>
      <c r="O72" s="203">
        <v>390</v>
      </c>
      <c r="P72" s="147">
        <f>N72-O72</f>
        <v>18400</v>
      </c>
      <c r="Q72" s="580"/>
      <c r="R72" s="134">
        <v>7.0000000000000007E-2</v>
      </c>
      <c r="S72" s="135">
        <v>7.0000000000000007E-2</v>
      </c>
      <c r="T72" s="135">
        <v>7.0000000000000007E-2</v>
      </c>
      <c r="U72" s="136"/>
      <c r="V72" s="136" t="s">
        <v>910</v>
      </c>
      <c r="W72" s="137" t="s">
        <v>897</v>
      </c>
    </row>
    <row r="73" spans="2:23" ht="16.5" customHeight="1" x14ac:dyDescent="0.3">
      <c r="B73" s="87" t="s">
        <v>750</v>
      </c>
      <c r="C73" s="88" t="s">
        <v>911</v>
      </c>
      <c r="D73" s="89" t="s">
        <v>912</v>
      </c>
      <c r="E73" s="90">
        <v>0</v>
      </c>
      <c r="F73" s="89" t="s">
        <v>913</v>
      </c>
      <c r="G73" s="91" t="s">
        <v>323</v>
      </c>
      <c r="H73" s="212"/>
      <c r="I73" s="93"/>
      <c r="J73" s="213"/>
      <c r="K73" s="95">
        <v>18175</v>
      </c>
      <c r="L73" s="96">
        <v>400</v>
      </c>
      <c r="M73" s="95">
        <f t="shared" si="0"/>
        <v>17775</v>
      </c>
      <c r="N73" s="209">
        <v>18490</v>
      </c>
      <c r="O73" s="214">
        <v>200</v>
      </c>
      <c r="P73" s="211">
        <f t="shared" ref="P73:P76" si="6">N73-O73</f>
        <v>18290</v>
      </c>
      <c r="Q73" s="215"/>
      <c r="R73" s="101">
        <v>7.0000000000000007E-2</v>
      </c>
      <c r="S73" s="102">
        <v>7.0000000000000007E-2</v>
      </c>
      <c r="T73" s="102">
        <v>7.0000000000000007E-2</v>
      </c>
      <c r="U73" s="103"/>
      <c r="V73" s="103" t="s">
        <v>914</v>
      </c>
      <c r="W73" s="104" t="s">
        <v>897</v>
      </c>
    </row>
    <row r="74" spans="2:23" ht="16.5" customHeight="1" thickBot="1" x14ac:dyDescent="0.35">
      <c r="B74" s="120" t="s">
        <v>750</v>
      </c>
      <c r="C74" s="121" t="s">
        <v>911</v>
      </c>
      <c r="D74" s="122" t="s">
        <v>915</v>
      </c>
      <c r="E74" s="123">
        <v>0</v>
      </c>
      <c r="F74" s="122" t="s">
        <v>916</v>
      </c>
      <c r="G74" s="124" t="s">
        <v>323</v>
      </c>
      <c r="H74" s="216"/>
      <c r="I74" s="126"/>
      <c r="J74" s="217"/>
      <c r="K74" s="128">
        <v>20075</v>
      </c>
      <c r="L74" s="129">
        <v>400</v>
      </c>
      <c r="M74" s="128">
        <f t="shared" si="0"/>
        <v>19675</v>
      </c>
      <c r="N74" s="202">
        <v>20590</v>
      </c>
      <c r="O74" s="146">
        <v>200</v>
      </c>
      <c r="P74" s="147">
        <f t="shared" si="6"/>
        <v>20390</v>
      </c>
      <c r="Q74" s="218"/>
      <c r="R74" s="134">
        <v>7.0000000000000007E-2</v>
      </c>
      <c r="S74" s="135">
        <v>7.0000000000000007E-2</v>
      </c>
      <c r="T74" s="135">
        <v>7.0000000000000007E-2</v>
      </c>
      <c r="U74" s="136"/>
      <c r="V74" s="136" t="e">
        <v>#N/A</v>
      </c>
      <c r="W74" s="137" t="s">
        <v>897</v>
      </c>
    </row>
    <row r="75" spans="2:23" ht="16.5" customHeight="1" x14ac:dyDescent="0.3">
      <c r="B75" s="87" t="s">
        <v>750</v>
      </c>
      <c r="C75" s="88" t="s">
        <v>917</v>
      </c>
      <c r="D75" s="89" t="s">
        <v>918</v>
      </c>
      <c r="E75" s="90">
        <v>0</v>
      </c>
      <c r="F75" s="89" t="s">
        <v>919</v>
      </c>
      <c r="G75" s="91" t="s">
        <v>323</v>
      </c>
      <c r="H75" s="92"/>
      <c r="I75" s="93"/>
      <c r="J75" s="94"/>
      <c r="K75" s="95">
        <v>28490</v>
      </c>
      <c r="L75" s="96">
        <v>500</v>
      </c>
      <c r="M75" s="95">
        <f t="shared" si="0"/>
        <v>27990</v>
      </c>
      <c r="N75" s="219">
        <v>29790</v>
      </c>
      <c r="O75" s="214">
        <v>300</v>
      </c>
      <c r="P75" s="211">
        <f t="shared" si="6"/>
        <v>29490</v>
      </c>
      <c r="Q75" s="220"/>
      <c r="R75" s="101"/>
      <c r="S75" s="102"/>
      <c r="T75" s="102"/>
      <c r="U75" s="103"/>
      <c r="V75" s="103"/>
      <c r="W75" s="221" t="s">
        <v>34</v>
      </c>
    </row>
    <row r="76" spans="2:23" ht="16.5" customHeight="1" thickBot="1" x14ac:dyDescent="0.35">
      <c r="B76" s="120" t="s">
        <v>750</v>
      </c>
      <c r="C76" s="121" t="s">
        <v>917</v>
      </c>
      <c r="D76" s="122" t="s">
        <v>920</v>
      </c>
      <c r="E76" s="123">
        <v>0</v>
      </c>
      <c r="F76" s="122" t="s">
        <v>921</v>
      </c>
      <c r="G76" s="124" t="s">
        <v>323</v>
      </c>
      <c r="H76" s="125"/>
      <c r="I76" s="126"/>
      <c r="J76" s="127"/>
      <c r="K76" s="128">
        <v>29990</v>
      </c>
      <c r="L76" s="129">
        <v>500</v>
      </c>
      <c r="M76" s="128">
        <f t="shared" si="0"/>
        <v>29490</v>
      </c>
      <c r="N76" s="145">
        <v>31190</v>
      </c>
      <c r="O76" s="146">
        <v>300</v>
      </c>
      <c r="P76" s="147">
        <f t="shared" si="6"/>
        <v>30890</v>
      </c>
      <c r="Q76" s="208"/>
      <c r="R76" s="134"/>
      <c r="S76" s="135"/>
      <c r="T76" s="135"/>
      <c r="U76" s="136"/>
      <c r="V76" s="136"/>
      <c r="W76" s="222" t="s">
        <v>34</v>
      </c>
    </row>
    <row r="86" spans="2:17" ht="16.5" hidden="1" customHeight="1" x14ac:dyDescent="0.3">
      <c r="B86" s="34" t="s">
        <v>118</v>
      </c>
      <c r="C86" s="105" t="s">
        <v>119</v>
      </c>
      <c r="D86" s="35" t="s">
        <v>123</v>
      </c>
      <c r="E86" s="106">
        <v>0</v>
      </c>
      <c r="F86" s="35" t="s">
        <v>124</v>
      </c>
      <c r="G86" s="107"/>
      <c r="H86" s="14"/>
      <c r="I86" s="223"/>
      <c r="J86" s="223"/>
      <c r="K86" s="14"/>
      <c r="L86" s="223"/>
      <c r="M86" s="223"/>
      <c r="N86" s="223"/>
      <c r="O86" s="223"/>
      <c r="P86" s="223"/>
      <c r="Q86" s="224"/>
    </row>
    <row r="87" spans="2:17" ht="16.5" hidden="1" customHeight="1" x14ac:dyDescent="0.3">
      <c r="B87" s="34" t="s">
        <v>118</v>
      </c>
      <c r="C87" s="105" t="s">
        <v>119</v>
      </c>
      <c r="D87" s="35" t="s">
        <v>128</v>
      </c>
      <c r="E87" s="106">
        <v>0</v>
      </c>
      <c r="F87" s="35" t="s">
        <v>129</v>
      </c>
      <c r="G87" s="107"/>
      <c r="H87" s="14"/>
      <c r="I87" s="223"/>
      <c r="J87" s="223"/>
      <c r="K87" s="14"/>
      <c r="L87" s="223"/>
      <c r="M87" s="223"/>
      <c r="N87" s="223"/>
      <c r="O87" s="223"/>
      <c r="P87" s="223"/>
      <c r="Q87" s="224"/>
    </row>
    <row r="88" spans="2:17" ht="16.5" hidden="1" customHeight="1" x14ac:dyDescent="0.3">
      <c r="B88" s="34" t="s">
        <v>118</v>
      </c>
      <c r="C88" s="105" t="s">
        <v>119</v>
      </c>
      <c r="D88" s="35" t="s">
        <v>132</v>
      </c>
      <c r="E88" s="106">
        <v>0</v>
      </c>
      <c r="F88" s="35" t="s">
        <v>133</v>
      </c>
      <c r="G88" s="107"/>
      <c r="H88" s="14"/>
      <c r="I88" s="223"/>
      <c r="J88" s="223"/>
      <c r="K88" s="14"/>
      <c r="L88" s="223"/>
      <c r="M88" s="223"/>
      <c r="N88" s="223"/>
      <c r="O88" s="223"/>
      <c r="P88" s="223"/>
      <c r="Q88" s="224"/>
    </row>
    <row r="89" spans="2:17" ht="16.5" hidden="1" customHeight="1" thickBot="1" x14ac:dyDescent="0.35">
      <c r="B89" s="120" t="s">
        <v>118</v>
      </c>
      <c r="C89" s="121" t="s">
        <v>119</v>
      </c>
      <c r="D89" s="122" t="s">
        <v>136</v>
      </c>
      <c r="E89" s="123">
        <v>0</v>
      </c>
      <c r="F89" s="122" t="s">
        <v>137</v>
      </c>
      <c r="G89" s="124"/>
      <c r="H89" s="17"/>
      <c r="I89" s="18"/>
      <c r="J89" s="18"/>
      <c r="K89" s="17"/>
      <c r="L89" s="18"/>
      <c r="M89" s="18"/>
      <c r="N89" s="18"/>
      <c r="O89" s="18"/>
      <c r="P89" s="18"/>
      <c r="Q89" s="225"/>
    </row>
  </sheetData>
  <mergeCells count="13">
    <mergeCell ref="Q71:Q72"/>
    <mergeCell ref="Q10:Q17"/>
    <mergeCell ref="Q18:Q25"/>
    <mergeCell ref="Q26:Q31"/>
    <mergeCell ref="Q32:Q43"/>
    <mergeCell ref="Q44:Q55"/>
    <mergeCell ref="Q62:Q67"/>
    <mergeCell ref="Q6:Q9"/>
    <mergeCell ref="B1:G1"/>
    <mergeCell ref="B2:G2"/>
    <mergeCell ref="H4:J4"/>
    <mergeCell ref="K4:M4"/>
    <mergeCell ref="N4:P4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2.xml><?xml version="1.0" encoding="utf-8"?>
<ds:datastoreItem xmlns:ds="http://schemas.openxmlformats.org/officeDocument/2006/customXml" ds:itemID="{9F7E02AB-4476-4583-BC2F-9C74F07428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Renault</vt:lpstr>
      <vt:lpstr>Changan</vt:lpstr>
      <vt:lpstr>Mazda</vt:lpstr>
      <vt:lpstr>Suzuki</vt:lpstr>
      <vt:lpstr>Haval</vt:lpstr>
      <vt:lpstr>Great Wall</vt:lpstr>
      <vt:lpstr>Citroën</vt:lpstr>
      <vt:lpstr>Jac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2022-02-02T19:52:22Z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