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5" documentId="13_ncr:1_{84A5D7BE-3D92-4496-95AB-895DFBD7BC95}" xr6:coauthVersionLast="46" xr6:coauthVersionMax="47" xr10:uidLastSave="{9681F107-A1E6-402D-A2AD-D511203F9472}"/>
  <bookViews>
    <workbookView xWindow="-108" yWindow="-108" windowWidth="23256" windowHeight="12576" activeTab="7" xr2:uid="{00000000-000D-0000-FFFF-FFFF00000000}"/>
  </bookViews>
  <sheets>
    <sheet name="Mazda" sheetId="50" r:id="rId1"/>
    <sheet name="Changan" sheetId="49" r:id="rId2"/>
    <sheet name="Haval" sheetId="48" r:id="rId3"/>
    <sheet name="Great Wall" sheetId="47" r:id="rId4"/>
    <sheet name="Jac" sheetId="46" r:id="rId5"/>
    <sheet name="Renault" sheetId="45" r:id="rId6"/>
    <sheet name="Citroen" sheetId="44" r:id="rId7"/>
    <sheet name="Suzuki" sheetId="43" r:id="rId8"/>
  </sheets>
  <definedNames>
    <definedName name="_xlnm._FilterDatabase" localSheetId="1" hidden="1">Changan!$B$5:$S$46</definedName>
    <definedName name="_xlnm._FilterDatabase" localSheetId="6" hidden="1">Citroen!$B$5:$T$14</definedName>
    <definedName name="_xlnm._FilterDatabase" localSheetId="3" hidden="1">'Great Wall'!$B$5:$G$21</definedName>
    <definedName name="_xlnm._FilterDatabase" localSheetId="2" hidden="1">Haval!$B$8:$G$24</definedName>
    <definedName name="_xlnm._FilterDatabase" localSheetId="4" hidden="1">Jac!$B$5:$Q$74</definedName>
    <definedName name="_xlnm._FilterDatabase" localSheetId="0" hidden="1">Mazda!$B$5:$X$52</definedName>
    <definedName name="_xlnm._FilterDatabase" localSheetId="5" hidden="1">Renault!$B$5:$S$48</definedName>
    <definedName name="_xlnm._FilterDatabase" localSheetId="7" hidden="1">Suzuki!$B$5:$K$89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8" i="45" l="1"/>
  <c r="V52" i="50"/>
  <c r="J52" i="50"/>
  <c r="V51" i="50"/>
  <c r="J51" i="50"/>
  <c r="V50" i="50"/>
  <c r="J50" i="50"/>
  <c r="V49" i="50"/>
  <c r="J49" i="50"/>
  <c r="V48" i="50"/>
  <c r="J48" i="50"/>
  <c r="V47" i="50"/>
  <c r="J47" i="50"/>
  <c r="V46" i="50"/>
  <c r="J46" i="50"/>
  <c r="AA45" i="50"/>
  <c r="Z45" i="50"/>
  <c r="Y45" i="50"/>
  <c r="V45" i="50"/>
  <c r="J45" i="50"/>
  <c r="V44" i="50"/>
  <c r="V43" i="50"/>
  <c r="V42" i="50"/>
  <c r="V41" i="50"/>
  <c r="V40" i="50"/>
  <c r="V39" i="50"/>
  <c r="V38" i="50"/>
  <c r="J38" i="50"/>
  <c r="V37" i="50"/>
  <c r="J37" i="50"/>
  <c r="V36" i="50"/>
  <c r="J36" i="50"/>
  <c r="V35" i="50"/>
  <c r="J35" i="50"/>
  <c r="V34" i="50"/>
  <c r="J34" i="50"/>
  <c r="V33" i="50"/>
  <c r="J33" i="50"/>
  <c r="V32" i="50"/>
  <c r="J32" i="50"/>
  <c r="V31" i="50"/>
  <c r="R31" i="50"/>
  <c r="J31" i="50"/>
  <c r="AA30" i="50"/>
  <c r="Z30" i="50"/>
  <c r="Y30" i="50"/>
  <c r="V30" i="50"/>
  <c r="V29" i="50"/>
  <c r="AA28" i="50"/>
  <c r="Z28" i="50"/>
  <c r="Y28" i="50"/>
  <c r="V28" i="50"/>
  <c r="V27" i="50"/>
  <c r="V26" i="50"/>
  <c r="N26" i="50"/>
  <c r="AA25" i="50"/>
  <c r="Z25" i="50"/>
  <c r="Y25" i="50"/>
  <c r="V25" i="50"/>
  <c r="V24" i="50"/>
  <c r="N24" i="50"/>
  <c r="AA24" i="50" s="1"/>
  <c r="J24" i="50"/>
  <c r="V23" i="50"/>
  <c r="J23" i="50"/>
  <c r="Z23" i="50" s="1"/>
  <c r="V22" i="50"/>
  <c r="N22" i="50"/>
  <c r="AA22" i="50" s="1"/>
  <c r="J22" i="50"/>
  <c r="V21" i="50"/>
  <c r="AA20" i="50"/>
  <c r="Z20" i="50"/>
  <c r="Y20" i="50"/>
  <c r="V20" i="50"/>
  <c r="J20" i="50"/>
  <c r="AA19" i="50"/>
  <c r="Z19" i="50"/>
  <c r="Y19" i="50"/>
  <c r="V19" i="50"/>
  <c r="J19" i="50"/>
  <c r="AA18" i="50"/>
  <c r="Z18" i="50"/>
  <c r="Y18" i="50"/>
  <c r="V18" i="50"/>
  <c r="J18" i="50"/>
  <c r="AA17" i="50"/>
  <c r="Z17" i="50"/>
  <c r="Y17" i="50"/>
  <c r="V17" i="50"/>
  <c r="J17" i="50"/>
  <c r="AA16" i="50"/>
  <c r="Z16" i="50"/>
  <c r="Y16" i="50"/>
  <c r="V16" i="50"/>
  <c r="J16" i="50"/>
  <c r="AA15" i="50"/>
  <c r="Z15" i="50"/>
  <c r="Y15" i="50"/>
  <c r="V15" i="50"/>
  <c r="J15" i="50"/>
  <c r="AA14" i="50"/>
  <c r="Z14" i="50"/>
  <c r="Y14" i="50"/>
  <c r="V14" i="50"/>
  <c r="J14" i="50"/>
  <c r="V13" i="50"/>
  <c r="J13" i="50"/>
  <c r="V12" i="50"/>
  <c r="J12" i="50"/>
  <c r="V11" i="50"/>
  <c r="J11" i="50"/>
  <c r="V10" i="50"/>
  <c r="J10" i="50"/>
  <c r="V9" i="50"/>
  <c r="J9" i="50"/>
  <c r="V8" i="50"/>
  <c r="J8" i="50"/>
  <c r="V7" i="50"/>
  <c r="J7" i="50"/>
  <c r="V6" i="50"/>
  <c r="J6" i="50"/>
  <c r="Y24" i="50" l="1"/>
  <c r="Z24" i="50"/>
  <c r="Y22" i="50"/>
  <c r="AA23" i="50"/>
  <c r="Z22" i="50"/>
  <c r="Y23" i="50"/>
  <c r="Q48" i="49" l="1"/>
  <c r="J48" i="49"/>
  <c r="Q47" i="49"/>
  <c r="J47" i="49"/>
  <c r="Q46" i="49"/>
  <c r="J46" i="49"/>
  <c r="Q45" i="49"/>
  <c r="J45" i="49"/>
  <c r="Q44" i="49"/>
  <c r="J44" i="49"/>
  <c r="Q43" i="49"/>
  <c r="J43" i="49"/>
  <c r="Q42" i="49"/>
  <c r="J42" i="49"/>
  <c r="Q41" i="49"/>
  <c r="J41" i="49"/>
  <c r="Q40" i="49"/>
  <c r="J40" i="49"/>
  <c r="Q39" i="49"/>
  <c r="J39" i="49"/>
  <c r="Q38" i="49"/>
  <c r="J38" i="49"/>
  <c r="Q37" i="49"/>
  <c r="J37" i="49"/>
  <c r="Q36" i="49"/>
  <c r="J36" i="49"/>
  <c r="Q35" i="49"/>
  <c r="J35" i="49"/>
  <c r="Q34" i="49"/>
  <c r="J34" i="49"/>
  <c r="Q33" i="49"/>
  <c r="J33" i="49"/>
  <c r="Q32" i="49"/>
  <c r="M32" i="49"/>
  <c r="L32" i="49"/>
  <c r="J32" i="49"/>
  <c r="N32" i="49" s="1"/>
  <c r="Q31" i="49"/>
  <c r="N31" i="49"/>
  <c r="M31" i="49"/>
  <c r="J31" i="49"/>
  <c r="L31" i="49" s="1"/>
  <c r="V30" i="49"/>
  <c r="U30" i="49"/>
  <c r="Q30" i="49"/>
  <c r="T30" i="49" s="1"/>
  <c r="J30" i="49"/>
  <c r="V29" i="49"/>
  <c r="Q29" i="49"/>
  <c r="U29" i="49" s="1"/>
  <c r="J29" i="49"/>
  <c r="Q28" i="49"/>
  <c r="V28" i="49" s="1"/>
  <c r="J28" i="49"/>
  <c r="U27" i="49"/>
  <c r="T27" i="49"/>
  <c r="Q27" i="49"/>
  <c r="V27" i="49" s="1"/>
  <c r="J27" i="49"/>
  <c r="V26" i="49"/>
  <c r="U26" i="49"/>
  <c r="T26" i="49"/>
  <c r="Q26" i="49"/>
  <c r="J26" i="49"/>
  <c r="V25" i="49"/>
  <c r="Q25" i="49"/>
  <c r="U25" i="49" s="1"/>
  <c r="J25" i="49"/>
  <c r="V24" i="49"/>
  <c r="Q24" i="49"/>
  <c r="U24" i="49" s="1"/>
  <c r="J24" i="49"/>
  <c r="Q23" i="49"/>
  <c r="V23" i="49" s="1"/>
  <c r="J23" i="49"/>
  <c r="V22" i="49"/>
  <c r="U22" i="49"/>
  <c r="T22" i="49"/>
  <c r="Q22" i="49"/>
  <c r="J22" i="49"/>
  <c r="V21" i="49"/>
  <c r="U21" i="49"/>
  <c r="Q21" i="49"/>
  <c r="T21" i="49" s="1"/>
  <c r="Q20" i="49"/>
  <c r="J20" i="49"/>
  <c r="Q19" i="49"/>
  <c r="J19" i="49"/>
  <c r="Q18" i="49"/>
  <c r="J18" i="49"/>
  <c r="Q17" i="49"/>
  <c r="J17" i="49"/>
  <c r="V16" i="49"/>
  <c r="U16" i="49"/>
  <c r="Q16" i="49"/>
  <c r="T16" i="49" s="1"/>
  <c r="J16" i="49"/>
  <c r="V15" i="49"/>
  <c r="Q15" i="49"/>
  <c r="U15" i="49" s="1"/>
  <c r="J15" i="49"/>
  <c r="Q14" i="49"/>
  <c r="V14" i="49" s="1"/>
  <c r="J14" i="49"/>
  <c r="V13" i="49"/>
  <c r="U13" i="49"/>
  <c r="T13" i="49"/>
  <c r="Q13" i="49"/>
  <c r="J13" i="49"/>
  <c r="V12" i="49"/>
  <c r="U12" i="49"/>
  <c r="Q12" i="49"/>
  <c r="T12" i="49" s="1"/>
  <c r="J12" i="49"/>
  <c r="V11" i="49"/>
  <c r="Q11" i="49"/>
  <c r="U11" i="49" s="1"/>
  <c r="J11" i="49"/>
  <c r="Q10" i="49"/>
  <c r="V10" i="49" s="1"/>
  <c r="J10" i="49"/>
  <c r="V9" i="49"/>
  <c r="U9" i="49"/>
  <c r="T9" i="49"/>
  <c r="Q9" i="49"/>
  <c r="J9" i="49"/>
  <c r="V8" i="49"/>
  <c r="U8" i="49"/>
  <c r="Q8" i="49"/>
  <c r="T8" i="49" s="1"/>
  <c r="J8" i="49"/>
  <c r="V7" i="49"/>
  <c r="Q7" i="49"/>
  <c r="U7" i="49" s="1"/>
  <c r="J7" i="49"/>
  <c r="Q6" i="49"/>
  <c r="V6" i="49" s="1"/>
  <c r="J6" i="49"/>
  <c r="T6" i="49" l="1"/>
  <c r="T10" i="49"/>
  <c r="T14" i="49"/>
  <c r="T23" i="49"/>
  <c r="U6" i="49"/>
  <c r="T7" i="49"/>
  <c r="U10" i="49"/>
  <c r="T11" i="49"/>
  <c r="U14" i="49"/>
  <c r="T15" i="49"/>
  <c r="U23" i="49"/>
  <c r="T24" i="49"/>
  <c r="T28" i="49"/>
  <c r="T25" i="49"/>
  <c r="U28" i="49"/>
  <c r="T29" i="49"/>
  <c r="Q24" i="48" l="1"/>
  <c r="AA24" i="48" s="1"/>
  <c r="N23" i="48"/>
  <c r="M23" i="48"/>
  <c r="L23" i="48"/>
  <c r="AA22" i="48"/>
  <c r="Q22" i="48"/>
  <c r="Z22" i="48" s="1"/>
  <c r="AA21" i="48"/>
  <c r="Q21" i="48"/>
  <c r="Z21" i="48" s="1"/>
  <c r="Q20" i="48"/>
  <c r="Q19" i="48"/>
  <c r="Q18" i="48"/>
  <c r="Q17" i="48"/>
  <c r="AA16" i="48"/>
  <c r="Q16" i="48"/>
  <c r="Z16" i="48" s="1"/>
  <c r="AA15" i="48"/>
  <c r="Q15" i="48"/>
  <c r="Z15" i="48" s="1"/>
  <c r="AA14" i="48"/>
  <c r="Q14" i="48"/>
  <c r="Z14" i="48" s="1"/>
  <c r="AA13" i="48"/>
  <c r="Q13" i="48"/>
  <c r="Z13" i="48" s="1"/>
  <c r="AA12" i="48"/>
  <c r="Q12" i="48"/>
  <c r="Z12" i="48" s="1"/>
  <c r="AA11" i="48"/>
  <c r="Q11" i="48"/>
  <c r="Z11" i="48" s="1"/>
  <c r="N11" i="48"/>
  <c r="J11" i="48"/>
  <c r="M11" i="48" s="1"/>
  <c r="AA10" i="48"/>
  <c r="Q10" i="48"/>
  <c r="Z10" i="48" s="1"/>
  <c r="AA9" i="48"/>
  <c r="Q9" i="48"/>
  <c r="Z9" i="48" s="1"/>
  <c r="Y24" i="48" l="1"/>
  <c r="Y9" i="48"/>
  <c r="Y10" i="48"/>
  <c r="L11" i="48"/>
  <c r="Y11" i="48"/>
  <c r="Y12" i="48"/>
  <c r="Y13" i="48"/>
  <c r="Y14" i="48"/>
  <c r="Y15" i="48"/>
  <c r="Y16" i="48"/>
  <c r="Y21" i="48"/>
  <c r="Y22" i="48"/>
  <c r="Z24" i="48"/>
  <c r="J23" i="47" l="1"/>
  <c r="J22" i="47"/>
  <c r="J21" i="47"/>
  <c r="J20" i="47"/>
  <c r="J19" i="47"/>
  <c r="J18" i="47"/>
  <c r="T17" i="47"/>
  <c r="S17" i="47"/>
  <c r="J17" i="47"/>
  <c r="R17" i="47" s="1"/>
  <c r="T16" i="47"/>
  <c r="S16" i="47"/>
  <c r="J16" i="47"/>
  <c r="R16" i="47" s="1"/>
  <c r="J15" i="47"/>
  <c r="J14" i="47"/>
  <c r="J13" i="47"/>
  <c r="J12" i="47"/>
  <c r="J11" i="47"/>
  <c r="J10" i="47"/>
  <c r="J9" i="47"/>
  <c r="T9" i="47" s="1"/>
  <c r="J8" i="47"/>
  <c r="T8" i="47" s="1"/>
  <c r="J7" i="47"/>
  <c r="T7" i="47" s="1"/>
  <c r="J6" i="47"/>
  <c r="T6" i="47" s="1"/>
  <c r="R9" i="47" l="1"/>
  <c r="R6" i="47"/>
  <c r="R7" i="47"/>
  <c r="R8" i="47"/>
  <c r="S6" i="47"/>
  <c r="S7" i="47"/>
  <c r="S8" i="47"/>
  <c r="S9" i="47"/>
  <c r="P76" i="46" l="1"/>
  <c r="M76" i="46"/>
  <c r="P75" i="46"/>
  <c r="M75" i="46"/>
  <c r="P74" i="46"/>
  <c r="M74" i="46"/>
  <c r="P73" i="46"/>
  <c r="M73" i="46"/>
  <c r="P72" i="46"/>
  <c r="AG72" i="46" s="1"/>
  <c r="M72" i="46"/>
  <c r="AB72" i="46" s="1"/>
  <c r="P71" i="46"/>
  <c r="M71" i="46"/>
  <c r="P70" i="46"/>
  <c r="M70" i="46"/>
  <c r="P69" i="46"/>
  <c r="M69" i="46"/>
  <c r="P68" i="46"/>
  <c r="M68" i="46"/>
  <c r="P67" i="46"/>
  <c r="M67" i="46"/>
  <c r="P66" i="46"/>
  <c r="M66" i="46"/>
  <c r="P65" i="46"/>
  <c r="M65" i="46"/>
  <c r="P64" i="46"/>
  <c r="M64" i="46"/>
  <c r="P63" i="46"/>
  <c r="M63" i="46"/>
  <c r="P62" i="46"/>
  <c r="M62" i="46"/>
  <c r="P61" i="46"/>
  <c r="AG61" i="46" s="1"/>
  <c r="M61" i="46"/>
  <c r="AB61" i="46" s="1"/>
  <c r="P60" i="46"/>
  <c r="AG60" i="46" s="1"/>
  <c r="M60" i="46"/>
  <c r="AB60" i="46" s="1"/>
  <c r="P59" i="46"/>
  <c r="AG59" i="46" s="1"/>
  <c r="M59" i="46"/>
  <c r="AB59" i="46" s="1"/>
  <c r="P58" i="46"/>
  <c r="AG58" i="46" s="1"/>
  <c r="M58" i="46"/>
  <c r="AB58" i="46" s="1"/>
  <c r="P57" i="46"/>
  <c r="AG57" i="46" s="1"/>
  <c r="M57" i="46"/>
  <c r="AB57" i="46" s="1"/>
  <c r="P56" i="46"/>
  <c r="AG56" i="46" s="1"/>
  <c r="M56" i="46"/>
  <c r="AB56" i="46" s="1"/>
  <c r="P55" i="46"/>
  <c r="AG55" i="46" s="1"/>
  <c r="M55" i="46"/>
  <c r="AB55" i="46" s="1"/>
  <c r="P54" i="46"/>
  <c r="AG54" i="46" s="1"/>
  <c r="M54" i="46"/>
  <c r="AB54" i="46" s="1"/>
  <c r="P53" i="46"/>
  <c r="AG53" i="46" s="1"/>
  <c r="M53" i="46"/>
  <c r="AB53" i="46" s="1"/>
  <c r="P52" i="46"/>
  <c r="AG52" i="46" s="1"/>
  <c r="M52" i="46"/>
  <c r="AB52" i="46" s="1"/>
  <c r="P51" i="46"/>
  <c r="AG51" i="46" s="1"/>
  <c r="M51" i="46"/>
  <c r="AB51" i="46" s="1"/>
  <c r="P50" i="46"/>
  <c r="AG50" i="46" s="1"/>
  <c r="M50" i="46"/>
  <c r="AB50" i="46" s="1"/>
  <c r="P49" i="46"/>
  <c r="AG49" i="46" s="1"/>
  <c r="M49" i="46"/>
  <c r="AB49" i="46" s="1"/>
  <c r="P48" i="46"/>
  <c r="AG48" i="46" s="1"/>
  <c r="M48" i="46"/>
  <c r="AB48" i="46" s="1"/>
  <c r="P47" i="46"/>
  <c r="AG47" i="46" s="1"/>
  <c r="M47" i="46"/>
  <c r="AB47" i="46" s="1"/>
  <c r="P46" i="46"/>
  <c r="AG46" i="46" s="1"/>
  <c r="M46" i="46"/>
  <c r="AB46" i="46" s="1"/>
  <c r="P45" i="46"/>
  <c r="AG45" i="46" s="1"/>
  <c r="M45" i="46"/>
  <c r="AB45" i="46" s="1"/>
  <c r="P44" i="46"/>
  <c r="AG44" i="46" s="1"/>
  <c r="M44" i="46"/>
  <c r="AB44" i="46" s="1"/>
  <c r="M43" i="46"/>
  <c r="J43" i="46"/>
  <c r="M42" i="46"/>
  <c r="J42" i="46"/>
  <c r="M41" i="46"/>
  <c r="M40" i="46"/>
  <c r="M39" i="46"/>
  <c r="M38" i="46"/>
  <c r="M37" i="46"/>
  <c r="M36" i="46"/>
  <c r="M35" i="46"/>
  <c r="M34" i="46"/>
  <c r="M33" i="46"/>
  <c r="M32" i="46"/>
  <c r="AG31" i="46"/>
  <c r="AF31" i="46"/>
  <c r="AB31" i="46"/>
  <c r="AA31" i="46"/>
  <c r="P31" i="46"/>
  <c r="AE31" i="46" s="1"/>
  <c r="M31" i="46"/>
  <c r="AC31" i="46" s="1"/>
  <c r="AG30" i="46"/>
  <c r="AF30" i="46"/>
  <c r="AB30" i="46"/>
  <c r="AA30" i="46"/>
  <c r="P30" i="46"/>
  <c r="AE30" i="46" s="1"/>
  <c r="M30" i="46"/>
  <c r="AC30" i="46" s="1"/>
  <c r="AG29" i="46"/>
  <c r="AF29" i="46"/>
  <c r="AB29" i="46"/>
  <c r="AA29" i="46"/>
  <c r="P29" i="46"/>
  <c r="AE29" i="46" s="1"/>
  <c r="M29" i="46"/>
  <c r="AC29" i="46" s="1"/>
  <c r="AG28" i="46"/>
  <c r="AF28" i="46"/>
  <c r="AB28" i="46"/>
  <c r="AA28" i="46"/>
  <c r="P28" i="46"/>
  <c r="AE28" i="46" s="1"/>
  <c r="M28" i="46"/>
  <c r="AC28" i="46" s="1"/>
  <c r="AG27" i="46"/>
  <c r="AF27" i="46"/>
  <c r="AB27" i="46"/>
  <c r="AA27" i="46"/>
  <c r="P27" i="46"/>
  <c r="AE27" i="46" s="1"/>
  <c r="M27" i="46"/>
  <c r="AC27" i="46" s="1"/>
  <c r="AG26" i="46"/>
  <c r="AF26" i="46"/>
  <c r="AB26" i="46"/>
  <c r="AA26" i="46"/>
  <c r="P26" i="46"/>
  <c r="AE26" i="46" s="1"/>
  <c r="M26" i="46"/>
  <c r="AC26" i="46" s="1"/>
  <c r="AG25" i="46"/>
  <c r="AF25" i="46"/>
  <c r="AB25" i="46"/>
  <c r="AA25" i="46"/>
  <c r="P25" i="46"/>
  <c r="AE25" i="46" s="1"/>
  <c r="M25" i="46"/>
  <c r="AC25" i="46" s="1"/>
  <c r="AG24" i="46"/>
  <c r="AF24" i="46"/>
  <c r="P24" i="46"/>
  <c r="AE24" i="46" s="1"/>
  <c r="M24" i="46"/>
  <c r="AC24" i="46" s="1"/>
  <c r="AG23" i="46"/>
  <c r="AF23" i="46"/>
  <c r="P23" i="46"/>
  <c r="AE23" i="46" s="1"/>
  <c r="M23" i="46"/>
  <c r="AB23" i="46" s="1"/>
  <c r="AG22" i="46"/>
  <c r="AF22" i="46"/>
  <c r="P22" i="46"/>
  <c r="AE22" i="46" s="1"/>
  <c r="M22" i="46"/>
  <c r="AB22" i="46" s="1"/>
  <c r="AG21" i="46"/>
  <c r="AF21" i="46"/>
  <c r="P21" i="46"/>
  <c r="AE21" i="46" s="1"/>
  <c r="M21" i="46"/>
  <c r="AB21" i="46" s="1"/>
  <c r="AG20" i="46"/>
  <c r="AF20" i="46"/>
  <c r="P20" i="46"/>
  <c r="AE20" i="46" s="1"/>
  <c r="M20" i="46"/>
  <c r="AB20" i="46" s="1"/>
  <c r="AG19" i="46"/>
  <c r="AF19" i="46"/>
  <c r="P19" i="46"/>
  <c r="AE19" i="46" s="1"/>
  <c r="M19" i="46"/>
  <c r="AB19" i="46" s="1"/>
  <c r="AG18" i="46"/>
  <c r="AF18" i="46"/>
  <c r="P18" i="46"/>
  <c r="AE18" i="46" s="1"/>
  <c r="M18" i="46"/>
  <c r="AB18" i="46" s="1"/>
  <c r="M17" i="46"/>
  <c r="M16" i="46"/>
  <c r="M15" i="46"/>
  <c r="M14" i="46"/>
  <c r="M13" i="46"/>
  <c r="M12" i="46"/>
  <c r="M11" i="46"/>
  <c r="M10" i="46"/>
  <c r="M9" i="46"/>
  <c r="M8" i="46"/>
  <c r="M7" i="46"/>
  <c r="M6" i="46"/>
  <c r="AC18" i="46" l="1"/>
  <c r="AC19" i="46"/>
  <c r="AC20" i="46"/>
  <c r="AC21" i="46"/>
  <c r="AC22" i="46"/>
  <c r="AC23" i="46"/>
  <c r="AA18" i="46"/>
  <c r="AA19" i="46"/>
  <c r="AA20" i="46"/>
  <c r="AA21" i="46"/>
  <c r="AA22" i="46"/>
  <c r="AA23" i="46"/>
  <c r="AA24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72" i="46"/>
  <c r="AB24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0" i="46"/>
  <c r="AE61" i="46"/>
  <c r="AE72" i="46"/>
  <c r="AF47" i="46"/>
  <c r="AA48" i="46"/>
  <c r="AF48" i="46"/>
  <c r="AA49" i="46"/>
  <c r="AF49" i="46"/>
  <c r="AA50" i="46"/>
  <c r="AF50" i="46"/>
  <c r="AA51" i="46"/>
  <c r="AF51" i="46"/>
  <c r="AA52" i="46"/>
  <c r="AF52" i="46"/>
  <c r="AA53" i="46"/>
  <c r="AF53" i="46"/>
  <c r="AA54" i="46"/>
  <c r="AF54" i="46"/>
  <c r="AA55" i="46"/>
  <c r="AF55" i="46"/>
  <c r="AA56" i="46"/>
  <c r="AF56" i="46"/>
  <c r="AA57" i="46"/>
  <c r="AF57" i="46"/>
  <c r="AA58" i="46"/>
  <c r="AF58" i="46"/>
  <c r="AA59" i="46"/>
  <c r="AF59" i="46"/>
  <c r="AA60" i="46"/>
  <c r="AF60" i="46"/>
  <c r="AA61" i="46"/>
  <c r="AF61" i="46"/>
  <c r="AA72" i="46"/>
  <c r="AF72" i="46"/>
  <c r="AA44" i="46"/>
  <c r="AF44" i="46"/>
  <c r="AA45" i="46"/>
  <c r="AF45" i="46"/>
  <c r="AA46" i="46"/>
  <c r="AF46" i="46"/>
  <c r="AA47" i="46"/>
  <c r="S6" i="44" l="1"/>
  <c r="Y48" i="45"/>
  <c r="Y47" i="45"/>
  <c r="Y46" i="45"/>
  <c r="Y45" i="45"/>
  <c r="M45" i="45"/>
  <c r="W44" i="45"/>
  <c r="Y44" i="45" s="1"/>
  <c r="I44" i="45"/>
  <c r="Y43" i="45"/>
  <c r="I43" i="45"/>
  <c r="Y42" i="45"/>
  <c r="I42" i="45"/>
  <c r="Y41" i="45"/>
  <c r="Y40" i="45"/>
  <c r="Y38" i="45"/>
  <c r="Y37" i="45"/>
  <c r="Y35" i="45"/>
  <c r="M35" i="45"/>
  <c r="Y34" i="45"/>
  <c r="M33" i="45"/>
  <c r="V33" i="45" s="1"/>
  <c r="K33" i="45"/>
  <c r="U32" i="45"/>
  <c r="M32" i="45"/>
  <c r="T32" i="45" s="1"/>
  <c r="AD31" i="45"/>
  <c r="Y31" i="45"/>
  <c r="Y32" i="45" s="1"/>
  <c r="W31" i="45"/>
  <c r="W32" i="45" s="1"/>
  <c r="W33" i="45" s="1"/>
  <c r="Y33" i="45" s="1"/>
  <c r="V31" i="45"/>
  <c r="T31" i="45"/>
  <c r="M31" i="45"/>
  <c r="U31" i="45" s="1"/>
  <c r="AE30" i="45"/>
  <c r="AC30" i="45"/>
  <c r="Y30" i="45"/>
  <c r="AD30" i="45" s="1"/>
  <c r="V30" i="45"/>
  <c r="T30" i="45"/>
  <c r="M30" i="45"/>
  <c r="U30" i="45" s="1"/>
  <c r="Y29" i="45"/>
  <c r="W29" i="45"/>
  <c r="W27" i="45"/>
  <c r="Y27" i="45" s="1"/>
  <c r="Y26" i="45"/>
  <c r="Y25" i="45"/>
  <c r="Y24" i="45"/>
  <c r="I23" i="45"/>
  <c r="Y22" i="45"/>
  <c r="AF21" i="45"/>
  <c r="AG21" i="45" s="1"/>
  <c r="Y21" i="45"/>
  <c r="V21" i="45"/>
  <c r="U21" i="45"/>
  <c r="T21" i="45"/>
  <c r="Y20" i="45"/>
  <c r="Y19" i="45"/>
  <c r="Y18" i="45"/>
  <c r="Y17" i="45"/>
  <c r="M17" i="45"/>
  <c r="Y16" i="45"/>
  <c r="M16" i="45"/>
  <c r="Y15" i="45"/>
  <c r="V15" i="45"/>
  <c r="U15" i="45"/>
  <c r="T15" i="45"/>
  <c r="Y14" i="45"/>
  <c r="V14" i="45"/>
  <c r="M14" i="45"/>
  <c r="U14" i="45" s="1"/>
  <c r="V13" i="45"/>
  <c r="M13" i="45"/>
  <c r="U13" i="45" s="1"/>
  <c r="V12" i="45"/>
  <c r="M12" i="45"/>
  <c r="U12" i="45" s="1"/>
  <c r="V11" i="45"/>
  <c r="M11" i="45"/>
  <c r="U11" i="45" s="1"/>
  <c r="V10" i="45"/>
  <c r="M10" i="45"/>
  <c r="U10" i="45" s="1"/>
  <c r="AE32" i="45" l="1"/>
  <c r="AD32" i="45"/>
  <c r="AC32" i="45"/>
  <c r="AD33" i="45"/>
  <c r="AC33" i="45"/>
  <c r="AE33" i="45"/>
  <c r="AE31" i="45"/>
  <c r="V32" i="45"/>
  <c r="T33" i="45"/>
  <c r="T10" i="45"/>
  <c r="T12" i="45"/>
  <c r="T13" i="45"/>
  <c r="T14" i="45"/>
  <c r="U33" i="45"/>
  <c r="T11" i="45"/>
  <c r="AC31" i="45"/>
  <c r="U13" i="44" l="1"/>
  <c r="T13" i="44"/>
  <c r="S13" i="44"/>
  <c r="U12" i="44"/>
  <c r="T12" i="44"/>
  <c r="S12" i="44"/>
  <c r="U11" i="44"/>
  <c r="T11" i="44"/>
  <c r="S11" i="44"/>
  <c r="U10" i="44"/>
  <c r="T10" i="44"/>
  <c r="S10" i="44"/>
  <c r="L9" i="44"/>
  <c r="K9" i="44"/>
  <c r="J9" i="44"/>
  <c r="H9" i="44"/>
  <c r="U8" i="44"/>
  <c r="T8" i="44"/>
  <c r="S8" i="44"/>
  <c r="L8" i="44"/>
  <c r="K8" i="44"/>
  <c r="J8" i="44"/>
  <c r="H8" i="44"/>
  <c r="U7" i="44"/>
  <c r="T7" i="44"/>
  <c r="S7" i="44"/>
  <c r="L7" i="44"/>
  <c r="K7" i="44"/>
  <c r="J7" i="44"/>
  <c r="H7" i="44"/>
  <c r="U6" i="44"/>
  <c r="T6" i="44"/>
  <c r="O89" i="43"/>
  <c r="L89" i="43"/>
  <c r="N89" i="43" s="1"/>
  <c r="K89" i="43"/>
  <c r="I89" i="43"/>
  <c r="H89" i="43"/>
  <c r="J89" i="43" s="1"/>
  <c r="N88" i="43"/>
  <c r="L88" i="43"/>
  <c r="H88" i="43"/>
  <c r="J88" i="43" s="1"/>
  <c r="L87" i="43"/>
  <c r="N87" i="43" s="1"/>
  <c r="N86" i="43"/>
  <c r="J86" i="43"/>
  <c r="N85" i="43"/>
  <c r="J85" i="43"/>
  <c r="N84" i="43"/>
  <c r="N83" i="43"/>
  <c r="L83" i="43"/>
  <c r="H83" i="43"/>
  <c r="J83" i="43" s="1"/>
  <c r="Y82" i="43"/>
  <c r="N82" i="43"/>
  <c r="X82" i="43" s="1"/>
  <c r="J82" i="43"/>
  <c r="L81" i="43"/>
  <c r="N81" i="43" s="1"/>
  <c r="H81" i="43"/>
  <c r="J81" i="43" s="1"/>
  <c r="N80" i="43"/>
  <c r="J80" i="43"/>
  <c r="M79" i="43"/>
  <c r="N79" i="43" s="1"/>
  <c r="L79" i="43"/>
  <c r="M78" i="43"/>
  <c r="L78" i="43"/>
  <c r="N78" i="43" s="1"/>
  <c r="J77" i="43"/>
  <c r="J76" i="43"/>
  <c r="N75" i="43"/>
  <c r="N74" i="43"/>
  <c r="L73" i="43"/>
  <c r="N73" i="43" s="1"/>
  <c r="H73" i="43"/>
  <c r="J73" i="43" s="1"/>
  <c r="L72" i="43"/>
  <c r="N72" i="43" s="1"/>
  <c r="H72" i="43"/>
  <c r="J72" i="43" s="1"/>
  <c r="L71" i="43"/>
  <c r="N71" i="43" s="1"/>
  <c r="H71" i="43"/>
  <c r="J71" i="43" s="1"/>
  <c r="N70" i="43"/>
  <c r="J70" i="43"/>
  <c r="N69" i="43"/>
  <c r="J69" i="43"/>
  <c r="N68" i="43"/>
  <c r="J68" i="43"/>
  <c r="N67" i="43"/>
  <c r="J67" i="43"/>
  <c r="N66" i="43"/>
  <c r="J66" i="43"/>
  <c r="N65" i="43"/>
  <c r="J65" i="43"/>
  <c r="N64" i="43"/>
  <c r="J64" i="43"/>
  <c r="L63" i="43"/>
  <c r="N63" i="43" s="1"/>
  <c r="X63" i="43" s="1"/>
  <c r="Y62" i="43"/>
  <c r="L62" i="43"/>
  <c r="N62" i="43" s="1"/>
  <c r="N61" i="43"/>
  <c r="N60" i="43"/>
  <c r="L58" i="43"/>
  <c r="N58" i="43" s="1"/>
  <c r="L54" i="43"/>
  <c r="N54" i="43" s="1"/>
  <c r="L51" i="43"/>
  <c r="N51" i="43" s="1"/>
  <c r="L50" i="43"/>
  <c r="N50" i="43" s="1"/>
  <c r="L49" i="43"/>
  <c r="N49" i="43" s="1"/>
  <c r="L48" i="43"/>
  <c r="N48" i="43" s="1"/>
  <c r="N47" i="43"/>
  <c r="N46" i="43"/>
  <c r="N45" i="43"/>
  <c r="N44" i="43"/>
  <c r="L42" i="43"/>
  <c r="N42" i="43" s="1"/>
  <c r="L40" i="43"/>
  <c r="N40" i="43" s="1"/>
  <c r="L39" i="43"/>
  <c r="N39" i="43" s="1"/>
  <c r="L38" i="43"/>
  <c r="N38" i="43" s="1"/>
  <c r="L37" i="43"/>
  <c r="N37" i="43" s="1"/>
  <c r="N36" i="43"/>
  <c r="N35" i="43"/>
  <c r="L35" i="43"/>
  <c r="N34" i="43"/>
  <c r="L33" i="43"/>
  <c r="N33" i="43" s="1"/>
  <c r="N32" i="43"/>
  <c r="L32" i="43"/>
  <c r="X31" i="43"/>
  <c r="L31" i="43"/>
  <c r="N31" i="43" s="1"/>
  <c r="Y31" i="43" s="1"/>
  <c r="N30" i="43"/>
  <c r="Y29" i="43"/>
  <c r="N29" i="43"/>
  <c r="N28" i="43"/>
  <c r="Y28" i="43" s="1"/>
  <c r="N27" i="43"/>
  <c r="M27" i="43"/>
  <c r="L27" i="43"/>
  <c r="M26" i="43"/>
  <c r="N26" i="43" s="1"/>
  <c r="L26" i="43"/>
  <c r="M25" i="43"/>
  <c r="L25" i="43"/>
  <c r="N25" i="43" s="1"/>
  <c r="M24" i="43"/>
  <c r="L24" i="43"/>
  <c r="N24" i="43" s="1"/>
  <c r="L23" i="43"/>
  <c r="N23" i="43" s="1"/>
  <c r="N22" i="43"/>
  <c r="N21" i="43"/>
  <c r="N20" i="43"/>
  <c r="N19" i="43"/>
  <c r="N18" i="43"/>
  <c r="M17" i="43"/>
  <c r="N17" i="43" s="1"/>
  <c r="N15" i="43"/>
  <c r="M15" i="43"/>
  <c r="N14" i="43"/>
  <c r="N12" i="43"/>
  <c r="Y11" i="43"/>
  <c r="M11" i="43"/>
  <c r="L11" i="43"/>
  <c r="N11" i="43" s="1"/>
  <c r="W11" i="43" s="1"/>
  <c r="M10" i="43"/>
  <c r="L10" i="43"/>
  <c r="N10" i="43" s="1"/>
  <c r="N9" i="43"/>
  <c r="N8" i="43"/>
  <c r="M7" i="43"/>
  <c r="L7" i="43"/>
  <c r="N7" i="43" s="1"/>
  <c r="N6" i="43"/>
  <c r="X23" i="43" l="1"/>
  <c r="W23" i="43"/>
  <c r="Y23" i="43"/>
  <c r="X9" i="43"/>
  <c r="W9" i="43"/>
  <c r="Y60" i="43"/>
  <c r="X60" i="43"/>
  <c r="W60" i="43"/>
  <c r="Y9" i="43"/>
  <c r="Y18" i="43"/>
  <c r="X18" i="43"/>
  <c r="Y32" i="43"/>
  <c r="X32" i="43"/>
  <c r="W32" i="43"/>
  <c r="Y61" i="43"/>
  <c r="X61" i="43"/>
  <c r="W61" i="43"/>
  <c r="X87" i="43"/>
  <c r="W87" i="43"/>
  <c r="Y83" i="43"/>
  <c r="X83" i="43"/>
  <c r="W83" i="43"/>
  <c r="X28" i="43"/>
  <c r="W28" i="43"/>
  <c r="L52" i="43"/>
  <c r="W63" i="43"/>
  <c r="Y63" i="43"/>
  <c r="Y84" i="43"/>
  <c r="X84" i="43"/>
  <c r="W84" i="43"/>
  <c r="X11" i="43"/>
  <c r="W18" i="43"/>
  <c r="X29" i="43"/>
  <c r="W29" i="43"/>
  <c r="W31" i="43"/>
  <c r="X62" i="43"/>
  <c r="W62" i="43"/>
  <c r="Y87" i="43"/>
  <c r="L41" i="43"/>
  <c r="N41" i="43" s="1"/>
  <c r="L43" i="43"/>
  <c r="N43" i="43" s="1"/>
  <c r="L53" i="43"/>
  <c r="L55" i="43"/>
  <c r="W82" i="43"/>
  <c r="N55" i="43" l="1"/>
  <c r="L59" i="43"/>
  <c r="N59" i="43" s="1"/>
  <c r="N53" i="43"/>
  <c r="L57" i="43"/>
  <c r="N57" i="43" s="1"/>
  <c r="N52" i="43"/>
  <c r="L56" i="43"/>
  <c r="N56" i="43" s="1"/>
</calcChain>
</file>

<file path=xl/sharedStrings.xml><?xml version="1.0" encoding="utf-8"?>
<sst xmlns="http://schemas.openxmlformats.org/spreadsheetml/2006/main" count="2467" uniqueCount="905">
  <si>
    <t>Lista de precios Julio 2021</t>
  </si>
  <si>
    <t>Vigencia del 1 de Julio al 31 de Julio 2021</t>
  </si>
  <si>
    <t>UNIDADES AÑO MODELO 2019</t>
  </si>
  <si>
    <t>UNIDADES AÑO MODELO 2020</t>
  </si>
  <si>
    <t>UNIDADES AÑO MODELO 2021</t>
  </si>
  <si>
    <t>UNIDADES AÑO MODELO 2022</t>
  </si>
  <si>
    <t>CAMPAÑA DERCO OPORTUNIDADES TC 3.6</t>
  </si>
  <si>
    <t>MARCA</t>
  </si>
  <si>
    <t>MODELO</t>
  </si>
  <si>
    <t>Codigo SAP unidades Derco</t>
  </si>
  <si>
    <t>ISC</t>
  </si>
  <si>
    <t>VERSION</t>
  </si>
  <si>
    <t>Combustible</t>
  </si>
  <si>
    <t>Precio Lista SAP</t>
  </si>
  <si>
    <t>Bono de Descuento</t>
  </si>
  <si>
    <t>Precio SAP</t>
  </si>
  <si>
    <t>Promociones</t>
  </si>
  <si>
    <t>FP</t>
  </si>
  <si>
    <t>NUEVO PRECIO CAMPAÑA TC 3.6</t>
  </si>
  <si>
    <t>Descuento Importador</t>
  </si>
  <si>
    <t>Descuento CES</t>
  </si>
  <si>
    <t>MAZDA</t>
  </si>
  <si>
    <t>MAZDA 2 SPORT</t>
  </si>
  <si>
    <t>DHN1LAD_PE</t>
  </si>
  <si>
    <t>MAZDA 2 SPORT MT 1.5 PRIME IPM III</t>
  </si>
  <si>
    <t>GASOLINA</t>
  </si>
  <si>
    <t>B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</si>
  <si>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</si>
  <si>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</si>
  <si>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</si>
  <si>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</si>
  <si>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</si>
  <si>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</si>
  <si>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</si>
  <si>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</si>
  <si>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</si>
  <si>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</si>
  <si>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</si>
  <si>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</si>
  <si>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</si>
  <si>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</si>
  <si>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</si>
  <si>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</si>
  <si>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</si>
  <si>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</si>
  <si>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</si>
  <si>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</si>
  <si>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</si>
  <si>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</si>
  <si>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</si>
  <si>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</si>
  <si>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</si>
  <si>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A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</si>
  <si>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</si>
  <si>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</si>
  <si>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</si>
  <si>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</si>
  <si>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</si>
  <si>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</si>
  <si>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</si>
  <si>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</si>
  <si>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</si>
  <si>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</si>
  <si>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</si>
  <si>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</si>
  <si>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</si>
  <si>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</si>
  <si>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</si>
  <si>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</si>
  <si>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</si>
  <si>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</si>
  <si>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</si>
  <si>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</si>
  <si>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</si>
  <si>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</si>
  <si>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</si>
  <si>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</si>
  <si>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NF9RLAR_PE</t>
  </si>
  <si>
    <t>MX-5 HIGH RF 2.0 AT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</si>
  <si>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</si>
  <si>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</si>
  <si>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</si>
  <si>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</si>
  <si>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</si>
  <si>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</si>
  <si>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</si>
  <si>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</si>
  <si>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</si>
  <si>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</si>
  <si>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</si>
  <si>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</si>
  <si>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</si>
  <si>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</si>
  <si>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</si>
  <si>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</si>
  <si>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</si>
  <si>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</si>
  <si>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</si>
  <si>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</si>
  <si>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</si>
  <si>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</si>
  <si>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</si>
  <si>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</si>
  <si>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</si>
  <si>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</si>
  <si>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</si>
  <si>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</si>
  <si>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</si>
  <si>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</si>
  <si>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</si>
  <si>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</si>
  <si>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</si>
  <si>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</si>
  <si>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</si>
  <si>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</si>
  <si>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</si>
  <si>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</si>
  <si>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</si>
  <si>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</si>
  <si>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</si>
  <si>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</si>
  <si>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</si>
  <si>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</si>
  <si>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</si>
  <si>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</si>
  <si>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</si>
  <si>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</si>
  <si>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</si>
  <si>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</si>
  <si>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</si>
  <si>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</si>
  <si>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</si>
  <si>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</si>
  <si>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</si>
  <si>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</si>
  <si>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</si>
  <si>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</si>
  <si>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Lista de precios Julio</t>
  </si>
  <si>
    <t>Vigencia del 15 de Julio al 25 de Julio 2021</t>
  </si>
  <si>
    <t>BENEFICIOS-CAMPAÑA DERCO OPORTUNIDADES</t>
  </si>
  <si>
    <t>Observaciones</t>
  </si>
  <si>
    <t>CAMPAÑA DERCO T.C 3.6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</si>
  <si>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</si>
  <si>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</si>
  <si>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</si>
  <si>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</si>
  <si>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</si>
  <si>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</si>
  <si>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</si>
  <si>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</si>
  <si>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</si>
  <si>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</si>
  <si>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</si>
  <si>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</si>
  <si>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</si>
  <si>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</si>
  <si>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</si>
  <si>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</si>
  <si>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</si>
  <si>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</si>
  <si>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</si>
  <si>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</si>
  <si>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</si>
  <si>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</si>
  <si>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</si>
  <si>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</si>
  <si>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</si>
  <si>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</si>
  <si>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</si>
  <si>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</si>
  <si>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</si>
  <si>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</si>
  <si>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</si>
  <si>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</si>
  <si>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</si>
  <si>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</si>
  <si>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</si>
  <si>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</si>
  <si>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</si>
  <si>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</si>
  <si>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</si>
  <si>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</si>
  <si>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</si>
  <si>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</si>
  <si>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</si>
  <si>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</si>
  <si>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</si>
  <si>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</si>
  <si>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</si>
  <si>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</si>
  <si>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</si>
  <si>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</si>
  <si>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</si>
  <si>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</si>
  <si>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</si>
  <si>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</si>
  <si>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</si>
  <si>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SC7144BAPEH100T_PE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</si>
  <si>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</si>
  <si>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</si>
  <si>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</si>
  <si>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</si>
  <si>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</si>
  <si>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</si>
  <si>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</si>
  <si>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</si>
  <si>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</si>
  <si>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</si>
  <si>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</si>
  <si>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</si>
  <si>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</si>
  <si>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</si>
  <si>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</si>
  <si>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</si>
  <si>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</si>
  <si>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</si>
  <si>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</si>
  <si>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</si>
  <si>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</si>
  <si>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</si>
  <si>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</si>
  <si>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</si>
  <si>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</si>
  <si>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</si>
  <si>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</si>
  <si>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</si>
  <si>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</si>
  <si>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</si>
  <si>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</si>
  <si>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</si>
  <si>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</si>
  <si>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</si>
  <si>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</si>
  <si>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</si>
  <si>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</si>
  <si>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HUNTER</t>
  </si>
  <si>
    <t>SC1031PAAF5B2D-PE</t>
  </si>
  <si>
    <t>HUNTER ELITE 1.9 MT 4X2</t>
  </si>
  <si>
    <t>SC1031PAAG5B2D-PE</t>
  </si>
  <si>
    <t>HUNTER ELITE 1.9 MT 4X4</t>
  </si>
  <si>
    <t>Vigencia del 01 de Julio al 31 de Julio 2021</t>
  </si>
  <si>
    <t>CAMPAÑA TC JULIO</t>
  </si>
  <si>
    <t>Precio Publicidad</t>
  </si>
  <si>
    <t>Precio Sap</t>
  </si>
  <si>
    <t>DSCTO IMPORTADOR</t>
  </si>
  <si>
    <t>DSCTO CES</t>
  </si>
  <si>
    <t>Margen 2019</t>
  </si>
  <si>
    <t>Margen 2020</t>
  </si>
  <si>
    <t>Margen 2021</t>
  </si>
  <si>
    <t>PRECIO MINIMO</t>
  </si>
  <si>
    <t>CODIGO AAP</t>
  </si>
  <si>
    <t>HAVAL</t>
  </si>
  <si>
    <t>H2</t>
  </si>
  <si>
    <t>CC7151FM01BI</t>
  </si>
  <si>
    <t>NEW H2 1.5T GSL AT 4X2 INTELLIGENT</t>
  </si>
  <si>
    <t>Gasolina</t>
  </si>
  <si>
    <t>BARRAS + CAJA PORTA EQUIPAJE POR $250 (PEDIR POR DERCOLINK)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</si>
  <si>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</si>
  <si>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</si>
  <si>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</si>
  <si>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</si>
  <si>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</si>
  <si>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</si>
  <si>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</si>
  <si>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</si>
  <si>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</si>
  <si>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</si>
  <si>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</si>
  <si>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</si>
  <si>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</si>
  <si>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</si>
  <si>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</si>
  <si>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</si>
  <si>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</si>
  <si>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NO PARTICIPA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</si>
  <si>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</si>
  <si>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</si>
  <si>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</si>
  <si>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</si>
  <si>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</si>
  <si>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</si>
  <si>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</si>
  <si>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</si>
  <si>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</si>
  <si>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</si>
  <si>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</si>
  <si>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</si>
  <si>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</si>
  <si>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</si>
  <si>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</si>
  <si>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</si>
  <si>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</si>
  <si>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</si>
  <si>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</si>
  <si>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</si>
  <si>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</si>
  <si>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</si>
  <si>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</si>
  <si>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</si>
  <si>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</si>
  <si>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</si>
  <si>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</si>
  <si>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</si>
  <si>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</si>
  <si>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</si>
  <si>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</si>
  <si>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</si>
  <si>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</si>
  <si>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CC1021PS0JW5ST_PE</t>
  </si>
  <si>
    <t>GLPT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</si>
  <si>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</si>
  <si>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</si>
  <si>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</si>
  <si>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</si>
  <si>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</si>
  <si>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</si>
  <si>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</si>
  <si>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</si>
  <si>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</si>
  <si>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</si>
  <si>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</si>
  <si>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</si>
  <si>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</si>
  <si>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</si>
  <si>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</si>
  <si>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</si>
  <si>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2CHA065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</si>
  <si>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</si>
  <si>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</si>
  <si>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</si>
  <si>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</si>
  <si>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</si>
  <si>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</si>
  <si>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</si>
  <si>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</si>
  <si>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</si>
  <si>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</si>
  <si>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CC1030QS60LHP</t>
  </si>
  <si>
    <t>POER AT 4X4 LUX PLUS</t>
  </si>
  <si>
    <t>UNIDADES 2021</t>
  </si>
  <si>
    <t>UNIDADES 2022</t>
  </si>
  <si>
    <t>CAMPAÑA DERCOPORTUNIDADES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</si>
  <si>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</si>
  <si>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</si>
  <si>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</si>
  <si>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</si>
  <si>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</si>
  <si>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</si>
  <si>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</si>
  <si>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</si>
  <si>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</si>
  <si>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</si>
  <si>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</si>
  <si>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</si>
  <si>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2CHA043</t>
  </si>
  <si>
    <t>J41.5MTCOMFVVTN-PE</t>
  </si>
  <si>
    <t>J4 COMFORT GNV</t>
  </si>
  <si>
    <t>GNV</t>
  </si>
  <si>
    <t>S2</t>
  </si>
  <si>
    <t>S21.5MTCOMFORTVVT</t>
  </si>
  <si>
    <t>S2 COMFORT</t>
  </si>
  <si>
    <t xml:space="preserve">Equipo Multimedia por US$295, cámra de retroceso US$65
</t>
  </si>
  <si>
    <t>2CHA046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</si>
  <si>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</si>
  <si>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</si>
  <si>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</si>
  <si>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</si>
  <si>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</si>
  <si>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</si>
  <si>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</si>
  <si>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</si>
  <si>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</si>
  <si>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</si>
  <si>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</si>
  <si>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</si>
  <si>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</si>
  <si>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</si>
  <si>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</si>
  <si>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</si>
  <si>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</si>
  <si>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DercoParts y cámra de retroceso por US$300
</t>
  </si>
  <si>
    <t>Primera cuota en Julio/Cuota inicial 0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</si>
  <si>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</si>
  <si>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</si>
  <si>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</si>
  <si>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</si>
  <si>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</si>
  <si>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</si>
  <si>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</si>
  <si>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</si>
  <si>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</si>
  <si>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</si>
  <si>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</si>
  <si>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</si>
  <si>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</si>
  <si>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</si>
  <si>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</si>
  <si>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</si>
  <si>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</si>
  <si>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DercoParts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</si>
  <si>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</si>
  <si>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</si>
  <si>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</si>
  <si>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</si>
  <si>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</si>
  <si>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</si>
  <si>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</si>
  <si>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</si>
  <si>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</si>
  <si>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</si>
  <si>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</si>
  <si>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</si>
  <si>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</si>
  <si>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</si>
  <si>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</si>
  <si>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</si>
  <si>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</si>
  <si>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</si>
  <si>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</si>
  <si>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</si>
  <si>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</si>
  <si>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</si>
  <si>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</si>
  <si>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</si>
  <si>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</si>
  <si>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</si>
  <si>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</si>
  <si>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</si>
  <si>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</si>
  <si>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</si>
  <si>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</si>
  <si>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</si>
  <si>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</si>
  <si>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</si>
  <si>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</si>
  <si>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</si>
  <si>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</si>
  <si>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</si>
  <si>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</si>
  <si>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</si>
  <si>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</si>
  <si>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</si>
  <si>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</si>
  <si>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Equipo Multimedia DercoParts a US$325. Cámara de retroceso por U$25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</si>
  <si>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</si>
  <si>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</si>
  <si>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</si>
  <si>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</si>
  <si>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</si>
  <si>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</si>
  <si>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</si>
  <si>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</si>
  <si>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</si>
  <si>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</si>
  <si>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</si>
  <si>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</si>
  <si>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</si>
  <si>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</si>
  <si>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</si>
  <si>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</si>
  <si>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</si>
  <si>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</si>
  <si>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</si>
  <si>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</si>
  <si>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</si>
  <si>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</si>
  <si>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</si>
  <si>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</si>
  <si>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</si>
  <si>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 xml:space="preserve">Equipo Multimedia DercoParts PROMOCIÓN FIJA (vine incluida)
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</si>
  <si>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</si>
  <si>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</si>
  <si>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</si>
  <si>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</si>
  <si>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</si>
  <si>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</si>
  <si>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</si>
  <si>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</si>
  <si>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</si>
  <si>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</si>
  <si>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</si>
  <si>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</si>
  <si>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</si>
  <si>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DercoParts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</si>
  <si>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</si>
  <si>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</si>
  <si>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</si>
  <si>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</si>
  <si>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</si>
  <si>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</si>
  <si>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</si>
  <si>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</si>
  <si>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</si>
  <si>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</si>
  <si>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</si>
  <si>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</si>
  <si>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</si>
  <si>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</si>
  <si>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r>
      <t xml:space="preserve">
</t>
    </r>
    <r>
      <rPr>
        <u/>
        <sz val="11"/>
        <color theme="1"/>
        <rFont val="Calibri"/>
        <family val="2"/>
        <scheme val="minor"/>
      </rPr>
      <t>BARANDA</t>
    </r>
    <r>
      <rPr>
        <sz val="11"/>
        <color theme="1"/>
        <rFont val="Calibri"/>
        <family val="2"/>
        <scheme val="minor"/>
      </rPr>
      <t xml:space="preserve"> 3.2 de largo x 1.80 de ancho x 0.5 de alto por US$2,100. </t>
    </r>
    <r>
      <rPr>
        <u/>
        <sz val="11"/>
        <color theme="1"/>
        <rFont val="Calibri"/>
        <family val="2"/>
        <scheme val="minor"/>
      </rPr>
      <t>TELERA</t>
    </r>
    <r>
      <rPr>
        <sz val="11"/>
        <color theme="1"/>
        <rFont val="Calibri"/>
        <family val="2"/>
        <scheme val="minor"/>
      </rPr>
      <t xml:space="preserve"> 3.2 de largo x 1.80 de ancho x 1.80 de alto por US$2,550.</t>
    </r>
    <r>
      <rPr>
        <u/>
        <sz val="11"/>
        <color theme="1"/>
        <rFont val="Calibri"/>
        <family val="2"/>
        <scheme val="minor"/>
      </rPr>
      <t>FURGON</t>
    </r>
    <r>
      <rPr>
        <sz val="11"/>
        <color theme="1"/>
        <rFont val="Calibri"/>
        <family val="2"/>
        <scheme val="minor"/>
      </rPr>
      <t xml:space="preserve"> 3.2 de largo x 1.80 de ancho x 1.90 de alto por US$2,900.
</t>
    </r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</si>
  <si>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</si>
  <si>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</si>
  <si>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</si>
  <si>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</si>
  <si>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</si>
  <si>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</si>
  <si>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</si>
  <si>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</si>
  <si>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Derco Parts y cámara de retroceso por US$310</t>
  </si>
  <si>
    <t>2CHA036</t>
  </si>
  <si>
    <t>Primera cuota en Julio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</si>
  <si>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</si>
  <si>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</si>
  <si>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</si>
  <si>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</si>
  <si>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</si>
  <si>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</si>
  <si>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</si>
  <si>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O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</si>
  <si>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</si>
  <si>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</si>
  <si>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</si>
  <si>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</si>
  <si>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</si>
  <si>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</si>
  <si>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</si>
  <si>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Margen 2018</t>
  </si>
  <si>
    <t>BENEFICIOS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</si>
  <si>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</si>
  <si>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</si>
  <si>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</si>
  <si>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</si>
  <si>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</si>
  <si>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</si>
  <si>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</si>
  <si>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</si>
  <si>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3REN003</t>
  </si>
  <si>
    <t>HC22AA4CT-PE</t>
  </si>
  <si>
    <t>CAPTUR ZEN 4X2 2.0 MT GLPT</t>
  </si>
  <si>
    <t>Duster</t>
  </si>
  <si>
    <t>M2 KDH A9</t>
  </si>
  <si>
    <t>DUSTER INTENS 4X2 5MT 1.6 ULC</t>
  </si>
  <si>
    <t>-</t>
  </si>
  <si>
    <t>M2 KDH A9T-PE</t>
  </si>
  <si>
    <t>DUSTER INTENS 4X2 5MT 1.6 ULC GLPT</t>
  </si>
  <si>
    <t>M1 KDH A9</t>
  </si>
  <si>
    <t>DUSTER ZEN 4X2 MT 1.6 V2</t>
  </si>
  <si>
    <t>3REN007</t>
  </si>
  <si>
    <t>M1 KDH A9T-PE</t>
  </si>
  <si>
    <t>DUSTER ZEN 4X2 MT 1.6 V2 GLPT</t>
  </si>
  <si>
    <t>New Duster</t>
  </si>
  <si>
    <t>C1 2 M1M 5HS</t>
  </si>
  <si>
    <t>NEW DUSTER ZEN 1.6 MT 4X2</t>
  </si>
  <si>
    <t>C1 2 M1M 5HST_PE</t>
  </si>
  <si>
    <t>NEW DUSTER ZEN 1.6 MT 4X2 GLPT</t>
  </si>
  <si>
    <t>C2 2 M1M 5HS</t>
  </si>
  <si>
    <t>NEW DUSTER INTENS 1.6 MT 4X2</t>
  </si>
  <si>
    <t>C2 2 M1M 5HST_PE</t>
  </si>
  <si>
    <t>NEW DUSTER INTENS 1.6 MT 4X2 GLPT</t>
  </si>
  <si>
    <t>D22MCC5C_PE</t>
  </si>
  <si>
    <t>NEW DUSTER INTENS 1.3 CVT 4X2 TURBO</t>
  </si>
  <si>
    <t>D2 2 MCC 5C_PE</t>
  </si>
  <si>
    <t>NEW DUSTER INTENS 1.3 CVT 4X2 TURBO GLPT</t>
  </si>
  <si>
    <t>D24MCM5C_PE</t>
  </si>
  <si>
    <t>NEW DUSTER INTENS 1.3 MT 4X4 TURBO</t>
  </si>
  <si>
    <t>D2 4 MCM 5C_PE</t>
  </si>
  <si>
    <t>NEW DUSTER INTENS 1.3 MT 4X4 TURBO GLPT</t>
  </si>
  <si>
    <t>Kangoo</t>
  </si>
  <si>
    <t>ZFBASI N0 MM</t>
  </si>
  <si>
    <t>KANGOO EXPRESS 1.6 MT</t>
  </si>
  <si>
    <t>Koleos</t>
  </si>
  <si>
    <t>GM3 N05C C2</t>
  </si>
  <si>
    <t>KOLEOS PRIVILEGE 4X2 2.5 CVT</t>
  </si>
  <si>
    <t>3REN010</t>
  </si>
  <si>
    <t xml:space="preserve">Kwid </t>
  </si>
  <si>
    <t>AUT 10B E5 C</t>
  </si>
  <si>
    <t>KWID LIFE 1.0 MT</t>
  </si>
  <si>
    <t>3REN029</t>
  </si>
  <si>
    <t>AUT 10B E5 CT-PE</t>
  </si>
  <si>
    <t>KWID LIFE 1.0 MT GLPT</t>
  </si>
  <si>
    <t>OUT 10B E5 C</t>
  </si>
  <si>
    <t>KWID OUTSIDER 1.0 MT</t>
  </si>
  <si>
    <t>3REN030</t>
  </si>
  <si>
    <t>OUT 10B E5 CT-PE</t>
  </si>
  <si>
    <t>KWID OUTSIDER 1.0 MT GLPT</t>
  </si>
  <si>
    <t>EXP 10B E5 C</t>
  </si>
  <si>
    <t>KWID ZEN 1.0 MT</t>
  </si>
  <si>
    <t>3REN031</t>
  </si>
  <si>
    <t>EXP 10B E5 CT-PE</t>
  </si>
  <si>
    <t>KWID ZEN 1.0 MT GLPT</t>
  </si>
  <si>
    <t>Logan</t>
  </si>
  <si>
    <t>AUTI16K 4C2</t>
  </si>
  <si>
    <t>LOGAN LIFE 1.6 MT AC</t>
  </si>
  <si>
    <t>3REN014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</si>
  <si>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</si>
  <si>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</si>
  <si>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</si>
  <si>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</si>
  <si>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</si>
  <si>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</si>
  <si>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</si>
  <si>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</si>
  <si>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</si>
  <si>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</si>
  <si>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</si>
  <si>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</si>
  <si>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3REN015</t>
  </si>
  <si>
    <t>Oroch</t>
  </si>
  <si>
    <t>M2 KC2 ABN OUT-PE</t>
  </si>
  <si>
    <t xml:space="preserve">OROCH INTENS 2.0 MT 4X2 OUTSIDER </t>
  </si>
  <si>
    <t>M2 KC2 AB N</t>
  </si>
  <si>
    <t>OROCH INTENS 4X2 2.0 6MT ULC</t>
  </si>
  <si>
    <t>3REN016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</si>
  <si>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</si>
  <si>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</si>
  <si>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</si>
  <si>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</si>
  <si>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</si>
  <si>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</si>
  <si>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3REN032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</si>
  <si>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</si>
  <si>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</si>
  <si>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</si>
  <si>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</si>
  <si>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</si>
  <si>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</si>
  <si>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3REN017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</si>
  <si>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</si>
  <si>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</si>
  <si>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</si>
  <si>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</si>
  <si>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</si>
  <si>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</si>
  <si>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</si>
  <si>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</si>
  <si>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</si>
  <si>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</si>
  <si>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</si>
  <si>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Precio Publicidad / Precio Regular</t>
  </si>
  <si>
    <t>Precio SAP / Precio Campaña</t>
  </si>
  <si>
    <t>CITROEN</t>
  </si>
  <si>
    <t>C3</t>
  </si>
  <si>
    <t>1CB6A5NCZQGDA04</t>
  </si>
  <si>
    <t xml:space="preserve">C3 Shine 1.2T AT FL  </t>
  </si>
  <si>
    <t>Inicial 50% ahora - 50% Dic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</si>
  <si>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</si>
  <si>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</si>
  <si>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</si>
  <si>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</si>
  <si>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</si>
  <si>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</si>
  <si>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</si>
  <si>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</si>
  <si>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</si>
  <si>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</si>
  <si>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</si>
  <si>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</si>
  <si>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</si>
  <si>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</si>
  <si>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</si>
  <si>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</si>
  <si>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</si>
  <si>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</si>
  <si>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</si>
  <si>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</si>
  <si>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Vigencia del 01 al 31 de julio 2021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</si>
  <si>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</si>
  <si>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</si>
  <si>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</si>
  <si>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</si>
  <si>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</si>
  <si>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</si>
  <si>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MULTIMEDIA BLAUPUNKT SP950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</si>
  <si>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</si>
  <si>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</si>
  <si>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</si>
  <si>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</si>
  <si>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</si>
  <si>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</si>
  <si>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</si>
  <si>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</si>
  <si>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</si>
  <si>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</si>
  <si>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</si>
  <si>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</si>
  <si>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</si>
  <si>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</si>
  <si>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</si>
  <si>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</si>
  <si>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</si>
  <si>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</si>
  <si>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MULTIMEDIA BLAUPUNKT SP950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</si>
  <si>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</si>
  <si>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</si>
  <si>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</si>
  <si>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</si>
  <si>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</si>
  <si>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</si>
  <si>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</si>
  <si>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MULTIMEDIA BLAUPUNKT SP950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</si>
  <si>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</si>
  <si>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</si>
  <si>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</si>
  <si>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</si>
  <si>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</si>
  <si>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</si>
  <si>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</si>
  <si>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</si>
  <si>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</si>
  <si>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</si>
  <si>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</si>
  <si>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</si>
  <si>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</si>
  <si>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</si>
  <si>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</si>
  <si>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MULTIMEDIA BLAUPUNKT SP950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</si>
  <si>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</si>
  <si>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</si>
  <si>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</si>
  <si>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</si>
  <si>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</si>
  <si>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</si>
  <si>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</si>
  <si>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</si>
  <si>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</si>
  <si>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</si>
  <si>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</si>
  <si>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</si>
  <si>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</si>
  <si>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</si>
  <si>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</si>
  <si>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</si>
  <si>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</si>
  <si>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</si>
  <si>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</si>
  <si>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</si>
  <si>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</si>
  <si>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</si>
  <si>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</si>
  <si>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</si>
  <si>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</si>
  <si>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</si>
  <si>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</si>
  <si>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</si>
  <si>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</si>
  <si>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</si>
  <si>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</si>
  <si>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</si>
  <si>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</si>
  <si>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MULTIMEDIA BLAUNPUNKT SP950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</si>
  <si>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</si>
  <si>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</si>
  <si>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</si>
  <si>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</si>
  <si>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</si>
  <si>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</si>
  <si>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</si>
  <si>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</si>
  <si>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</si>
  <si>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</si>
  <si>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</si>
  <si>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</si>
  <si>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</si>
  <si>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</si>
  <si>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</si>
  <si>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</si>
  <si>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</si>
  <si>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</si>
  <si>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</si>
  <si>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</si>
  <si>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</si>
  <si>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</si>
  <si>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</si>
  <si>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</si>
  <si>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</si>
  <si>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</si>
  <si>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</si>
  <si>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</si>
  <si>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</si>
  <si>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</si>
  <si>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</si>
  <si>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</si>
  <si>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</si>
  <si>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</si>
  <si>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</si>
  <si>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</si>
  <si>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</si>
  <si>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</si>
  <si>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</si>
  <si>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</si>
  <si>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</si>
  <si>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</si>
  <si>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</si>
  <si>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</si>
  <si>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</si>
  <si>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</si>
  <si>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</si>
  <si>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</si>
  <si>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</si>
  <si>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</si>
  <si>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</si>
  <si>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</si>
  <si>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</si>
  <si>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</si>
  <si>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</si>
  <si>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</si>
  <si>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</si>
  <si>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</si>
  <si>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</si>
  <si>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</si>
  <si>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</si>
  <si>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</si>
  <si>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</si>
  <si>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</si>
  <si>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</si>
  <si>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</si>
  <si>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</si>
  <si>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</si>
  <si>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</si>
  <si>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</si>
  <si>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</si>
  <si>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</si>
  <si>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</si>
  <si>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</si>
  <si>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</si>
  <si>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</si>
  <si>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</si>
  <si>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</si>
  <si>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</si>
  <si>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</si>
  <si>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</si>
  <si>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</si>
  <si>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</si>
  <si>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</si>
  <si>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</si>
  <si>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</si>
  <si>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</si>
  <si>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</si>
  <si>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</si>
  <si>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</si>
  <si>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</si>
  <si>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</si>
  <si>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</si>
  <si>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</si>
  <si>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</si>
  <si>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</si>
  <si>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</si>
  <si>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</si>
  <si>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</si>
  <si>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</si>
  <si>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</si>
  <si>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</si>
  <si>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</si>
  <si>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</si>
  <si>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</si>
  <si>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</si>
  <si>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</si>
  <si>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</si>
  <si>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</si>
  <si>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</si>
  <si>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</si>
  <si>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</si>
  <si>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</si>
  <si>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</si>
  <si>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</si>
  <si>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</si>
  <si>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</si>
  <si>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</si>
  <si>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</si>
  <si>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</si>
  <si>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</si>
  <si>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</si>
  <si>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</si>
  <si>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</si>
  <si>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</si>
  <si>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</si>
  <si>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</si>
  <si>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</si>
  <si>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</si>
  <si>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</si>
  <si>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</si>
  <si>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</t>
  </si>
  <si>
    <t>1SUZ187</t>
  </si>
  <si>
    <t>6NG1BCD000196TC</t>
  </si>
  <si>
    <t>NEW JIMNY GL 1.5 MT 4X4 TC</t>
  </si>
  <si>
    <t>6NG1BHD00019600</t>
  </si>
  <si>
    <t>NEW JIMNY GL 1.5 AT 4X4</t>
  </si>
  <si>
    <t>1SUZ188</t>
  </si>
  <si>
    <t>6NG1BHD000196TC</t>
  </si>
  <si>
    <t>NEW JIMNY GL 1.5 AT 4X4 TC</t>
  </si>
  <si>
    <t>SWIFT MSIL</t>
  </si>
  <si>
    <t>2NU4C2D000496V2-PE</t>
  </si>
  <si>
    <t>SWIFT GL 1.2 MT 4X2 V2</t>
  </si>
  <si>
    <t>MULTIMEDIA BLAUNPUNKT SP800 + SENSORES</t>
  </si>
  <si>
    <t>MULTIMEDIA BLAUNPUNKT SP950 + SENSORES</t>
  </si>
  <si>
    <t>2NU4C2F000196V2-PE</t>
  </si>
  <si>
    <t>SWIFT GLS 1.2 MT 4X2 V2</t>
  </si>
  <si>
    <t>MULTIMEDIA SP 950 ANDROID + CÁMARA  + SENSORES</t>
  </si>
  <si>
    <t>2NU4C4F000196V2-PE</t>
  </si>
  <si>
    <t>SWIFT GLS 1.2 AMT 4X2 V2</t>
  </si>
  <si>
    <t>2NU4C2D00049V2T-PE</t>
  </si>
  <si>
    <t>SWIFT GL 1.2 MT 4X2 V2 GLPT</t>
  </si>
  <si>
    <t>2NU4C2F00019V2T-PE</t>
  </si>
  <si>
    <t>SWIFT GLS 1.2 MT 4X2 V2 GLPT</t>
  </si>
  <si>
    <t>2NU4C4F00019V2T-PE</t>
  </si>
  <si>
    <t>SWIFT GLS 1.2 AMT 4X2 V2 GLPT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</si>
</sst>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$-409]* #,##0_ ;_-[$$-409]* \-#,##0\ ;_-[$$-409]* &quot;-&quot;??_ ;_-@_ "/>
    <numFmt numFmtId="165" formatCode="0.0%"/>
    <numFmt numFmtId="166" formatCode="[$$-409]#,##0"/>
    <numFmt numFmtId="167" formatCode="[$$-45C]#,##0"/>
    <numFmt numFmtId="168" formatCode="_-[$$-409]* #,##0.00_ ;_-[$$-409]* \-#,##0.00\ ;_-[$$-409]* &quot;-&quot;??_ ;_-@_ "/>
    <numFmt numFmtId="169" formatCode="_-[$$-1C0A]* #,##0_ ;_-[$$-1C0A]* \-#,##0\ ;_-[$$-1C0A]* &quot;-&quot;??_ ;_-@_ "/>
    <numFmt numFmtId="170" formatCode="_-[$$-540A]* #,##0_ ;_-[$$-540A]* \-#,##0\ ;_-[$$-540A]* &quot;-&quot;??_ ;_-@_ 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</fills>
  <borders count="6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9" fillId="0" borderId="0"/>
  </cellStyleXfs>
  <cellXfs count="716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2" fillId="0" borderId="0" xfId="0" applyFont="1"/>
    <xf numFmtId="0" fontId="1" fillId="2" borderId="3" xfId="0" applyFont="1" applyFill="1" applyBorder="1" applyAlignment="1">
      <alignment vertic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" fillId="2" borderId="17" xfId="0" applyFont="1" applyFill="1" applyBorder="1" applyAlignment="1">
      <alignment vertical="center" wrapText="1"/>
    </xf>
    <xf numFmtId="0" fontId="8" fillId="9" borderId="6" xfId="0" applyFont="1" applyFill="1" applyBorder="1" applyAlignment="1" applyProtection="1">
      <alignment vertical="top" wrapText="1"/>
      <protection locked="0"/>
    </xf>
    <xf numFmtId="0" fontId="8" fillId="7" borderId="6" xfId="0" applyFont="1" applyFill="1" applyBorder="1" applyAlignment="1">
      <alignment vertical="top" wrapText="1"/>
    </xf>
    <xf numFmtId="0" fontId="0" fillId="0" borderId="6" xfId="0" applyBorder="1"/>
    <xf numFmtId="0" fontId="7" fillId="0" borderId="0" xfId="0" applyFont="1" applyAlignment="1">
      <alignment vertical="center"/>
    </xf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2" xfId="0" applyBorder="1"/>
    <xf numFmtId="0" fontId="7" fillId="0" borderId="1" xfId="0" applyFont="1" applyBorder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164" fontId="0" fillId="6" borderId="13" xfId="0" applyNumberForma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3" borderId="1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20" xfId="0" applyFill="1" applyBorder="1" applyAlignment="1">
      <alignment vertical="center"/>
    </xf>
    <xf numFmtId="9" fontId="6" fillId="3" borderId="2" xfId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7" fillId="3" borderId="21" xfId="0" applyFont="1" applyFill="1" applyBorder="1" applyAlignment="1">
      <alignment vertical="center"/>
    </xf>
    <xf numFmtId="9" fontId="7" fillId="3" borderId="1" xfId="1" applyFont="1" applyFill="1" applyBorder="1" applyAlignment="1">
      <alignment vertical="center"/>
    </xf>
    <xf numFmtId="0" fontId="7" fillId="0" borderId="21" xfId="0" applyFont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8" xfId="0" applyBorder="1" applyAlignment="1">
      <alignment horizontal="left" vertical="center"/>
    </xf>
    <xf numFmtId="164" fontId="7" fillId="6" borderId="13" xfId="0" applyNumberFormat="1" applyFont="1" applyFill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7" fillId="3" borderId="18" xfId="0" applyFont="1" applyFill="1" applyBorder="1" applyAlignment="1">
      <alignment vertical="center"/>
    </xf>
    <xf numFmtId="9" fontId="7" fillId="3" borderId="0" xfId="1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horizontal="left" vertical="center"/>
    </xf>
    <xf numFmtId="9" fontId="6" fillId="0" borderId="2" xfId="1" applyFont="1" applyBorder="1"/>
    <xf numFmtId="0" fontId="0" fillId="0" borderId="2" xfId="0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3" borderId="25" xfId="0" applyFill="1" applyBorder="1" applyAlignment="1">
      <alignment vertical="center"/>
    </xf>
    <xf numFmtId="9" fontId="0" fillId="3" borderId="24" xfId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0" fillId="6" borderId="23" xfId="0" applyNumberFormat="1" applyFill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7" fillId="6" borderId="9" xfId="0" applyNumberFormat="1" applyFont="1" applyFill="1" applyBorder="1" applyAlignment="1">
      <alignment vertical="center"/>
    </xf>
    <xf numFmtId="164" fontId="7" fillId="0" borderId="2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2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21" xfId="0" applyBorder="1" applyAlignment="1">
      <alignment horizontal="left" vertical="center"/>
    </xf>
    <xf numFmtId="164" fontId="0" fillId="6" borderId="1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3" borderId="19" xfId="0" applyFill="1" applyBorder="1" applyAlignment="1">
      <alignment vertical="center"/>
    </xf>
    <xf numFmtId="9" fontId="6" fillId="3" borderId="7" xfId="1" applyFont="1" applyFill="1" applyBorder="1" applyAlignment="1">
      <alignment vertical="center"/>
    </xf>
    <xf numFmtId="0" fontId="0" fillId="0" borderId="19" xfId="0" applyBorder="1" applyAlignment="1">
      <alignment horizontal="left" vertical="center"/>
    </xf>
    <xf numFmtId="164" fontId="0" fillId="6" borderId="15" xfId="0" applyNumberFormat="1" applyFill="1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9" fontId="6" fillId="0" borderId="7" xfId="1" applyFont="1" applyBorder="1"/>
    <xf numFmtId="0" fontId="0" fillId="0" borderId="7" xfId="0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2" fillId="10" borderId="28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 applyProtection="1">
      <alignment vertical="top" wrapText="1"/>
      <protection locked="0"/>
    </xf>
    <xf numFmtId="0" fontId="8" fillId="8" borderId="8" xfId="0" applyFont="1" applyFill="1" applyBorder="1" applyAlignment="1" applyProtection="1">
      <alignment horizontal="center" vertical="top" wrapText="1"/>
      <protection locked="0"/>
    </xf>
    <xf numFmtId="0" fontId="0" fillId="0" borderId="32" xfId="0" applyBorder="1" applyAlignment="1">
      <alignment horizontal="center" vertical="justify"/>
    </xf>
    <xf numFmtId="0" fontId="0" fillId="0" borderId="27" xfId="0" applyBorder="1" applyAlignment="1">
      <alignment vertical="justify"/>
    </xf>
    <xf numFmtId="0" fontId="7" fillId="0" borderId="5" xfId="0" applyFont="1" applyBorder="1" applyAlignment="1">
      <alignment vertical="center"/>
    </xf>
    <xf numFmtId="0" fontId="7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vertical="center"/>
    </xf>
    <xf numFmtId="165" fontId="7" fillId="0" borderId="30" xfId="1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164" fontId="0" fillId="12" borderId="28" xfId="0" applyNumberFormat="1" applyFill="1" applyBorder="1" applyAlignment="1">
      <alignment vertical="center"/>
    </xf>
    <xf numFmtId="164" fontId="11" fillId="12" borderId="6" xfId="0" applyNumberFormat="1" applyFont="1" applyFill="1" applyBorder="1" applyAlignment="1">
      <alignment vertical="center"/>
    </xf>
    <xf numFmtId="164" fontId="0" fillId="12" borderId="5" xfId="0" applyNumberFormat="1" applyFill="1" applyBorder="1" applyAlignment="1">
      <alignment vertical="center"/>
    </xf>
    <xf numFmtId="164" fontId="0" fillId="13" borderId="28" xfId="0" applyNumberForma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0" fillId="13" borderId="31" xfId="0" applyNumberFormat="1" applyFill="1" applyBorder="1" applyAlignment="1">
      <alignment vertical="center"/>
    </xf>
    <xf numFmtId="164" fontId="0" fillId="12" borderId="33" xfId="0" applyNumberFormat="1" applyFill="1" applyBorder="1" applyAlignment="1">
      <alignment vertical="center"/>
    </xf>
    <xf numFmtId="164" fontId="0" fillId="12" borderId="6" xfId="0" applyNumberFormat="1" applyFill="1" applyBorder="1" applyAlignment="1">
      <alignment vertical="center"/>
    </xf>
    <xf numFmtId="164" fontId="0" fillId="12" borderId="31" xfId="0" applyNumberForma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9" fontId="0" fillId="0" borderId="6" xfId="0" applyNumberFormat="1" applyBorder="1" applyProtection="1">
      <protection locked="0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/>
    <xf numFmtId="0" fontId="7" fillId="0" borderId="35" xfId="0" applyFont="1" applyBorder="1" applyAlignment="1">
      <alignment horizontal="center" vertical="center"/>
    </xf>
    <xf numFmtId="0" fontId="7" fillId="0" borderId="36" xfId="0" applyFont="1" applyBorder="1" applyAlignment="1">
      <alignment vertical="center"/>
    </xf>
    <xf numFmtId="165" fontId="7" fillId="0" borderId="35" xfId="1" applyNumberFormat="1" applyFont="1" applyFill="1" applyBorder="1" applyAlignment="1">
      <alignment horizontal="center" vertical="center"/>
    </xf>
    <xf numFmtId="164" fontId="0" fillId="12" borderId="37" xfId="0" applyNumberFormat="1" applyFill="1" applyBorder="1" applyAlignment="1">
      <alignment vertical="center"/>
    </xf>
    <xf numFmtId="164" fontId="11" fillId="12" borderId="0" xfId="0" applyNumberFormat="1" applyFont="1" applyFill="1" applyAlignment="1">
      <alignment vertical="center"/>
    </xf>
    <xf numFmtId="164" fontId="0" fillId="12" borderId="13" xfId="0" applyNumberFormat="1" applyFill="1" applyBorder="1" applyAlignment="1">
      <alignment vertical="center"/>
    </xf>
    <xf numFmtId="164" fontId="0" fillId="13" borderId="37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2" borderId="39" xfId="0" applyNumberFormat="1" applyFill="1" applyBorder="1" applyAlignment="1">
      <alignment vertical="center"/>
    </xf>
    <xf numFmtId="164" fontId="0" fillId="12" borderId="0" xfId="0" applyNumberFormat="1" applyFill="1" applyAlignment="1">
      <alignment vertical="center"/>
    </xf>
    <xf numFmtId="164" fontId="0" fillId="12" borderId="38" xfId="0" applyNumberFormat="1" applyFill="1" applyBorder="1" applyAlignment="1">
      <alignment vertical="center"/>
    </xf>
    <xf numFmtId="9" fontId="0" fillId="0" borderId="1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18" xfId="0" applyBorder="1" applyAlignment="1">
      <alignment horizontal="center"/>
    </xf>
    <xf numFmtId="0" fontId="7" fillId="0" borderId="15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vertical="center"/>
    </xf>
    <xf numFmtId="165" fontId="7" fillId="0" borderId="4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164" fontId="0" fillId="12" borderId="42" xfId="0" applyNumberFormat="1" applyFill="1" applyBorder="1" applyAlignment="1">
      <alignment vertical="center"/>
    </xf>
    <xf numFmtId="164" fontId="11" fillId="12" borderId="7" xfId="0" applyNumberFormat="1" applyFont="1" applyFill="1" applyBorder="1" applyAlignment="1">
      <alignment vertical="center"/>
    </xf>
    <xf numFmtId="164" fontId="0" fillId="12" borderId="15" xfId="0" applyNumberFormat="1" applyFill="1" applyBorder="1" applyAlignment="1">
      <alignment vertical="center"/>
    </xf>
    <xf numFmtId="164" fontId="0" fillId="13" borderId="42" xfId="0" applyNumberFormat="1" applyFill="1" applyBorder="1" applyAlignment="1">
      <alignment vertical="center"/>
    </xf>
    <xf numFmtId="164" fontId="0" fillId="13" borderId="7" xfId="0" applyNumberFormat="1" applyFill="1" applyBorder="1" applyAlignment="1">
      <alignment vertical="center"/>
    </xf>
    <xf numFmtId="164" fontId="0" fillId="13" borderId="43" xfId="0" applyNumberFormat="1" applyFill="1" applyBorder="1" applyAlignment="1">
      <alignment vertical="center"/>
    </xf>
    <xf numFmtId="164" fontId="0" fillId="12" borderId="44" xfId="0" applyNumberFormat="1" applyFill="1" applyBorder="1" applyAlignment="1">
      <alignment vertical="center"/>
    </xf>
    <xf numFmtId="164" fontId="0" fillId="12" borderId="7" xfId="0" applyNumberFormat="1" applyFill="1" applyBorder="1" applyAlignment="1">
      <alignment vertical="center"/>
    </xf>
    <xf numFmtId="164" fontId="0" fillId="12" borderId="43" xfId="0" applyNumberFormat="1" applyFill="1" applyBorder="1" applyAlignment="1">
      <alignment vertical="center"/>
    </xf>
    <xf numFmtId="9" fontId="0" fillId="0" borderId="15" xfId="0" applyNumberFormat="1" applyBorder="1" applyProtection="1">
      <protection locked="0"/>
    </xf>
    <xf numFmtId="9" fontId="0" fillId="0" borderId="7" xfId="0" applyNumberFormat="1" applyBorder="1" applyProtection="1">
      <protection locked="0"/>
    </xf>
    <xf numFmtId="0" fontId="0" fillId="0" borderId="19" xfId="0" applyBorder="1" applyAlignment="1">
      <alignment horizontal="center"/>
    </xf>
    <xf numFmtId="0" fontId="0" fillId="0" borderId="0" xfId="0" applyProtection="1">
      <protection locked="0"/>
    </xf>
    <xf numFmtId="0" fontId="0" fillId="0" borderId="44" xfId="0" applyBorder="1" applyProtection="1">
      <protection locked="0"/>
    </xf>
    <xf numFmtId="0" fontId="0" fillId="0" borderId="6" xfId="0" applyBorder="1" applyProtection="1">
      <protection locked="0"/>
    </xf>
    <xf numFmtId="164" fontId="0" fillId="14" borderId="6" xfId="0" applyNumberFormat="1" applyFill="1" applyBorder="1" applyAlignment="1">
      <alignment vertical="center"/>
    </xf>
    <xf numFmtId="164" fontId="0" fillId="14" borderId="3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0" fontId="0" fillId="0" borderId="7" xfId="0" applyBorder="1" applyProtection="1">
      <protection locked="0"/>
    </xf>
    <xf numFmtId="164" fontId="0" fillId="14" borderId="43" xfId="0" applyNumberFormat="1" applyFill="1" applyBorder="1" applyAlignment="1">
      <alignment vertical="center"/>
    </xf>
    <xf numFmtId="0" fontId="7" fillId="0" borderId="34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14" borderId="7" xfId="0" applyNumberFormat="1" applyFill="1" applyBorder="1" applyAlignment="1">
      <alignment vertical="center"/>
    </xf>
    <xf numFmtId="0" fontId="7" fillId="0" borderId="19" xfId="0" applyFont="1" applyBorder="1" applyAlignment="1">
      <alignment horizontal="center"/>
    </xf>
    <xf numFmtId="164" fontId="0" fillId="13" borderId="33" xfId="0" applyNumberFormat="1" applyFill="1" applyBorder="1" applyAlignment="1">
      <alignment vertical="center"/>
    </xf>
    <xf numFmtId="164" fontId="0" fillId="13" borderId="39" xfId="0" applyNumberFormat="1" applyFill="1" applyBorder="1" applyAlignment="1">
      <alignment vertical="center"/>
    </xf>
    <xf numFmtId="164" fontId="0" fillId="13" borderId="13" xfId="0" applyNumberFormat="1" applyFill="1" applyBorder="1" applyAlignment="1">
      <alignment vertical="center"/>
    </xf>
    <xf numFmtId="9" fontId="7" fillId="0" borderId="30" xfId="1" applyFont="1" applyFill="1" applyBorder="1" applyAlignment="1">
      <alignment horizontal="center" vertical="center"/>
    </xf>
    <xf numFmtId="164" fontId="11" fillId="12" borderId="30" xfId="0" applyNumberFormat="1" applyFont="1" applyFill="1" applyBorder="1" applyAlignment="1">
      <alignment vertical="center"/>
    </xf>
    <xf numFmtId="164" fontId="0" fillId="12" borderId="8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30" xfId="0" applyNumberFormat="1" applyFill="1" applyBorder="1" applyAlignment="1">
      <alignment vertical="center"/>
    </xf>
    <xf numFmtId="164" fontId="0" fillId="13" borderId="8" xfId="0" applyNumberFormat="1" applyFill="1" applyBorder="1" applyAlignment="1">
      <alignment vertical="center"/>
    </xf>
    <xf numFmtId="164" fontId="0" fillId="15" borderId="30" xfId="0" applyNumberFormat="1" applyFill="1" applyBorder="1" applyAlignment="1">
      <alignment vertical="center"/>
    </xf>
    <xf numFmtId="164" fontId="0" fillId="15" borderId="8" xfId="0" applyNumberFormat="1" applyFill="1" applyBorder="1" applyAlignment="1">
      <alignment vertical="center"/>
    </xf>
    <xf numFmtId="9" fontId="7" fillId="0" borderId="35" xfId="1" applyFont="1" applyFill="1" applyBorder="1" applyAlignment="1">
      <alignment horizontal="center" vertical="center"/>
    </xf>
    <xf numFmtId="164" fontId="11" fillId="12" borderId="35" xfId="0" applyNumberFormat="1" applyFont="1" applyFill="1" applyBorder="1" applyAlignment="1">
      <alignment vertical="center"/>
    </xf>
    <xf numFmtId="164" fontId="0" fillId="12" borderId="14" xfId="0" applyNumberFormat="1" applyFill="1" applyBorder="1" applyAlignment="1">
      <alignment vertical="center"/>
    </xf>
    <xf numFmtId="164" fontId="0" fillId="13" borderId="35" xfId="0" applyNumberFormat="1" applyFill="1" applyBorder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9" fontId="7" fillId="0" borderId="40" xfId="1" applyFont="1" applyFill="1" applyBorder="1" applyAlignment="1">
      <alignment horizontal="center" vertical="center"/>
    </xf>
    <xf numFmtId="164" fontId="11" fillId="12" borderId="40" xfId="0" applyNumberFormat="1" applyFont="1" applyFill="1" applyBorder="1" applyAlignment="1">
      <alignment vertical="center"/>
    </xf>
    <xf numFmtId="164" fontId="0" fillId="12" borderId="16" xfId="0" applyNumberFormat="1" applyFill="1" applyBorder="1" applyAlignment="1">
      <alignment vertical="center"/>
    </xf>
    <xf numFmtId="164" fontId="0" fillId="13" borderId="15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164" fontId="0" fillId="15" borderId="38" xfId="0" applyNumberFormat="1" applyFill="1" applyBorder="1" applyAlignment="1">
      <alignment vertical="center"/>
    </xf>
    <xf numFmtId="164" fontId="0" fillId="13" borderId="44" xfId="0" applyNumberFormat="1" applyFill="1" applyBorder="1" applyAlignment="1">
      <alignment vertical="center"/>
    </xf>
    <xf numFmtId="164" fontId="11" fillId="12" borderId="28" xfId="0" applyNumberFormat="1" applyFont="1" applyFill="1" applyBorder="1" applyAlignment="1">
      <alignment vertical="center"/>
    </xf>
    <xf numFmtId="164" fontId="11" fillId="12" borderId="5" xfId="0" applyNumberFormat="1" applyFont="1" applyFill="1" applyBorder="1" applyAlignment="1">
      <alignment vertical="center"/>
    </xf>
    <xf numFmtId="164" fontId="0" fillId="15" borderId="6" xfId="0" applyNumberFormat="1" applyFill="1" applyBorder="1" applyAlignment="1">
      <alignment vertical="center"/>
    </xf>
    <xf numFmtId="164" fontId="0" fillId="15" borderId="31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64" fontId="11" fillId="12" borderId="42" xfId="0" applyNumberFormat="1" applyFont="1" applyFill="1" applyBorder="1" applyAlignment="1">
      <alignment vertical="center"/>
    </xf>
    <xf numFmtId="164" fontId="11" fillId="12" borderId="15" xfId="0" applyNumberFormat="1" applyFont="1" applyFill="1" applyBorder="1" applyAlignment="1">
      <alignment vertical="center"/>
    </xf>
    <xf numFmtId="164" fontId="11" fillId="6" borderId="37" xfId="0" applyNumberFormat="1" applyFont="1" applyFill="1" applyBorder="1" applyAlignment="1">
      <alignment vertical="center"/>
    </xf>
    <xf numFmtId="164" fontId="11" fillId="6" borderId="0" xfId="0" applyNumberFormat="1" applyFont="1" applyFill="1" applyAlignment="1">
      <alignment vertical="center"/>
    </xf>
    <xf numFmtId="164" fontId="11" fillId="0" borderId="14" xfId="0" applyNumberFormat="1" applyFont="1" applyBorder="1" applyAlignment="1">
      <alignment horizontal="center" vertical="center"/>
    </xf>
    <xf numFmtId="164" fontId="11" fillId="6" borderId="42" xfId="0" applyNumberFormat="1" applyFont="1" applyFill="1" applyBorder="1" applyAlignment="1">
      <alignment vertical="center"/>
    </xf>
    <xf numFmtId="164" fontId="11" fillId="6" borderId="7" xfId="0" applyNumberFormat="1" applyFont="1" applyFill="1" applyBorder="1" applyAlignment="1">
      <alignment vertical="center"/>
    </xf>
    <xf numFmtId="164" fontId="11" fillId="0" borderId="16" xfId="0" applyNumberFormat="1" applyFont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 wrapText="1"/>
    </xf>
    <xf numFmtId="0" fontId="2" fillId="17" borderId="14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vertical="center"/>
    </xf>
    <xf numFmtId="165" fontId="7" fillId="0" borderId="35" xfId="1" applyNumberFormat="1" applyFont="1" applyFill="1" applyBorder="1" applyAlignment="1">
      <alignment vertical="center"/>
    </xf>
    <xf numFmtId="164" fontId="0" fillId="6" borderId="37" xfId="0" applyNumberFormat="1" applyFill="1" applyBorder="1" applyAlignment="1">
      <alignment vertical="center"/>
    </xf>
    <xf numFmtId="164" fontId="0" fillId="6" borderId="35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6" borderId="14" xfId="0" applyNumberFormat="1" applyFill="1" applyBorder="1" applyAlignment="1">
      <alignment vertical="center"/>
    </xf>
    <xf numFmtId="164" fontId="7" fillId="0" borderId="14" xfId="0" applyNumberFormat="1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165" fontId="7" fillId="0" borderId="40" xfId="1" applyNumberFormat="1" applyFont="1" applyFill="1" applyBorder="1" applyAlignment="1">
      <alignment vertical="center"/>
    </xf>
    <xf numFmtId="164" fontId="0" fillId="6" borderId="42" xfId="0" applyNumberFormat="1" applyFill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0" fontId="0" fillId="0" borderId="16" xfId="0" applyBorder="1" applyAlignment="1">
      <alignment horizontal="center"/>
    </xf>
    <xf numFmtId="164" fontId="0" fillId="6" borderId="16" xfId="0" applyNumberFormat="1" applyFill="1" applyBorder="1" applyAlignment="1">
      <alignment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19" borderId="28" xfId="0" applyFont="1" applyFill="1" applyBorder="1" applyAlignment="1">
      <alignment horizontal="center" vertical="center" wrapText="1"/>
    </xf>
    <xf numFmtId="0" fontId="2" fillId="19" borderId="6" xfId="0" applyFont="1" applyFill="1" applyBorder="1" applyAlignment="1">
      <alignment horizontal="center" vertical="center" wrapText="1"/>
    </xf>
    <xf numFmtId="0" fontId="2" fillId="19" borderId="31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vertical="center"/>
    </xf>
    <xf numFmtId="165" fontId="7" fillId="0" borderId="45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11" fillId="6" borderId="46" xfId="0" applyNumberFormat="1" applyFont="1" applyFill="1" applyBorder="1" applyAlignment="1">
      <alignment vertical="center"/>
    </xf>
    <xf numFmtId="164" fontId="0" fillId="6" borderId="45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164" fontId="0" fillId="18" borderId="11" xfId="0" applyNumberFormat="1" applyFill="1" applyBorder="1" applyAlignment="1">
      <alignment vertical="center"/>
    </xf>
    <xf numFmtId="164" fontId="11" fillId="18" borderId="46" xfId="0" applyNumberFormat="1" applyFont="1" applyFill="1" applyBorder="1" applyAlignment="1">
      <alignment vertical="center"/>
    </xf>
    <xf numFmtId="164" fontId="0" fillId="18" borderId="47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11" fillId="6" borderId="36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164" fontId="0" fillId="18" borderId="13" xfId="0" applyNumberForma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21" xfId="0" applyBorder="1" applyAlignment="1">
      <alignment horizontal="center"/>
    </xf>
    <xf numFmtId="0" fontId="7" fillId="20" borderId="0" xfId="0" applyFont="1" applyFill="1" applyAlignment="1">
      <alignment vertical="center"/>
    </xf>
    <xf numFmtId="0" fontId="7" fillId="0" borderId="0" xfId="0" applyFont="1" applyAlignment="1">
      <alignment vertical="center" wrapText="1"/>
    </xf>
    <xf numFmtId="164" fontId="0" fillId="6" borderId="49" xfId="0" applyNumberFormat="1" applyFill="1" applyBorder="1" applyAlignment="1">
      <alignment vertical="center"/>
    </xf>
    <xf numFmtId="164" fontId="11" fillId="6" borderId="45" xfId="0" applyNumberFormat="1" applyFont="1" applyFill="1" applyBorder="1" applyAlignment="1">
      <alignment vertical="center"/>
    </xf>
    <xf numFmtId="0" fontId="0" fillId="0" borderId="47" xfId="0" applyBorder="1" applyAlignment="1">
      <alignment vertical="center"/>
    </xf>
    <xf numFmtId="164" fontId="11" fillId="6" borderId="3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164" fontId="0" fillId="6" borderId="52" xfId="0" applyNumberFormat="1" applyFill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164" fontId="0" fillId="6" borderId="39" xfId="0" applyNumberFormat="1" applyFill="1" applyBorder="1" applyAlignment="1">
      <alignment vertical="center"/>
    </xf>
    <xf numFmtId="0" fontId="7" fillId="0" borderId="42" xfId="0" applyFont="1" applyBorder="1" applyAlignment="1">
      <alignment vertical="center"/>
    </xf>
    <xf numFmtId="0" fontId="0" fillId="0" borderId="44" xfId="0" applyBorder="1"/>
    <xf numFmtId="0" fontId="7" fillId="0" borderId="44" xfId="0" applyFont="1" applyBorder="1" applyAlignment="1">
      <alignment vertical="center"/>
    </xf>
    <xf numFmtId="164" fontId="0" fillId="6" borderId="44" xfId="0" applyNumberFormat="1" applyFill="1" applyBorder="1" applyAlignment="1">
      <alignment vertical="center"/>
    </xf>
    <xf numFmtId="164" fontId="11" fillId="6" borderId="41" xfId="0" applyNumberFormat="1" applyFont="1" applyFill="1" applyBorder="1" applyAlignment="1">
      <alignment vertical="center"/>
    </xf>
    <xf numFmtId="164" fontId="11" fillId="18" borderId="4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1" fillId="0" borderId="0" xfId="0" applyNumberFormat="1" applyFont="1" applyAlignment="1">
      <alignment horizontal="center" vertical="center"/>
    </xf>
    <xf numFmtId="0" fontId="1" fillId="2" borderId="55" xfId="0" applyFont="1" applyFill="1" applyBorder="1" applyAlignment="1">
      <alignment vertical="center" wrapText="1"/>
    </xf>
    <xf numFmtId="0" fontId="1" fillId="2" borderId="56" xfId="0" applyFont="1" applyFill="1" applyBorder="1" applyAlignment="1">
      <alignment vertical="center" wrapText="1"/>
    </xf>
    <xf numFmtId="0" fontId="8" fillId="8" borderId="6" xfId="0" applyFont="1" applyFill="1" applyBorder="1" applyAlignment="1" applyProtection="1">
      <alignment horizontal="center" vertical="center" wrapText="1"/>
      <protection locked="0"/>
    </xf>
    <xf numFmtId="9" fontId="0" fillId="0" borderId="1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3" xfId="0" applyBorder="1" applyAlignment="1">
      <alignment horizontal="center" vertical="center"/>
    </xf>
    <xf numFmtId="0" fontId="7" fillId="0" borderId="49" xfId="0" applyFont="1" applyBorder="1" applyAlignment="1">
      <alignment vertical="center"/>
    </xf>
    <xf numFmtId="0" fontId="7" fillId="0" borderId="57" xfId="0" applyFont="1" applyBorder="1" applyAlignment="1">
      <alignment vertical="center"/>
    </xf>
    <xf numFmtId="165" fontId="7" fillId="0" borderId="49" xfId="1" applyNumberFormat="1" applyFont="1" applyFill="1" applyBorder="1" applyAlignment="1">
      <alignment vertical="center"/>
    </xf>
    <xf numFmtId="164" fontId="0" fillId="6" borderId="58" xfId="0" applyNumberFormat="1" applyFill="1" applyBorder="1" applyAlignment="1">
      <alignment vertical="center"/>
    </xf>
    <xf numFmtId="164" fontId="11" fillId="6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 wrapText="1"/>
    </xf>
    <xf numFmtId="9" fontId="0" fillId="0" borderId="9" xfId="0" applyNumberFormat="1" applyBorder="1" applyAlignment="1" applyProtection="1">
      <alignment vertical="center"/>
      <protection locked="0"/>
    </xf>
    <xf numFmtId="9" fontId="0" fillId="0" borderId="2" xfId="0" applyNumberFormat="1" applyBorder="1" applyAlignment="1" applyProtection="1">
      <alignment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164" fontId="0" fillId="18" borderId="15" xfId="0" applyNumberForma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1" fillId="2" borderId="31" xfId="0" applyFont="1" applyFill="1" applyBorder="1" applyAlignment="1">
      <alignment vertical="center" wrapText="1"/>
    </xf>
    <xf numFmtId="0" fontId="8" fillId="8" borderId="8" xfId="0" applyFont="1" applyFill="1" applyBorder="1" applyAlignment="1" applyProtection="1">
      <alignment vertical="top" wrapText="1"/>
      <protection locked="0"/>
    </xf>
    <xf numFmtId="0" fontId="7" fillId="0" borderId="28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5" fontId="7" fillId="0" borderId="30" xfId="1" applyNumberFormat="1" applyFont="1" applyFill="1" applyBorder="1" applyAlignment="1">
      <alignment vertical="center"/>
    </xf>
    <xf numFmtId="9" fontId="14" fillId="0" borderId="31" xfId="1" applyFont="1" applyFill="1" applyBorder="1" applyAlignment="1">
      <alignment vertical="center"/>
    </xf>
    <xf numFmtId="9" fontId="7" fillId="0" borderId="8" xfId="1" applyFont="1" applyFill="1" applyBorder="1" applyAlignment="1">
      <alignment vertical="center"/>
    </xf>
    <xf numFmtId="166" fontId="15" fillId="0" borderId="33" xfId="0" applyNumberFormat="1" applyFont="1" applyBorder="1" applyAlignment="1">
      <alignment horizontal="center" vertical="center"/>
    </xf>
    <xf numFmtId="166" fontId="15" fillId="0" borderId="30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left" vertical="center"/>
    </xf>
    <xf numFmtId="166" fontId="7" fillId="7" borderId="34" xfId="0" applyNumberFormat="1" applyFont="1" applyFill="1" applyBorder="1" applyAlignment="1">
      <alignment horizontal="left" vertical="center"/>
    </xf>
    <xf numFmtId="9" fontId="7" fillId="0" borderId="5" xfId="1" applyFont="1" applyFill="1" applyBorder="1" applyAlignment="1">
      <alignment horizontal="center" vertical="center"/>
    </xf>
    <xf numFmtId="9" fontId="7" fillId="0" borderId="6" xfId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58" xfId="0" applyFont="1" applyBorder="1" applyAlignment="1">
      <alignment vertical="center"/>
    </xf>
    <xf numFmtId="9" fontId="14" fillId="0" borderId="50" xfId="1" applyFont="1" applyFill="1" applyBorder="1" applyAlignment="1">
      <alignment vertical="center"/>
    </xf>
    <xf numFmtId="9" fontId="7" fillId="0" borderId="10" xfId="1" applyFont="1" applyFill="1" applyBorder="1" applyAlignment="1">
      <alignment vertical="center"/>
    </xf>
    <xf numFmtId="166" fontId="15" fillId="0" borderId="60" xfId="0" applyNumberFormat="1" applyFont="1" applyBorder="1" applyAlignment="1">
      <alignment horizontal="center" vertical="center"/>
    </xf>
    <xf numFmtId="166" fontId="15" fillId="0" borderId="49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166" fontId="0" fillId="7" borderId="20" xfId="0" applyNumberFormat="1" applyFill="1" applyBorder="1" applyAlignment="1">
      <alignment horizontal="left" vertical="center"/>
    </xf>
    <xf numFmtId="9" fontId="7" fillId="0" borderId="9" xfId="1" applyFont="1" applyFill="1" applyBorder="1" applyAlignment="1">
      <alignment horizontal="center" vertical="center"/>
    </xf>
    <xf numFmtId="9" fontId="7" fillId="0" borderId="2" xfId="1" applyFont="1" applyFill="1" applyBorder="1" applyAlignment="1">
      <alignment horizontal="center" vertical="center"/>
    </xf>
    <xf numFmtId="166" fontId="7" fillId="0" borderId="2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16" borderId="14" xfId="0" applyFill="1" applyBorder="1"/>
    <xf numFmtId="0" fontId="0" fillId="0" borderId="45" xfId="0" applyBorder="1"/>
    <xf numFmtId="0" fontId="16" fillId="0" borderId="47" xfId="0" applyFont="1" applyBorder="1"/>
    <xf numFmtId="0" fontId="0" fillId="0" borderId="12" xfId="0" applyBorder="1"/>
    <xf numFmtId="166" fontId="18" fillId="0" borderId="52" xfId="0" applyNumberFormat="1" applyFont="1" applyBorder="1" applyAlignment="1">
      <alignment horizontal="center"/>
    </xf>
    <xf numFmtId="166" fontId="17" fillId="0" borderId="45" xfId="0" applyNumberFormat="1" applyFont="1" applyBorder="1" applyAlignment="1">
      <alignment horizontal="center"/>
    </xf>
    <xf numFmtId="166" fontId="17" fillId="0" borderId="1" xfId="0" applyNumberFormat="1" applyFont="1" applyBorder="1" applyAlignment="1">
      <alignment horizontal="center"/>
    </xf>
    <xf numFmtId="166" fontId="0" fillId="0" borderId="21" xfId="0" applyNumberFormat="1" applyBorder="1" applyAlignment="1">
      <alignment vertical="center" wrapText="1"/>
    </xf>
    <xf numFmtId="166" fontId="0" fillId="7" borderId="21" xfId="0" applyNumberFormat="1" applyFill="1" applyBorder="1" applyAlignment="1">
      <alignment vertical="center" wrapText="1"/>
    </xf>
    <xf numFmtId="9" fontId="0" fillId="0" borderId="1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/>
    <xf numFmtId="0" fontId="16" fillId="0" borderId="38" xfId="0" applyFont="1" applyBorder="1"/>
    <xf numFmtId="0" fontId="0" fillId="0" borderId="14" xfId="0" applyBorder="1"/>
    <xf numFmtId="166" fontId="18" fillId="0" borderId="39" xfId="0" applyNumberFormat="1" applyFont="1" applyBorder="1" applyAlignment="1">
      <alignment horizontal="center"/>
    </xf>
    <xf numFmtId="166" fontId="18" fillId="0" borderId="35" xfId="0" applyNumberFormat="1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18" xfId="0" applyNumberFormat="1" applyBorder="1" applyAlignment="1">
      <alignment vertical="center" wrapText="1"/>
    </xf>
    <xf numFmtId="166" fontId="17" fillId="0" borderId="39" xfId="0" applyNumberFormat="1" applyFont="1" applyBorder="1" applyAlignment="1">
      <alignment horizontal="center"/>
    </xf>
    <xf numFmtId="166" fontId="17" fillId="0" borderId="35" xfId="0" applyNumberFormat="1" applyFont="1" applyBorder="1" applyAlignment="1">
      <alignment horizontal="center"/>
    </xf>
    <xf numFmtId="166" fontId="17" fillId="0" borderId="0" xfId="0" applyNumberFormat="1" applyFont="1" applyAlignment="1">
      <alignment horizontal="center"/>
    </xf>
    <xf numFmtId="166" fontId="0" fillId="7" borderId="18" xfId="0" applyNumberFormat="1" applyFill="1" applyBorder="1" applyAlignment="1">
      <alignment vertical="center" wrapText="1"/>
    </xf>
    <xf numFmtId="9" fontId="0" fillId="0" borderId="1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49" xfId="0" applyBorder="1"/>
    <xf numFmtId="0" fontId="16" fillId="0" borderId="50" xfId="0" applyFont="1" applyBorder="1"/>
    <xf numFmtId="0" fontId="0" fillId="0" borderId="10" xfId="0" applyBorder="1"/>
    <xf numFmtId="166" fontId="17" fillId="0" borderId="2" xfId="0" applyNumberFormat="1" applyFont="1" applyBorder="1" applyAlignment="1">
      <alignment horizontal="center"/>
    </xf>
    <xf numFmtId="166" fontId="0" fillId="0" borderId="20" xfId="0" applyNumberFormat="1" applyBorder="1" applyAlignment="1">
      <alignment vertical="center" wrapText="1"/>
    </xf>
    <xf numFmtId="166" fontId="0" fillId="7" borderId="20" xfId="0" applyNumberFormat="1" applyFill="1" applyBorder="1" applyAlignment="1">
      <alignment vertical="center" wrapText="1"/>
    </xf>
    <xf numFmtId="9" fontId="0" fillId="0" borderId="9" xfId="1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6" fontId="17" fillId="0" borderId="52" xfId="0" applyNumberFormat="1" applyFont="1" applyBorder="1" applyAlignment="1">
      <alignment horizontal="center"/>
    </xf>
    <xf numFmtId="166" fontId="0" fillId="0" borderId="21" xfId="0" applyNumberFormat="1" applyBorder="1" applyAlignment="1">
      <alignment horizontal="left" vertical="center"/>
    </xf>
    <xf numFmtId="166" fontId="0" fillId="7" borderId="21" xfId="0" applyNumberFormat="1" applyFill="1" applyBorder="1" applyAlignment="1">
      <alignment horizontal="left" vertical="center"/>
    </xf>
    <xf numFmtId="166" fontId="0" fillId="0" borderId="18" xfId="0" applyNumberFormat="1" applyBorder="1" applyAlignment="1">
      <alignment horizontal="left" vertical="center"/>
    </xf>
    <xf numFmtId="166" fontId="0" fillId="7" borderId="18" xfId="0" applyNumberFormat="1" applyFill="1" applyBorder="1" applyAlignment="1">
      <alignment horizontal="left" vertical="center"/>
    </xf>
    <xf numFmtId="166" fontId="17" fillId="0" borderId="13" xfId="0" applyNumberFormat="1" applyFont="1" applyBorder="1" applyAlignment="1">
      <alignment horizontal="center"/>
    </xf>
    <xf numFmtId="166" fontId="0" fillId="0" borderId="18" xfId="0" applyNumberFormat="1" applyBorder="1" applyAlignment="1">
      <alignment horizontal="left" vertical="center" wrapText="1"/>
    </xf>
    <xf numFmtId="166" fontId="0" fillId="7" borderId="18" xfId="0" applyNumberFormat="1" applyFill="1" applyBorder="1" applyAlignment="1">
      <alignment horizontal="left" vertical="center" wrapText="1"/>
    </xf>
    <xf numFmtId="166" fontId="19" fillId="0" borderId="39" xfId="0" applyNumberFormat="1" applyFont="1" applyBorder="1" applyAlignment="1">
      <alignment horizontal="center"/>
    </xf>
    <xf numFmtId="166" fontId="19" fillId="0" borderId="35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166" fontId="17" fillId="0" borderId="60" xfId="0" applyNumberFormat="1" applyFont="1" applyBorder="1" applyAlignment="1">
      <alignment horizontal="center"/>
    </xf>
    <xf numFmtId="166" fontId="17" fillId="0" borderId="49" xfId="0" applyNumberFormat="1" applyFont="1" applyBorder="1" applyAlignment="1">
      <alignment horizontal="center"/>
    </xf>
    <xf numFmtId="9" fontId="14" fillId="0" borderId="47" xfId="1" applyFont="1" applyFill="1" applyBorder="1" applyAlignment="1">
      <alignment vertical="center"/>
    </xf>
    <xf numFmtId="9" fontId="7" fillId="0" borderId="12" xfId="1" applyFont="1" applyFill="1" applyBorder="1" applyAlignment="1">
      <alignment vertical="center"/>
    </xf>
    <xf numFmtId="166" fontId="15" fillId="0" borderId="52" xfId="0" applyNumberFormat="1" applyFont="1" applyBorder="1" applyAlignment="1">
      <alignment horizontal="center" vertical="center"/>
    </xf>
    <xf numFmtId="166" fontId="15" fillId="0" borderId="45" xfId="0" applyNumberFormat="1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9" fontId="7" fillId="0" borderId="11" xfId="1" applyFont="1" applyFill="1" applyBorder="1" applyAlignment="1">
      <alignment horizontal="center" vertical="center"/>
    </xf>
    <xf numFmtId="9" fontId="7" fillId="0" borderId="1" xfId="1" applyFont="1" applyFill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9" fontId="14" fillId="0" borderId="38" xfId="1" applyFont="1" applyFill="1" applyBorder="1" applyAlignment="1">
      <alignment vertical="center"/>
    </xf>
    <xf numFmtId="9" fontId="7" fillId="0" borderId="14" xfId="1" applyFont="1" applyFill="1" applyBorder="1" applyAlignment="1">
      <alignment vertical="center"/>
    </xf>
    <xf numFmtId="166" fontId="15" fillId="0" borderId="39" xfId="0" applyNumberFormat="1" applyFont="1" applyBorder="1" applyAlignment="1">
      <alignment horizontal="center" vertical="center"/>
    </xf>
    <xf numFmtId="166" fontId="15" fillId="0" borderId="35" xfId="0" applyNumberFormat="1" applyFont="1" applyBorder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/>
    </xf>
    <xf numFmtId="9" fontId="7" fillId="0" borderId="0" xfId="1" applyFont="1" applyFill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6" fontId="20" fillId="0" borderId="39" xfId="0" applyNumberFormat="1" applyFont="1" applyBorder="1" applyAlignment="1">
      <alignment horizontal="center" vertical="center"/>
    </xf>
    <xf numFmtId="166" fontId="20" fillId="0" borderId="35" xfId="0" applyNumberFormat="1" applyFont="1" applyBorder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166" fontId="17" fillId="0" borderId="35" xfId="0" applyNumberFormat="1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9" fontId="7" fillId="0" borderId="13" xfId="1" applyFont="1" applyFill="1" applyBorder="1" applyAlignment="1">
      <alignment horizontal="center" vertical="center" wrapText="1"/>
    </xf>
    <xf numFmtId="9" fontId="7" fillId="0" borderId="0" xfId="1" applyFont="1" applyFill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9" fontId="7" fillId="0" borderId="13" xfId="1" quotePrefix="1" applyFont="1" applyFill="1" applyBorder="1" applyAlignment="1">
      <alignment horizontal="center" vertical="center" wrapText="1"/>
    </xf>
    <xf numFmtId="9" fontId="7" fillId="0" borderId="0" xfId="1" quotePrefix="1" applyFont="1" applyFill="1" applyAlignment="1">
      <alignment horizontal="center" vertical="center" wrapText="1"/>
    </xf>
    <xf numFmtId="166" fontId="7" fillId="0" borderId="0" xfId="0" quotePrefix="1" applyNumberFormat="1" applyFont="1" applyAlignment="1">
      <alignment horizontal="center" vertical="center" wrapText="1"/>
    </xf>
    <xf numFmtId="0" fontId="7" fillId="0" borderId="14" xfId="0" quotePrefix="1" applyFont="1" applyBorder="1" applyAlignment="1">
      <alignment horizontal="center" vertical="center" wrapText="1"/>
    </xf>
    <xf numFmtId="166" fontId="17" fillId="0" borderId="46" xfId="0" applyNumberFormat="1" applyFont="1" applyBorder="1" applyAlignment="1">
      <alignment horizontal="center"/>
    </xf>
    <xf numFmtId="166" fontId="17" fillId="0" borderId="36" xfId="0" applyNumberFormat="1" applyFont="1" applyBorder="1" applyAlignment="1">
      <alignment horizontal="center"/>
    </xf>
    <xf numFmtId="165" fontId="14" fillId="0" borderId="38" xfId="1" applyNumberFormat="1" applyFont="1" applyFill="1" applyBorder="1" applyAlignment="1">
      <alignment vertical="center"/>
    </xf>
    <xf numFmtId="165" fontId="7" fillId="0" borderId="14" xfId="1" applyNumberFormat="1" applyFont="1" applyFill="1" applyBorder="1" applyAlignment="1">
      <alignment vertical="center"/>
    </xf>
    <xf numFmtId="165" fontId="14" fillId="0" borderId="50" xfId="1" applyNumberFormat="1" applyFont="1" applyFill="1" applyBorder="1" applyAlignment="1">
      <alignment vertical="center"/>
    </xf>
    <xf numFmtId="165" fontId="7" fillId="0" borderId="10" xfId="1" applyNumberFormat="1" applyFont="1" applyFill="1" applyBorder="1" applyAlignment="1">
      <alignment vertical="center"/>
    </xf>
    <xf numFmtId="166" fontId="17" fillId="0" borderId="57" xfId="0" applyNumberFormat="1" applyFont="1" applyBorder="1" applyAlignment="1">
      <alignment horizontal="center"/>
    </xf>
    <xf numFmtId="0" fontId="0" fillId="0" borderId="38" xfId="0" applyBorder="1"/>
    <xf numFmtId="0" fontId="0" fillId="0" borderId="40" xfId="0" applyBorder="1"/>
    <xf numFmtId="0" fontId="16" fillId="0" borderId="43" xfId="0" applyFont="1" applyBorder="1"/>
    <xf numFmtId="0" fontId="0" fillId="0" borderId="16" xfId="0" applyBorder="1"/>
    <xf numFmtId="166" fontId="0" fillId="0" borderId="19" xfId="0" applyNumberFormat="1" applyBorder="1" applyAlignment="1">
      <alignment horizontal="left" vertical="center"/>
    </xf>
    <xf numFmtId="9" fontId="0" fillId="0" borderId="15" xfId="1" applyFont="1" applyFill="1" applyBorder="1" applyAlignment="1">
      <alignment horizontal="center"/>
    </xf>
    <xf numFmtId="9" fontId="0" fillId="0" borderId="7" xfId="1" applyFon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16" borderId="16" xfId="0" applyFill="1" applyBorder="1"/>
    <xf numFmtId="0" fontId="16" fillId="0" borderId="0" xfId="0" applyFont="1"/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5" borderId="61" xfId="0" applyFont="1" applyFill="1" applyBorder="1" applyAlignment="1">
      <alignment horizontal="center" vertical="center" wrapText="1"/>
    </xf>
    <xf numFmtId="0" fontId="22" fillId="5" borderId="33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 applyProtection="1">
      <alignment horizontal="center" vertical="top" wrapText="1"/>
      <protection locked="0"/>
    </xf>
    <xf numFmtId="165" fontId="7" fillId="0" borderId="29" xfId="1" applyNumberFormat="1" applyFont="1" applyFill="1" applyBorder="1" applyAlignment="1">
      <alignment vertical="center"/>
    </xf>
    <xf numFmtId="164" fontId="0" fillId="6" borderId="30" xfId="0" applyNumberFormat="1" applyFill="1" applyBorder="1" applyAlignment="1">
      <alignment vertical="center"/>
    </xf>
    <xf numFmtId="164" fontId="11" fillId="6" borderId="30" xfId="0" applyNumberFormat="1" applyFont="1" applyFill="1" applyBorder="1" applyAlignment="1">
      <alignment vertical="center"/>
    </xf>
    <xf numFmtId="164" fontId="2" fillId="6" borderId="33" xfId="0" applyNumberFormat="1" applyFont="1" applyFill="1" applyBorder="1" applyAlignment="1">
      <alignment vertical="center"/>
    </xf>
    <xf numFmtId="164" fontId="7" fillId="0" borderId="31" xfId="0" applyNumberFormat="1" applyFont="1" applyBorder="1" applyAlignment="1">
      <alignment vertical="center"/>
    </xf>
    <xf numFmtId="164" fontId="7" fillId="16" borderId="11" xfId="0" applyNumberFormat="1" applyFont="1" applyFill="1" applyBorder="1" applyAlignment="1">
      <alignment horizontal="center" vertical="center"/>
    </xf>
    <xf numFmtId="164" fontId="7" fillId="16" borderId="12" xfId="0" applyNumberFormat="1" applyFont="1" applyFill="1" applyBorder="1" applyAlignment="1">
      <alignment horizontal="center" vertical="center"/>
    </xf>
    <xf numFmtId="165" fontId="7" fillId="0" borderId="36" xfId="1" applyNumberFormat="1" applyFont="1" applyFill="1" applyBorder="1" applyAlignment="1">
      <alignment vertical="center"/>
    </xf>
    <xf numFmtId="164" fontId="2" fillId="6" borderId="39" xfId="0" applyNumberFormat="1" applyFont="1" applyFill="1" applyBorder="1" applyAlignment="1">
      <alignment vertical="center"/>
    </xf>
    <xf numFmtId="164" fontId="7" fillId="0" borderId="38" xfId="0" applyNumberFormat="1" applyFont="1" applyBorder="1" applyAlignment="1">
      <alignment vertical="center"/>
    </xf>
    <xf numFmtId="164" fontId="7" fillId="16" borderId="13" xfId="0" applyNumberFormat="1" applyFont="1" applyFill="1" applyBorder="1" applyAlignment="1">
      <alignment horizontal="center" vertical="center"/>
    </xf>
    <xf numFmtId="164" fontId="7" fillId="16" borderId="14" xfId="0" applyNumberFormat="1" applyFont="1" applyFill="1" applyBorder="1" applyAlignment="1">
      <alignment horizontal="center" vertical="center"/>
    </xf>
    <xf numFmtId="164" fontId="0" fillId="6" borderId="36" xfId="0" applyNumberFormat="1" applyFill="1" applyBorder="1" applyAlignment="1">
      <alignment vertical="center"/>
    </xf>
    <xf numFmtId="165" fontId="7" fillId="0" borderId="57" xfId="1" applyNumberFormat="1" applyFont="1" applyFill="1" applyBorder="1" applyAlignment="1">
      <alignment vertical="center"/>
    </xf>
    <xf numFmtId="164" fontId="0" fillId="6" borderId="57" xfId="0" applyNumberFormat="1" applyFill="1" applyBorder="1" applyAlignment="1">
      <alignment vertical="center"/>
    </xf>
    <xf numFmtId="164" fontId="11" fillId="6" borderId="49" xfId="0" applyNumberFormat="1" applyFont="1" applyFill="1" applyBorder="1" applyAlignment="1">
      <alignment vertical="center"/>
    </xf>
    <xf numFmtId="164" fontId="2" fillId="6" borderId="60" xfId="0" applyNumberFormat="1" applyFont="1" applyFill="1" applyBorder="1" applyAlignment="1">
      <alignment vertical="center"/>
    </xf>
    <xf numFmtId="164" fontId="7" fillId="0" borderId="50" xfId="0" applyNumberFormat="1" applyFont="1" applyBorder="1" applyAlignment="1">
      <alignment vertical="center"/>
    </xf>
    <xf numFmtId="164" fontId="7" fillId="16" borderId="9" xfId="0" applyNumberFormat="1" applyFont="1" applyFill="1" applyBorder="1" applyAlignment="1">
      <alignment horizontal="center" vertical="center"/>
    </xf>
    <xf numFmtId="164" fontId="7" fillId="16" borderId="10" xfId="0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vertical="center"/>
    </xf>
    <xf numFmtId="164" fontId="2" fillId="6" borderId="52" xfId="0" applyNumberFormat="1" applyFont="1" applyFill="1" applyBorder="1" applyAlignment="1">
      <alignment vertical="center"/>
    </xf>
    <xf numFmtId="164" fontId="7" fillId="0" borderId="12" xfId="0" applyNumberFormat="1" applyFont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4" fontId="11" fillId="6" borderId="35" xfId="0" applyNumberFormat="1" applyFont="1" applyFill="1" applyBorder="1" applyAlignment="1">
      <alignment horizontal="right" vertical="center"/>
    </xf>
    <xf numFmtId="164" fontId="0" fillId="21" borderId="35" xfId="0" applyNumberFormat="1" applyFill="1" applyBorder="1" applyAlignment="1">
      <alignment vertical="center"/>
    </xf>
    <xf numFmtId="164" fontId="11" fillId="21" borderId="35" xfId="0" applyNumberFormat="1" applyFont="1" applyFill="1" applyBorder="1" applyAlignment="1">
      <alignment vertical="center"/>
    </xf>
    <xf numFmtId="164" fontId="2" fillId="21" borderId="39" xfId="0" applyNumberFormat="1" applyFont="1" applyFill="1" applyBorder="1" applyAlignment="1">
      <alignment vertical="center"/>
    </xf>
    <xf numFmtId="0" fontId="7" fillId="0" borderId="46" xfId="0" applyFont="1" applyBorder="1" applyAlignment="1">
      <alignment vertical="center"/>
    </xf>
    <xf numFmtId="165" fontId="7" fillId="0" borderId="46" xfId="1" applyNumberFormat="1" applyFont="1" applyFill="1" applyBorder="1" applyAlignment="1">
      <alignment vertical="center"/>
    </xf>
    <xf numFmtId="164" fontId="0" fillId="6" borderId="46" xfId="0" applyNumberFormat="1" applyFill="1" applyBorder="1" applyAlignment="1">
      <alignment vertical="center"/>
    </xf>
    <xf numFmtId="164" fontId="7" fillId="0" borderId="47" xfId="0" applyNumberFormat="1" applyFont="1" applyBorder="1" applyAlignment="1">
      <alignment vertical="center"/>
    </xf>
    <xf numFmtId="0" fontId="23" fillId="0" borderId="45" xfId="0" applyFont="1" applyBorder="1"/>
    <xf numFmtId="0" fontId="23" fillId="0" borderId="35" xfId="0" applyFont="1" applyBorder="1"/>
    <xf numFmtId="165" fontId="7" fillId="0" borderId="41" xfId="1" applyNumberFormat="1" applyFont="1" applyFill="1" applyBorder="1" applyAlignment="1">
      <alignment vertical="center"/>
    </xf>
    <xf numFmtId="164" fontId="11" fillId="6" borderId="40" xfId="0" applyNumberFormat="1" applyFont="1" applyFill="1" applyBorder="1" applyAlignment="1">
      <alignment vertical="center"/>
    </xf>
    <xf numFmtId="164" fontId="2" fillId="6" borderId="44" xfId="0" applyNumberFormat="1" applyFont="1" applyFill="1" applyBorder="1" applyAlignment="1">
      <alignment vertical="center"/>
    </xf>
    <xf numFmtId="164" fontId="7" fillId="0" borderId="43" xfId="0" applyNumberFormat="1" applyFont="1" applyBorder="1" applyAlignment="1">
      <alignment vertical="center"/>
    </xf>
    <xf numFmtId="164" fontId="7" fillId="16" borderId="15" xfId="0" applyNumberFormat="1" applyFont="1" applyFill="1" applyBorder="1" applyAlignment="1">
      <alignment horizontal="center" vertical="center"/>
    </xf>
    <xf numFmtId="164" fontId="7" fillId="16" borderId="16" xfId="0" applyNumberFormat="1" applyFont="1" applyFill="1" applyBorder="1" applyAlignment="1">
      <alignment horizontal="center" vertical="center"/>
    </xf>
    <xf numFmtId="164" fontId="22" fillId="6" borderId="0" xfId="0" applyNumberFormat="1" applyFont="1" applyFill="1" applyAlignment="1">
      <alignment vertical="center"/>
    </xf>
    <xf numFmtId="164" fontId="22" fillId="6" borderId="7" xfId="0" applyNumberFormat="1" applyFont="1" applyFill="1" applyBorder="1" applyAlignment="1">
      <alignment vertical="center"/>
    </xf>
    <xf numFmtId="0" fontId="4" fillId="0" borderId="0" xfId="0" applyFont="1"/>
    <xf numFmtId="0" fontId="2" fillId="0" borderId="17" xfId="0" applyFont="1" applyBorder="1"/>
    <xf numFmtId="0" fontId="2" fillId="0" borderId="3" xfId="0" applyFont="1" applyBorder="1"/>
    <xf numFmtId="0" fontId="2" fillId="0" borderId="4" xfId="0" applyFont="1" applyBorder="1"/>
    <xf numFmtId="0" fontId="2" fillId="5" borderId="55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0" fontId="0" fillId="0" borderId="21" xfId="0" applyBorder="1" applyAlignment="1">
      <alignment vertical="top"/>
    </xf>
    <xf numFmtId="165" fontId="0" fillId="0" borderId="21" xfId="1" applyNumberFormat="1" applyFont="1" applyBorder="1" applyAlignment="1">
      <alignment vertical="top"/>
    </xf>
    <xf numFmtId="164" fontId="7" fillId="6" borderId="51" xfId="0" applyNumberFormat="1" applyFont="1" applyFill="1" applyBorder="1" applyAlignment="1">
      <alignment vertical="center"/>
    </xf>
    <xf numFmtId="0" fontId="0" fillId="0" borderId="12" xfId="0" applyBorder="1" applyAlignment="1">
      <alignment vertical="top"/>
    </xf>
    <xf numFmtId="164" fontId="7" fillId="16" borderId="51" xfId="0" applyNumberFormat="1" applyFont="1" applyFill="1" applyBorder="1" applyAlignment="1">
      <alignment vertical="center"/>
    </xf>
    <xf numFmtId="0" fontId="0" fillId="0" borderId="18" xfId="0" applyBorder="1" applyAlignment="1">
      <alignment vertical="top"/>
    </xf>
    <xf numFmtId="165" fontId="0" fillId="0" borderId="18" xfId="1" applyNumberFormat="1" applyFont="1" applyBorder="1" applyAlignment="1">
      <alignment vertical="top"/>
    </xf>
    <xf numFmtId="164" fontId="7" fillId="6" borderId="37" xfId="0" applyNumberFormat="1" applyFont="1" applyFill="1" applyBorder="1" applyAlignment="1">
      <alignment vertical="center"/>
    </xf>
    <xf numFmtId="0" fontId="0" fillId="0" borderId="14" xfId="0" applyBorder="1" applyAlignment="1">
      <alignment vertical="top"/>
    </xf>
    <xf numFmtId="164" fontId="7" fillId="16" borderId="37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5" fontId="0" fillId="0" borderId="20" xfId="1" applyNumberFormat="1" applyFont="1" applyBorder="1" applyAlignment="1">
      <alignment vertical="top"/>
    </xf>
    <xf numFmtId="164" fontId="7" fillId="6" borderId="58" xfId="0" applyNumberFormat="1" applyFont="1" applyFill="1" applyBorder="1" applyAlignment="1">
      <alignment vertical="center"/>
    </xf>
    <xf numFmtId="0" fontId="0" fillId="0" borderId="10" xfId="0" applyBorder="1" applyAlignment="1">
      <alignment vertical="top"/>
    </xf>
    <xf numFmtId="0" fontId="0" fillId="0" borderId="2" xfId="0" applyBorder="1" applyAlignment="1">
      <alignment vertical="top"/>
    </xf>
    <xf numFmtId="9" fontId="0" fillId="0" borderId="2" xfId="0" applyNumberFormat="1" applyBorder="1" applyProtection="1">
      <protection locked="0"/>
    </xf>
    <xf numFmtId="164" fontId="7" fillId="16" borderId="58" xfId="0" applyNumberFormat="1" applyFont="1" applyFill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0" xfId="0" applyNumberFormat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7" fillId="0" borderId="20" xfId="0" applyFont="1" applyBorder="1" applyAlignment="1">
      <alignment vertical="center"/>
    </xf>
    <xf numFmtId="0" fontId="0" fillId="0" borderId="19" xfId="0" applyBorder="1" applyAlignment="1">
      <alignment vertical="top"/>
    </xf>
    <xf numFmtId="165" fontId="0" fillId="0" borderId="19" xfId="1" applyNumberFormat="1" applyFont="1" applyBorder="1" applyAlignment="1">
      <alignment vertical="top"/>
    </xf>
    <xf numFmtId="164" fontId="7" fillId="6" borderId="42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164" fontId="7" fillId="16" borderId="42" xfId="0" applyNumberFormat="1" applyFont="1" applyFill="1" applyBorder="1" applyAlignment="1">
      <alignment vertical="center"/>
    </xf>
    <xf numFmtId="165" fontId="6" fillId="3" borderId="0" xfId="1" applyNumberFormat="1" applyFont="1" applyFill="1" applyBorder="1" applyAlignment="1">
      <alignment vertical="center"/>
    </xf>
    <xf numFmtId="0" fontId="2" fillId="5" borderId="39" xfId="0" applyFont="1" applyFill="1" applyBorder="1" applyAlignment="1">
      <alignment horizontal="center" vertical="center" wrapText="1"/>
    </xf>
    <xf numFmtId="0" fontId="2" fillId="5" borderId="49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4" fillId="17" borderId="34" xfId="0" applyFont="1" applyFill="1" applyBorder="1" applyAlignment="1">
      <alignment horizontal="center" vertical="center" wrapText="1"/>
    </xf>
    <xf numFmtId="0" fontId="25" fillId="22" borderId="14" xfId="0" applyFont="1" applyFill="1" applyBorder="1" applyAlignment="1">
      <alignment horizontal="center" vertical="center" wrapText="1"/>
    </xf>
    <xf numFmtId="0" fontId="24" fillId="17" borderId="14" xfId="0" applyFont="1" applyFill="1" applyBorder="1" applyAlignment="1">
      <alignment horizontal="center" vertical="center" wrapText="1"/>
    </xf>
    <xf numFmtId="166" fontId="15" fillId="0" borderId="28" xfId="0" applyNumberFormat="1" applyFont="1" applyBorder="1" applyAlignment="1">
      <alignment horizontal="center" vertical="center"/>
    </xf>
    <xf numFmtId="166" fontId="26" fillId="0" borderId="30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center" vertical="center"/>
    </xf>
    <xf numFmtId="166" fontId="15" fillId="0" borderId="58" xfId="0" applyNumberFormat="1" applyFont="1" applyBorder="1" applyAlignment="1">
      <alignment horizontal="center" vertical="center"/>
    </xf>
    <xf numFmtId="166" fontId="26" fillId="0" borderId="49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166" fontId="27" fillId="0" borderId="52" xfId="0" applyNumberFormat="1" applyFont="1" applyBorder="1" applyAlignment="1">
      <alignment horizontal="center"/>
    </xf>
    <xf numFmtId="166" fontId="27" fillId="0" borderId="45" xfId="0" applyNumberFormat="1" applyFont="1" applyBorder="1" applyAlignment="1">
      <alignment horizontal="center"/>
    </xf>
    <xf numFmtId="166" fontId="27" fillId="0" borderId="1" xfId="0" applyNumberFormat="1" applyFont="1" applyBorder="1" applyAlignment="1">
      <alignment horizontal="center"/>
    </xf>
    <xf numFmtId="166" fontId="17" fillId="3" borderId="51" xfId="0" applyNumberFormat="1" applyFont="1" applyFill="1" applyBorder="1" applyAlignment="1">
      <alignment horizontal="center"/>
    </xf>
    <xf numFmtId="166" fontId="26" fillId="23" borderId="45" xfId="0" applyNumberFormat="1" applyFont="1" applyFill="1" applyBorder="1" applyAlignment="1">
      <alignment horizontal="center"/>
    </xf>
    <xf numFmtId="166" fontId="17" fillId="3" borderId="12" xfId="0" applyNumberFormat="1" applyFont="1" applyFill="1" applyBorder="1" applyAlignment="1">
      <alignment horizontal="center"/>
    </xf>
    <xf numFmtId="166" fontId="17" fillId="3" borderId="37" xfId="0" applyNumberFormat="1" applyFont="1" applyFill="1" applyBorder="1" applyAlignment="1">
      <alignment horizontal="center"/>
    </xf>
    <xf numFmtId="166" fontId="26" fillId="23" borderId="35" xfId="0" applyNumberFormat="1" applyFont="1" applyFill="1" applyBorder="1" applyAlignment="1">
      <alignment horizontal="center"/>
    </xf>
    <xf numFmtId="166" fontId="17" fillId="3" borderId="14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26" fillId="23" borderId="30" xfId="0" applyNumberFormat="1" applyFont="1" applyFill="1" applyBorder="1" applyAlignment="1">
      <alignment horizontal="center"/>
    </xf>
    <xf numFmtId="166" fontId="17" fillId="3" borderId="8" xfId="0" applyNumberFormat="1" applyFont="1" applyFill="1" applyBorder="1" applyAlignment="1">
      <alignment horizontal="center"/>
    </xf>
    <xf numFmtId="166" fontId="27" fillId="0" borderId="39" xfId="0" applyNumberFormat="1" applyFont="1" applyBorder="1" applyAlignment="1">
      <alignment horizontal="center"/>
    </xf>
    <xf numFmtId="166" fontId="27" fillId="0" borderId="35" xfId="0" applyNumberFormat="1" applyFont="1" applyBorder="1" applyAlignment="1">
      <alignment horizontal="center"/>
    </xf>
    <xf numFmtId="166" fontId="27" fillId="0" borderId="0" xfId="0" applyNumberFormat="1" applyFont="1" applyAlignment="1">
      <alignment horizontal="center"/>
    </xf>
    <xf numFmtId="166" fontId="17" fillId="0" borderId="39" xfId="0" applyNumberFormat="1" applyFont="1" applyBorder="1" applyAlignment="1">
      <alignment horizontal="center" vertical="center"/>
    </xf>
    <xf numFmtId="166" fontId="27" fillId="0" borderId="39" xfId="0" applyNumberFormat="1" applyFont="1" applyBorder="1" applyAlignment="1">
      <alignment horizontal="center" vertical="center"/>
    </xf>
    <xf numFmtId="166" fontId="27" fillId="0" borderId="35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166" fontId="17" fillId="3" borderId="42" xfId="0" applyNumberFormat="1" applyFont="1" applyFill="1" applyBorder="1" applyAlignment="1">
      <alignment horizontal="center"/>
    </xf>
    <xf numFmtId="166" fontId="26" fillId="23" borderId="40" xfId="0" applyNumberFormat="1" applyFont="1" applyFill="1" applyBorder="1" applyAlignment="1">
      <alignment horizontal="center"/>
    </xf>
    <xf numFmtId="166" fontId="17" fillId="3" borderId="16" xfId="0" applyNumberFormat="1" applyFont="1" applyFill="1" applyBorder="1" applyAlignment="1">
      <alignment horizontal="center"/>
    </xf>
    <xf numFmtId="166" fontId="17" fillId="0" borderId="44" xfId="0" applyNumberFormat="1" applyFont="1" applyBorder="1" applyAlignment="1">
      <alignment horizontal="center"/>
    </xf>
    <xf numFmtId="166" fontId="15" fillId="0" borderId="40" xfId="0" applyNumberFormat="1" applyFont="1" applyBorder="1" applyAlignment="1">
      <alignment horizontal="center" vertical="center"/>
    </xf>
    <xf numFmtId="166" fontId="15" fillId="0" borderId="7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4" fillId="17" borderId="18" xfId="0" applyFont="1" applyFill="1" applyBorder="1" applyAlignment="1">
      <alignment horizontal="center" vertical="center" wrapText="1"/>
    </xf>
    <xf numFmtId="167" fontId="0" fillId="18" borderId="34" xfId="0" applyNumberFormat="1" applyFill="1" applyBorder="1" applyAlignment="1">
      <alignment horizontal="center" vertical="center"/>
    </xf>
    <xf numFmtId="167" fontId="0" fillId="16" borderId="34" xfId="0" applyNumberFormat="1" applyFill="1" applyBorder="1" applyAlignment="1">
      <alignment horizontal="center" vertical="center"/>
    </xf>
    <xf numFmtId="167" fontId="10" fillId="23" borderId="34" xfId="0" applyNumberFormat="1" applyFont="1" applyFill="1" applyBorder="1" applyAlignment="1">
      <alignment horizontal="center" vertical="center"/>
    </xf>
    <xf numFmtId="167" fontId="0" fillId="18" borderId="18" xfId="0" applyNumberFormat="1" applyFill="1" applyBorder="1" applyAlignment="1">
      <alignment horizontal="center" vertical="center"/>
    </xf>
    <xf numFmtId="167" fontId="0" fillId="16" borderId="18" xfId="0" applyNumberFormat="1" applyFill="1" applyBorder="1" applyAlignment="1">
      <alignment horizontal="center" vertical="center"/>
    </xf>
    <xf numFmtId="167" fontId="10" fillId="23" borderId="18" xfId="0" applyNumberFormat="1" applyFont="1" applyFill="1" applyBorder="1" applyAlignment="1">
      <alignment horizontal="center" vertical="center"/>
    </xf>
    <xf numFmtId="167" fontId="7" fillId="18" borderId="18" xfId="0" applyNumberFormat="1" applyFont="1" applyFill="1" applyBorder="1" applyAlignment="1">
      <alignment horizontal="center" vertical="center"/>
    </xf>
    <xf numFmtId="167" fontId="7" fillId="16" borderId="18" xfId="0" applyNumberFormat="1" applyFont="1" applyFill="1" applyBorder="1" applyAlignment="1">
      <alignment horizontal="center" vertical="center"/>
    </xf>
    <xf numFmtId="167" fontId="0" fillId="18" borderId="19" xfId="0" applyNumberFormat="1" applyFill="1" applyBorder="1" applyAlignment="1">
      <alignment horizontal="center" vertical="center"/>
    </xf>
    <xf numFmtId="167" fontId="0" fillId="16" borderId="19" xfId="0" applyNumberFormat="1" applyFill="1" applyBorder="1" applyAlignment="1">
      <alignment horizontal="center" vertical="center"/>
    </xf>
    <xf numFmtId="167" fontId="10" fillId="23" borderId="19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2" fillId="17" borderId="34" xfId="0" applyFont="1" applyFill="1" applyBorder="1" applyAlignment="1">
      <alignment horizontal="center" vertical="center" wrapText="1"/>
    </xf>
    <xf numFmtId="0" fontId="1" fillId="22" borderId="1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164" fontId="7" fillId="16" borderId="0" xfId="0" applyNumberFormat="1" applyFont="1" applyFill="1" applyAlignment="1">
      <alignment horizontal="center" vertical="center"/>
    </xf>
    <xf numFmtId="164" fontId="7" fillId="16" borderId="2" xfId="0" applyNumberFormat="1" applyFont="1" applyFill="1" applyBorder="1" applyAlignment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9" fontId="0" fillId="0" borderId="14" xfId="1" applyFont="1" applyFill="1" applyBorder="1" applyAlignment="1">
      <alignment horizontal="center" vertical="center"/>
    </xf>
    <xf numFmtId="164" fontId="7" fillId="16" borderId="23" xfId="0" applyNumberFormat="1" applyFont="1" applyFill="1" applyBorder="1" applyAlignment="1">
      <alignment vertical="center"/>
    </xf>
    <xf numFmtId="164" fontId="7" fillId="16" borderId="24" xfId="0" applyNumberFormat="1" applyFont="1" applyFill="1" applyBorder="1" applyAlignment="1">
      <alignment vertical="center"/>
    </xf>
    <xf numFmtId="164" fontId="7" fillId="16" borderId="26" xfId="0" applyNumberFormat="1" applyFont="1" applyFill="1" applyBorder="1" applyAlignment="1">
      <alignment vertical="center"/>
    </xf>
    <xf numFmtId="164" fontId="3" fillId="0" borderId="0" xfId="0" applyNumberFormat="1" applyFont="1"/>
    <xf numFmtId="164" fontId="7" fillId="16" borderId="7" xfId="0" applyNumberFormat="1" applyFont="1" applyFill="1" applyBorder="1" applyAlignment="1">
      <alignment horizontal="center" vertical="center"/>
    </xf>
    <xf numFmtId="0" fontId="25" fillId="22" borderId="8" xfId="0" applyFont="1" applyFill="1" applyBorder="1" applyAlignment="1">
      <alignment horizontal="center" vertical="center" wrapText="1"/>
    </xf>
    <xf numFmtId="0" fontId="24" fillId="17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justify"/>
    </xf>
    <xf numFmtId="0" fontId="0" fillId="0" borderId="59" xfId="0" applyBorder="1"/>
    <xf numFmtId="0" fontId="0" fillId="0" borderId="48" xfId="0" applyBorder="1"/>
    <xf numFmtId="0" fontId="0" fillId="0" borderId="24" xfId="0" applyBorder="1"/>
    <xf numFmtId="0" fontId="0" fillId="0" borderId="5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12" borderId="18" xfId="0" applyFill="1" applyBorder="1" applyAlignment="1">
      <alignment vertical="center" wrapText="1"/>
    </xf>
    <xf numFmtId="0" fontId="0" fillId="12" borderId="19" xfId="0" applyFill="1" applyBorder="1" applyAlignment="1">
      <alignment vertical="center" wrapText="1"/>
    </xf>
    <xf numFmtId="0" fontId="0" fillId="12" borderId="14" xfId="0" applyFill="1" applyBorder="1" applyAlignment="1">
      <alignment vertical="center" wrapText="1"/>
    </xf>
    <xf numFmtId="0" fontId="0" fillId="12" borderId="16" xfId="0" applyFill="1" applyBorder="1" applyAlignment="1">
      <alignment vertical="center" wrapText="1"/>
    </xf>
    <xf numFmtId="0" fontId="0" fillId="12" borderId="14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0" fillId="12" borderId="7" xfId="0" applyFill="1" applyBorder="1" applyAlignment="1">
      <alignment vertical="center"/>
    </xf>
    <xf numFmtId="0" fontId="0" fillId="12" borderId="14" xfId="0" applyFill="1" applyBorder="1" applyAlignment="1">
      <alignment horizontal="center" vertical="center"/>
    </xf>
    <xf numFmtId="0" fontId="0" fillId="12" borderId="19" xfId="0" applyFill="1" applyBorder="1" applyAlignment="1">
      <alignment vertical="justify" wrapText="1"/>
    </xf>
    <xf numFmtId="0" fontId="0" fillId="0" borderId="63" xfId="0" applyBorder="1"/>
    <xf numFmtId="0" fontId="0" fillId="0" borderId="53" xfId="0" applyBorder="1"/>
    <xf numFmtId="0" fontId="0" fillId="0" borderId="54" xfId="0" applyBorder="1"/>
    <xf numFmtId="164" fontId="0" fillId="6" borderId="2" xfId="0" applyNumberFormat="1" applyFill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20" xfId="0" applyBorder="1" applyAlignment="1">
      <alignment horizontal="center"/>
    </xf>
    <xf numFmtId="0" fontId="2" fillId="4" borderId="29" xfId="0" applyFont="1" applyFill="1" applyBorder="1" applyAlignment="1">
      <alignment horizontal="center" vertical="center" wrapText="1"/>
    </xf>
    <xf numFmtId="0" fontId="2" fillId="19" borderId="29" xfId="0" applyFont="1" applyFill="1" applyBorder="1" applyAlignment="1">
      <alignment horizontal="center" vertical="center" wrapText="1"/>
    </xf>
    <xf numFmtId="164" fontId="0" fillId="6" borderId="28" xfId="0" applyNumberFormat="1" applyFill="1" applyBorder="1" applyAlignment="1">
      <alignment vertical="center"/>
    </xf>
    <xf numFmtId="164" fontId="11" fillId="6" borderId="6" xfId="0" applyNumberFormat="1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164" fontId="11" fillId="18" borderId="0" xfId="0" applyNumberFormat="1" applyFont="1" applyFill="1" applyAlignment="1">
      <alignment vertical="center"/>
    </xf>
    <xf numFmtId="164" fontId="0" fillId="18" borderId="0" xfId="0" applyNumberFormat="1" applyFill="1" applyAlignment="1">
      <alignment vertical="center"/>
    </xf>
    <xf numFmtId="164" fontId="0" fillId="0" borderId="0" xfId="0" applyNumberFormat="1" applyAlignment="1">
      <alignment vertical="center"/>
    </xf>
    <xf numFmtId="164" fontId="0" fillId="18" borderId="23" xfId="0" applyNumberFormat="1" applyFill="1" applyBorder="1" applyAlignment="1">
      <alignment vertical="center"/>
    </xf>
    <xf numFmtId="164" fontId="11" fillId="18" borderId="64" xfId="0" applyNumberFormat="1" applyFont="1" applyFill="1" applyBorder="1" applyAlignment="1">
      <alignment vertical="center"/>
    </xf>
    <xf numFmtId="164" fontId="0" fillId="18" borderId="64" xfId="0" applyNumberFormat="1" applyFill="1" applyBorder="1" applyAlignment="1">
      <alignment vertical="center"/>
    </xf>
    <xf numFmtId="0" fontId="0" fillId="0" borderId="10" xfId="0" applyBorder="1" applyAlignment="1">
      <alignment vertical="center" wrapText="1"/>
    </xf>
    <xf numFmtId="164" fontId="11" fillId="6" borderId="24" xfId="0" applyNumberFormat="1" applyFont="1" applyFill="1" applyBorder="1" applyAlignment="1">
      <alignment vertical="center"/>
    </xf>
    <xf numFmtId="164" fontId="0" fillId="6" borderId="32" xfId="0" applyNumberFormat="1" applyFill="1" applyBorder="1" applyAlignment="1">
      <alignment vertical="center"/>
    </xf>
    <xf numFmtId="164" fontId="11" fillId="18" borderId="24" xfId="0" applyNumberFormat="1" applyFont="1" applyFill="1" applyBorder="1" applyAlignment="1">
      <alignment vertical="center"/>
    </xf>
    <xf numFmtId="164" fontId="0" fillId="18" borderId="26" xfId="0" applyNumberFormat="1" applyFill="1" applyBorder="1" applyAlignment="1">
      <alignment vertical="center"/>
    </xf>
    <xf numFmtId="164" fontId="11" fillId="18" borderId="7" xfId="0" applyNumberFormat="1" applyFont="1" applyFill="1" applyBorder="1" applyAlignment="1">
      <alignment vertical="center"/>
    </xf>
    <xf numFmtId="164" fontId="0" fillId="18" borderId="7" xfId="0" applyNumberFormat="1" applyFill="1" applyBorder="1" applyAlignment="1">
      <alignment vertical="center"/>
    </xf>
    <xf numFmtId="164" fontId="0" fillId="18" borderId="43" xfId="0" applyNumberFormat="1" applyFill="1" applyBorder="1" applyAlignment="1">
      <alignment vertical="center"/>
    </xf>
    <xf numFmtId="0" fontId="24" fillId="17" borderId="22" xfId="0" applyFont="1" applyFill="1" applyBorder="1" applyAlignment="1">
      <alignment horizontal="center" vertical="center" wrapText="1"/>
    </xf>
    <xf numFmtId="0" fontId="24" fillId="17" borderId="4" xfId="0" applyFont="1" applyFill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 wrapText="1"/>
    </xf>
    <xf numFmtId="164" fontId="7" fillId="0" borderId="29" xfId="0" applyNumberFormat="1" applyFont="1" applyBorder="1" applyAlignment="1">
      <alignment vertical="center"/>
    </xf>
    <xf numFmtId="164" fontId="7" fillId="16" borderId="18" xfId="0" applyNumberFormat="1" applyFont="1" applyFill="1" applyBorder="1" applyAlignment="1">
      <alignment horizontal="center" vertical="center"/>
    </xf>
    <xf numFmtId="168" fontId="7" fillId="16" borderId="18" xfId="0" applyNumberFormat="1" applyFont="1" applyFill="1" applyBorder="1" applyAlignment="1">
      <alignment horizontal="center" vertical="center"/>
    </xf>
    <xf numFmtId="168" fontId="0" fillId="16" borderId="14" xfId="0" applyNumberFormat="1" applyFill="1" applyBorder="1"/>
    <xf numFmtId="164" fontId="0" fillId="6" borderId="33" xfId="0" applyNumberFormat="1" applyFill="1" applyBorder="1" applyAlignment="1">
      <alignment vertical="center"/>
    </xf>
    <xf numFmtId="164" fontId="7" fillId="0" borderId="36" xfId="0" applyNumberFormat="1" applyFont="1" applyBorder="1" applyAlignment="1">
      <alignment vertical="center"/>
    </xf>
    <xf numFmtId="164" fontId="7" fillId="0" borderId="57" xfId="0" applyNumberFormat="1" applyFont="1" applyBorder="1" applyAlignment="1">
      <alignment vertical="center"/>
    </xf>
    <xf numFmtId="164" fontId="7" fillId="16" borderId="21" xfId="0" applyNumberFormat="1" applyFont="1" applyFill="1" applyBorder="1" applyAlignment="1">
      <alignment horizontal="center" vertical="center"/>
    </xf>
    <xf numFmtId="168" fontId="7" fillId="16" borderId="21" xfId="0" applyNumberFormat="1" applyFont="1" applyFill="1" applyBorder="1" applyAlignment="1">
      <alignment horizontal="center" vertical="center"/>
    </xf>
    <xf numFmtId="168" fontId="0" fillId="16" borderId="12" xfId="0" applyNumberFormat="1" applyFill="1" applyBorder="1"/>
    <xf numFmtId="164" fontId="7" fillId="0" borderId="1" xfId="0" applyNumberFormat="1" applyFont="1" applyBorder="1" applyAlignment="1">
      <alignment vertical="center"/>
    </xf>
    <xf numFmtId="0" fontId="0" fillId="16" borderId="12" xfId="0" applyFill="1" applyBorder="1"/>
    <xf numFmtId="164" fontId="7" fillId="0" borderId="0" xfId="0" applyNumberFormat="1" applyFont="1" applyAlignment="1">
      <alignment vertical="center"/>
    </xf>
    <xf numFmtId="164" fontId="7" fillId="0" borderId="46" xfId="0" applyNumberFormat="1" applyFont="1" applyBorder="1" applyAlignment="1">
      <alignment vertical="center"/>
    </xf>
    <xf numFmtId="164" fontId="7" fillId="16" borderId="20" xfId="0" applyNumberFormat="1" applyFont="1" applyFill="1" applyBorder="1" applyAlignment="1">
      <alignment horizontal="center" vertical="center"/>
    </xf>
    <xf numFmtId="168" fontId="7" fillId="16" borderId="20" xfId="0" applyNumberFormat="1" applyFont="1" applyFill="1" applyBorder="1" applyAlignment="1">
      <alignment horizontal="center" vertical="center"/>
    </xf>
    <xf numFmtId="168" fontId="0" fillId="16" borderId="10" xfId="0" applyNumberFormat="1" applyFill="1" applyBorder="1"/>
    <xf numFmtId="0" fontId="0" fillId="16" borderId="10" xfId="0" applyFill="1" applyBorder="1"/>
    <xf numFmtId="164" fontId="7" fillId="0" borderId="41" xfId="0" applyNumberFormat="1" applyFont="1" applyBorder="1" applyAlignment="1">
      <alignment vertical="center"/>
    </xf>
    <xf numFmtId="164" fontId="7" fillId="16" borderId="19" xfId="0" applyNumberFormat="1" applyFont="1" applyFill="1" applyBorder="1" applyAlignment="1">
      <alignment horizontal="center" vertical="center"/>
    </xf>
    <xf numFmtId="0" fontId="2" fillId="17" borderId="66" xfId="0" applyFont="1" applyFill="1" applyBorder="1" applyAlignment="1">
      <alignment horizontal="center" vertical="center" wrapText="1"/>
    </xf>
    <xf numFmtId="0" fontId="2" fillId="17" borderId="33" xfId="0" applyFont="1" applyFill="1" applyBorder="1" applyAlignment="1">
      <alignment horizontal="center" vertical="center" wrapText="1"/>
    </xf>
    <xf numFmtId="169" fontId="7" fillId="16" borderId="52" xfId="0" applyNumberFormat="1" applyFont="1" applyFill="1" applyBorder="1" applyAlignment="1">
      <alignment vertical="center"/>
    </xf>
    <xf numFmtId="170" fontId="0" fillId="16" borderId="14" xfId="0" applyNumberFormat="1" applyFill="1" applyBorder="1" applyAlignment="1">
      <alignment vertical="top"/>
    </xf>
    <xf numFmtId="164" fontId="7" fillId="16" borderId="39" xfId="0" applyNumberFormat="1" applyFont="1" applyFill="1" applyBorder="1" applyAlignment="1">
      <alignment vertical="center"/>
    </xf>
    <xf numFmtId="164" fontId="7" fillId="16" borderId="60" xfId="0" applyNumberFormat="1" applyFont="1" applyFill="1" applyBorder="1" applyAlignment="1">
      <alignment vertical="center"/>
    </xf>
    <xf numFmtId="170" fontId="0" fillId="16" borderId="10" xfId="0" applyNumberFormat="1" applyFill="1" applyBorder="1" applyAlignment="1">
      <alignment vertical="top"/>
    </xf>
    <xf numFmtId="0" fontId="0" fillId="7" borderId="18" xfId="0" applyFill="1" applyBorder="1" applyAlignment="1">
      <alignment horizontal="center"/>
    </xf>
    <xf numFmtId="170" fontId="0" fillId="16" borderId="14" xfId="0" applyNumberFormat="1" applyFill="1" applyBorder="1" applyAlignment="1">
      <alignment horizontal="center" vertical="top"/>
    </xf>
    <xf numFmtId="164" fontId="7" fillId="16" borderId="44" xfId="0" applyNumberFormat="1" applyFont="1" applyFill="1" applyBorder="1" applyAlignment="1">
      <alignment vertical="center"/>
    </xf>
    <xf numFmtId="170" fontId="0" fillId="16" borderId="16" xfId="0" applyNumberFormat="1" applyFill="1" applyBorder="1" applyAlignment="1">
      <alignment vertical="top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2" fillId="16" borderId="17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 vertical="center"/>
    </xf>
    <xf numFmtId="164" fontId="0" fillId="18" borderId="1" xfId="0" applyNumberFormat="1" applyFill="1" applyBorder="1" applyAlignment="1">
      <alignment horizontal="center" vertical="center"/>
    </xf>
    <xf numFmtId="164" fontId="0" fillId="18" borderId="12" xfId="0" applyNumberFormat="1" applyFill="1" applyBorder="1" applyAlignment="1">
      <alignment horizontal="center" vertical="center"/>
    </xf>
    <xf numFmtId="164" fontId="0" fillId="18" borderId="13" xfId="0" applyNumberFormat="1" applyFill="1" applyBorder="1" applyAlignment="1">
      <alignment horizontal="center" vertical="center"/>
    </xf>
    <xf numFmtId="164" fontId="0" fillId="18" borderId="0" xfId="0" applyNumberFormat="1" applyFill="1" applyAlignment="1">
      <alignment horizontal="center" vertical="center"/>
    </xf>
    <xf numFmtId="164" fontId="0" fillId="18" borderId="14" xfId="0" applyNumberFormat="1" applyFill="1" applyBorder="1" applyAlignment="1">
      <alignment horizontal="center" vertical="center"/>
    </xf>
    <xf numFmtId="164" fontId="0" fillId="18" borderId="9" xfId="0" applyNumberFormat="1" applyFill="1" applyBorder="1" applyAlignment="1">
      <alignment horizontal="center" vertical="center"/>
    </xf>
    <xf numFmtId="164" fontId="0" fillId="18" borderId="2" xfId="0" applyNumberFormat="1" applyFill="1" applyBorder="1" applyAlignment="1">
      <alignment horizontal="center" vertical="center"/>
    </xf>
    <xf numFmtId="164" fontId="0" fillId="18" borderId="10" xfId="0" applyNumberForma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164" fontId="0" fillId="18" borderId="15" xfId="0" applyNumberFormat="1" applyFill="1" applyBorder="1" applyAlignment="1">
      <alignment horizontal="center" vertical="center"/>
    </xf>
    <xf numFmtId="164" fontId="0" fillId="18" borderId="7" xfId="0" applyNumberFormat="1" applyFill="1" applyBorder="1" applyAlignment="1">
      <alignment horizontal="center" vertical="center"/>
    </xf>
    <xf numFmtId="164" fontId="0" fillId="18" borderId="16" xfId="0" applyNumberFormat="1" applyFill="1" applyBorder="1" applyAlignment="1">
      <alignment horizontal="center" vertical="center"/>
    </xf>
    <xf numFmtId="0" fontId="0" fillId="0" borderId="38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7" fontId="29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27" xfId="0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justify" wrapText="1"/>
    </xf>
    <xf numFmtId="0" fontId="0" fillId="0" borderId="18" xfId="0" applyBorder="1" applyAlignment="1">
      <alignment horizontal="center" vertical="justify" wrapText="1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166" fontId="0" fillId="0" borderId="21" xfId="0" applyNumberFormat="1" applyBorder="1" applyAlignment="1">
      <alignment horizontal="center" vertical="center" wrapText="1"/>
    </xf>
    <xf numFmtId="166" fontId="0" fillId="0" borderId="18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38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FD01F-46D7-4E23-9470-B51439429E2E}">
  <dimension ref="B1:AA59"/>
  <sheetViews>
    <sheetView showGridLines="0" zoomScale="70" zoomScaleNormal="70" workbookViewId="0">
      <pane xSplit="6" ySplit="5" topLeftCell="P52" activePane="bottomRight" state="frozen"/>
      <selection pane="topRight" activeCell="K1" sqref="K1"/>
      <selection pane="bottomLeft" activeCell="A6" sqref="A6"/>
      <selection pane="bottomRight" activeCell="V6" sqref="V6:V52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3" customWidth="1"/>
    <col min="4" max="4" width="20.109375" customWidth="1"/>
    <col min="5" max="5" width="10.109375" customWidth="1"/>
    <col min="6" max="6" width="46.44140625" customWidth="1"/>
    <col min="7" max="7" width="12" bestFit="1" customWidth="1"/>
    <col min="8" max="10" width="19.44140625" style="1" customWidth="1"/>
    <col min="11" max="11" width="33.5546875" style="1" customWidth="1"/>
    <col min="12" max="13" width="17.6640625" style="1" customWidth="1"/>
    <col min="14" max="14" width="15.44140625" style="1" customWidth="1"/>
    <col min="15" max="15" width="36.33203125" style="1" customWidth="1"/>
    <col min="16" max="16" width="14.88671875" style="1" customWidth="1"/>
    <col min="17" max="17" width="15.5546875" style="1" customWidth="1"/>
    <col min="18" max="18" width="14.44140625" style="1" customWidth="1"/>
    <col min="19" max="19" width="47.44140625" style="1" customWidth="1"/>
    <col min="20" max="22" width="16.5546875" style="1" customWidth="1"/>
    <col min="23" max="23" width="49.109375" style="1" customWidth="1"/>
    <col min="24" max="24" width="11.44140625" style="1" customWidth="1"/>
    <col min="25" max="25" width="21.33203125" customWidth="1"/>
    <col min="26" max="26" width="19.33203125" customWidth="1"/>
    <col min="27" max="27" width="20.5546875" customWidth="1"/>
  </cols>
  <sheetData>
    <row r="1" spans="2:27" s="2" customFormat="1" ht="23.4" x14ac:dyDescent="0.45">
      <c r="B1" s="481" t="s">
        <v>0</v>
      </c>
      <c r="C1" s="481"/>
      <c r="D1" s="481"/>
      <c r="E1" s="481"/>
      <c r="F1" s="481"/>
      <c r="G1" s="481"/>
      <c r="H1" s="657"/>
      <c r="I1" s="657"/>
      <c r="J1" s="657"/>
      <c r="K1" s="657"/>
      <c r="L1" s="657"/>
      <c r="M1" s="657"/>
      <c r="N1" s="657"/>
      <c r="O1" s="657"/>
      <c r="Q1" s="657"/>
      <c r="R1" s="657"/>
      <c r="S1" s="657"/>
      <c r="T1" s="657"/>
      <c r="U1" s="657"/>
      <c r="V1" s="657"/>
      <c r="W1" s="657"/>
      <c r="X1" s="6"/>
    </row>
    <row r="2" spans="2:27" x14ac:dyDescent="0.3">
      <c r="B2" s="5" t="s">
        <v>1</v>
      </c>
      <c r="C2" s="5"/>
      <c r="D2" s="5"/>
      <c r="E2" s="5"/>
      <c r="F2" s="5"/>
      <c r="G2" s="5"/>
      <c r="H2" s="658"/>
      <c r="I2" s="658"/>
      <c r="J2" s="658"/>
      <c r="K2" s="658"/>
      <c r="L2" s="658"/>
      <c r="M2" s="658"/>
      <c r="N2" s="658"/>
      <c r="O2" s="658"/>
      <c r="P2" s="658"/>
      <c r="Q2" s="658"/>
      <c r="R2" s="658"/>
      <c r="S2" s="658"/>
      <c r="T2" s="658"/>
      <c r="U2" s="658"/>
      <c r="V2" s="658"/>
      <c r="W2" s="658"/>
    </row>
    <row r="3" spans="2:27" ht="5.4" customHeight="1" thickBot="1" x14ac:dyDescent="0.35"/>
    <row r="4" spans="2:27" ht="15" thickBot="1" x14ac:dyDescent="0.35">
      <c r="H4" s="482" t="s">
        <v>2</v>
      </c>
      <c r="I4" s="483"/>
      <c r="J4" s="483"/>
      <c r="K4" s="484"/>
      <c r="L4" s="302" t="s">
        <v>3</v>
      </c>
      <c r="M4" s="303"/>
      <c r="N4" s="303"/>
      <c r="O4" s="304"/>
      <c r="P4" s="302" t="s">
        <v>4</v>
      </c>
      <c r="Q4" s="303"/>
      <c r="R4" s="303"/>
      <c r="S4" s="304"/>
      <c r="T4" s="302" t="s">
        <v>5</v>
      </c>
      <c r="U4" s="303"/>
      <c r="V4" s="303"/>
      <c r="W4" s="304"/>
      <c r="Y4" s="663" t="s">
        <v>6</v>
      </c>
      <c r="Z4" s="664"/>
      <c r="AA4" s="665"/>
    </row>
    <row r="5" spans="2:27" ht="77.25" customHeight="1" thickBot="1" x14ac:dyDescent="0.35">
      <c r="B5" s="279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280" t="s">
        <v>12</v>
      </c>
      <c r="H5" s="485" t="s">
        <v>13</v>
      </c>
      <c r="I5" s="26" t="s">
        <v>14</v>
      </c>
      <c r="J5" s="26" t="s">
        <v>15</v>
      </c>
      <c r="K5" s="486" t="s">
        <v>16</v>
      </c>
      <c r="L5" s="485" t="s">
        <v>13</v>
      </c>
      <c r="M5" s="26" t="s">
        <v>14</v>
      </c>
      <c r="N5" s="26" t="s">
        <v>15</v>
      </c>
      <c r="O5" s="486" t="s">
        <v>16</v>
      </c>
      <c r="P5" s="485" t="s">
        <v>13</v>
      </c>
      <c r="Q5" s="26" t="s">
        <v>14</v>
      </c>
      <c r="R5" s="435" t="s">
        <v>15</v>
      </c>
      <c r="S5" s="486" t="s">
        <v>16</v>
      </c>
      <c r="T5" s="485" t="s">
        <v>13</v>
      </c>
      <c r="U5" s="26" t="s">
        <v>14</v>
      </c>
      <c r="V5" s="435" t="s">
        <v>15</v>
      </c>
      <c r="W5" s="486" t="s">
        <v>16</v>
      </c>
      <c r="X5" s="112" t="s">
        <v>17</v>
      </c>
      <c r="Y5" s="645" t="s">
        <v>18</v>
      </c>
      <c r="Z5" s="646" t="s">
        <v>19</v>
      </c>
      <c r="AA5" s="220" t="s">
        <v>20</v>
      </c>
    </row>
    <row r="6" spans="2:27" ht="16.5" customHeight="1" x14ac:dyDescent="0.3">
      <c r="B6" s="487" t="s">
        <v>21</v>
      </c>
      <c r="C6" s="487" t="s">
        <v>22</v>
      </c>
      <c r="D6" s="487" t="s">
        <v>23</v>
      </c>
      <c r="E6" s="488">
        <v>7.4999999999999997E-2</v>
      </c>
      <c r="F6" s="487" t="s">
        <v>24</v>
      </c>
      <c r="G6" s="9" t="s">
        <v>25</v>
      </c>
      <c r="H6" s="489"/>
      <c r="I6" s="489"/>
      <c r="J6" s="489">
        <f t="shared" ref="J6:J52" si="0">+H6-I6</f>
        <v>0</v>
      </c>
      <c r="K6" s="490"/>
      <c r="L6" s="489"/>
      <c r="M6" s="489"/>
      <c r="N6" s="489"/>
      <c r="O6" s="490"/>
      <c r="P6" s="489"/>
      <c r="Q6" s="489"/>
      <c r="R6" s="489"/>
      <c r="S6" s="490"/>
      <c r="T6" s="489">
        <v>16490</v>
      </c>
      <c r="U6" s="489"/>
      <c r="V6" s="489">
        <f t="shared" ref="V6:V51" si="1">+T6-U6</f>
        <v>16490</v>
      </c>
      <c r="W6" s="490"/>
      <c r="X6" s="131" t="s">
        <v>26</v>
      </c>
      <c r="Y6" s="491"/>
      <c r="Z6" s="647"/>
      <c r="AA6" s="648"/>
    </row>
    <row r="7" spans="2:27" ht="16.5" customHeight="1" x14ac:dyDescent="0.3">
      <c r="B7" s="492" t="s">
        <v>21</v>
      </c>
      <c r="C7" s="492" t="s">
        <v>22</v>
      </c>
      <c r="D7" s="492" t="s">
        <v>27</v>
      </c>
      <c r="E7" s="493">
        <v>7.4999999999999997E-2</v>
      </c>
      <c r="F7" s="492" t="s">
        <v>28</v>
      </c>
      <c r="G7" s="8" t="s">
        <v>25</v>
      </c>
      <c r="H7" s="494"/>
      <c r="I7" s="494"/>
      <c r="J7" s="494">
        <f t="shared" si="0"/>
        <v>0</v>
      </c>
      <c r="K7" s="495"/>
      <c r="L7" s="494"/>
      <c r="M7" s="494"/>
      <c r="N7" s="494"/>
      <c r="O7" s="495"/>
      <c r="P7" s="494"/>
      <c r="Q7" s="494"/>
      <c r="R7" s="494"/>
      <c r="S7" s="495"/>
      <c r="T7" s="494">
        <v>17990</v>
      </c>
      <c r="U7" s="494"/>
      <c r="V7" s="494">
        <f t="shared" si="1"/>
        <v>17990</v>
      </c>
      <c r="W7" s="495"/>
      <c r="X7" s="148" t="s">
        <v>26</v>
      </c>
      <c r="Y7" s="496"/>
      <c r="Z7" s="649"/>
      <c r="AA7" s="648"/>
    </row>
    <row r="8" spans="2:27" ht="16.5" customHeight="1" x14ac:dyDescent="0.3">
      <c r="B8" s="492" t="s">
        <v>21</v>
      </c>
      <c r="C8" s="492" t="s">
        <v>22</v>
      </c>
      <c r="D8" s="492" t="s">
        <v>29</v>
      </c>
      <c r="E8" s="493">
        <v>7.4999999999999997E-2</v>
      </c>
      <c r="F8" s="492" t="s">
        <v>30</v>
      </c>
      <c r="G8" s="8" t="s">
        <v>25</v>
      </c>
      <c r="H8" s="494"/>
      <c r="I8" s="494"/>
      <c r="J8" s="494">
        <f t="shared" si="0"/>
        <v>0</v>
      </c>
      <c r="K8" s="495"/>
      <c r="L8" s="494"/>
      <c r="M8" s="494"/>
      <c r="N8" s="494"/>
      <c r="O8" s="495"/>
      <c r="P8" s="494"/>
      <c r="Q8" s="494"/>
      <c r="R8" s="494"/>
      <c r="S8" s="495"/>
      <c r="T8" s="494">
        <v>18990</v>
      </c>
      <c r="U8" s="494"/>
      <c r="V8" s="494">
        <f t="shared" si="1"/>
        <v>18990</v>
      </c>
      <c r="W8" s="495"/>
      <c r="X8" s="148" t="s">
        <v>26</v>
      </c>
      <c r="Y8" s="496"/>
      <c r="Z8" s="649"/>
      <c r="AA8" s="648"/>
    </row>
    <row r="9" spans="2:27" ht="16.5" customHeight="1" x14ac:dyDescent="0.3">
      <c r="B9" s="497" t="s">
        <v>21</v>
      </c>
      <c r="C9" s="497" t="s">
        <v>22</v>
      </c>
      <c r="D9" s="497" t="s">
        <v>31</v>
      </c>
      <c r="E9" s="498">
        <v>7.4999999999999997E-2</v>
      </c>
      <c r="F9" s="497" t="s">
        <v>32</v>
      </c>
      <c r="G9" s="10" t="s">
        <v>25</v>
      </c>
      <c r="H9" s="499"/>
      <c r="I9" s="499"/>
      <c r="J9" s="499">
        <f t="shared" si="0"/>
        <v>0</v>
      </c>
      <c r="K9" s="500"/>
      <c r="L9" s="499"/>
      <c r="M9" s="499"/>
      <c r="N9" s="499"/>
      <c r="O9" s="500"/>
      <c r="P9" s="499"/>
      <c r="Q9" s="499"/>
      <c r="R9" s="499"/>
      <c r="S9" s="500"/>
      <c r="T9" s="499">
        <v>19990</v>
      </c>
      <c r="U9" s="499"/>
      <c r="V9" s="499">
        <f t="shared" si="1"/>
        <v>19990</v>
      </c>
      <c r="W9" s="500"/>
      <c r="X9" s="602" t="s">
        <v>26</v>
      </c>
      <c r="Y9" s="503"/>
      <c r="Z9" s="650"/>
      <c r="AA9" s="651"/>
    </row>
    <row r="10" spans="2:27" ht="16.5" customHeight="1" x14ac:dyDescent="0.3">
      <c r="B10" s="492" t="s">
        <v>21</v>
      </c>
      <c r="C10" s="492" t="s">
        <v>33</v>
      </c>
      <c r="D10" s="492" t="s">
        <v>34</v>
      </c>
      <c r="E10" s="493">
        <v>7.4999999999999997E-2</v>
      </c>
      <c r="F10" s="492" t="s">
        <v>35</v>
      </c>
      <c r="G10" s="8" t="s">
        <v>25</v>
      </c>
      <c r="H10" s="494"/>
      <c r="I10" s="494"/>
      <c r="J10" s="494">
        <f t="shared" si="0"/>
        <v>0</v>
      </c>
      <c r="K10" s="495"/>
      <c r="L10" s="494"/>
      <c r="M10" s="494"/>
      <c r="N10" s="494"/>
      <c r="O10" s="495"/>
      <c r="P10" s="494"/>
      <c r="Q10" s="494"/>
      <c r="R10" s="494"/>
      <c r="S10" s="495"/>
      <c r="T10" s="489">
        <v>16490</v>
      </c>
      <c r="U10" s="494"/>
      <c r="V10" s="494">
        <f t="shared" si="1"/>
        <v>16490</v>
      </c>
      <c r="W10" s="495"/>
      <c r="X10" s="148" t="s">
        <v>26</v>
      </c>
      <c r="Y10" s="496"/>
      <c r="Z10" s="649"/>
      <c r="AA10" s="648"/>
    </row>
    <row r="11" spans="2:27" ht="16.5" customHeight="1" x14ac:dyDescent="0.3">
      <c r="B11" s="492" t="s">
        <v>21</v>
      </c>
      <c r="C11" s="492" t="s">
        <v>33</v>
      </c>
      <c r="D11" s="492" t="s">
        <v>36</v>
      </c>
      <c r="E11" s="493">
        <v>7.4999999999999997E-2</v>
      </c>
      <c r="F11" s="492" t="s">
        <v>37</v>
      </c>
      <c r="G11" s="8" t="s">
        <v>25</v>
      </c>
      <c r="H11" s="494"/>
      <c r="I11" s="494"/>
      <c r="J11" s="494">
        <f t="shared" si="0"/>
        <v>0</v>
      </c>
      <c r="K11" s="495"/>
      <c r="L11" s="494"/>
      <c r="M11" s="494"/>
      <c r="N11" s="494"/>
      <c r="O11" s="504"/>
      <c r="P11" s="494"/>
      <c r="Q11" s="494"/>
      <c r="R11" s="494"/>
      <c r="S11" s="495"/>
      <c r="T11" s="494">
        <v>17990</v>
      </c>
      <c r="U11" s="494"/>
      <c r="V11" s="494">
        <f t="shared" si="1"/>
        <v>17990</v>
      </c>
      <c r="W11" s="495"/>
      <c r="X11" s="148" t="s">
        <v>26</v>
      </c>
      <c r="Y11" s="496"/>
      <c r="Z11" s="649"/>
      <c r="AA11" s="648"/>
    </row>
    <row r="12" spans="2:27" ht="16.5" customHeight="1" x14ac:dyDescent="0.3">
      <c r="B12" s="492" t="s">
        <v>21</v>
      </c>
      <c r="C12" s="492" t="s">
        <v>33</v>
      </c>
      <c r="D12" s="492" t="s">
        <v>38</v>
      </c>
      <c r="E12" s="493">
        <v>7.4999999999999997E-2</v>
      </c>
      <c r="F12" s="492" t="s">
        <v>39</v>
      </c>
      <c r="G12" s="8" t="s">
        <v>25</v>
      </c>
      <c r="H12" s="494"/>
      <c r="I12" s="494"/>
      <c r="J12" s="494">
        <f t="shared" si="0"/>
        <v>0</v>
      </c>
      <c r="K12" s="495"/>
      <c r="L12" s="494"/>
      <c r="M12" s="494"/>
      <c r="N12" s="494"/>
      <c r="O12" s="495"/>
      <c r="P12" s="494"/>
      <c r="Q12" s="494"/>
      <c r="R12" s="494"/>
      <c r="S12" s="495"/>
      <c r="T12" s="494">
        <v>18990</v>
      </c>
      <c r="U12" s="494"/>
      <c r="V12" s="494">
        <f t="shared" si="1"/>
        <v>18990</v>
      </c>
      <c r="W12" s="495"/>
      <c r="X12" s="148" t="s">
        <v>26</v>
      </c>
      <c r="Y12" s="496"/>
      <c r="Z12" s="649"/>
      <c r="AA12" s="648"/>
    </row>
    <row r="13" spans="2:27" ht="16.5" customHeight="1" x14ac:dyDescent="0.3">
      <c r="B13" s="497" t="s">
        <v>21</v>
      </c>
      <c r="C13" s="497" t="s">
        <v>33</v>
      </c>
      <c r="D13" s="497" t="s">
        <v>40</v>
      </c>
      <c r="E13" s="498">
        <v>7.4999999999999997E-2</v>
      </c>
      <c r="F13" s="497" t="s">
        <v>41</v>
      </c>
      <c r="G13" s="10" t="s">
        <v>25</v>
      </c>
      <c r="H13" s="499"/>
      <c r="I13" s="499"/>
      <c r="J13" s="499">
        <f t="shared" si="0"/>
        <v>0</v>
      </c>
      <c r="K13" s="500"/>
      <c r="L13" s="499"/>
      <c r="M13" s="499"/>
      <c r="N13" s="499"/>
      <c r="O13" s="500"/>
      <c r="P13" s="499"/>
      <c r="Q13" s="499"/>
      <c r="R13" s="499"/>
      <c r="S13" s="500"/>
      <c r="T13" s="499">
        <v>19990</v>
      </c>
      <c r="U13" s="499"/>
      <c r="V13" s="499">
        <f t="shared" si="1"/>
        <v>19990</v>
      </c>
      <c r="W13" s="500"/>
      <c r="X13" s="602" t="s">
        <v>26</v>
      </c>
      <c r="Y13" s="503"/>
      <c r="Z13" s="650"/>
      <c r="AA13" s="651"/>
    </row>
    <row r="14" spans="2:27" ht="16.5" customHeight="1" x14ac:dyDescent="0.3">
      <c r="B14" s="492" t="s">
        <v>21</v>
      </c>
      <c r="C14" s="492" t="s">
        <v>42</v>
      </c>
      <c r="D14" s="492" t="s">
        <v>43</v>
      </c>
      <c r="E14" s="493">
        <v>0.1</v>
      </c>
      <c r="F14" s="492" t="s">
        <v>44</v>
      </c>
      <c r="G14" s="8" t="s">
        <v>25</v>
      </c>
      <c r="H14" s="494"/>
      <c r="I14" s="494"/>
      <c r="J14" s="494">
        <f t="shared" si="0"/>
        <v>0</v>
      </c>
      <c r="K14" s="495"/>
      <c r="L14" s="494"/>
      <c r="M14" s="494"/>
      <c r="N14" s="494"/>
      <c r="O14" s="495"/>
      <c r="P14" s="494"/>
      <c r="Q14" s="494"/>
      <c r="R14" s="494"/>
      <c r="S14" s="495"/>
      <c r="T14" s="494">
        <v>19990</v>
      </c>
      <c r="U14" s="494"/>
      <c r="V14" s="494">
        <f t="shared" si="1"/>
        <v>19990</v>
      </c>
      <c r="W14" s="495"/>
      <c r="X14" s="652" t="s">
        <v>26</v>
      </c>
      <c r="Y14" s="496">
        <f t="shared" ref="Y14:Y20" si="2">+T14*0.9</f>
        <v>17991</v>
      </c>
      <c r="Z14" s="649">
        <f t="shared" ref="Z14:Z20" si="3">+T14*0.075</f>
        <v>1499.25</v>
      </c>
      <c r="AA14" s="648">
        <f t="shared" ref="AA14:AA20" si="4">+T14*0.025</f>
        <v>499.75</v>
      </c>
    </row>
    <row r="15" spans="2:27" ht="16.5" customHeight="1" x14ac:dyDescent="0.3">
      <c r="B15" s="492" t="s">
        <v>21</v>
      </c>
      <c r="C15" s="492" t="s">
        <v>42</v>
      </c>
      <c r="D15" s="492" t="s">
        <v>45</v>
      </c>
      <c r="E15" s="493">
        <v>0.1</v>
      </c>
      <c r="F15" s="492" t="s">
        <v>46</v>
      </c>
      <c r="G15" s="8" t="s">
        <v>25</v>
      </c>
      <c r="H15" s="494"/>
      <c r="I15" s="494"/>
      <c r="J15" s="494">
        <f t="shared" si="0"/>
        <v>0</v>
      </c>
      <c r="K15" s="495"/>
      <c r="L15" s="494"/>
      <c r="M15" s="494"/>
      <c r="N15" s="494"/>
      <c r="O15" s="504"/>
      <c r="P15" s="494"/>
      <c r="Q15" s="494"/>
      <c r="R15" s="494"/>
      <c r="S15" s="495"/>
      <c r="T15" s="494">
        <v>22990</v>
      </c>
      <c r="U15" s="494"/>
      <c r="V15" s="494">
        <f t="shared" si="1"/>
        <v>22990</v>
      </c>
      <c r="W15" s="495"/>
      <c r="X15" s="652" t="s">
        <v>26</v>
      </c>
      <c r="Y15" s="496">
        <f t="shared" si="2"/>
        <v>20691</v>
      </c>
      <c r="Z15" s="649">
        <f t="shared" si="3"/>
        <v>1724.25</v>
      </c>
      <c r="AA15" s="648">
        <f t="shared" si="4"/>
        <v>574.75</v>
      </c>
    </row>
    <row r="16" spans="2:27" ht="16.5" customHeight="1" x14ac:dyDescent="0.3">
      <c r="B16" s="497" t="s">
        <v>21</v>
      </c>
      <c r="C16" s="497" t="s">
        <v>42</v>
      </c>
      <c r="D16" s="497" t="s">
        <v>47</v>
      </c>
      <c r="E16" s="498">
        <v>0.1</v>
      </c>
      <c r="F16" s="497" t="s">
        <v>48</v>
      </c>
      <c r="G16" s="10" t="s">
        <v>25</v>
      </c>
      <c r="H16" s="499"/>
      <c r="I16" s="499"/>
      <c r="J16" s="499">
        <f t="shared" si="0"/>
        <v>0</v>
      </c>
      <c r="K16" s="500"/>
      <c r="L16" s="499"/>
      <c r="M16" s="499"/>
      <c r="N16" s="499"/>
      <c r="O16" s="505"/>
      <c r="P16" s="499"/>
      <c r="Q16" s="499"/>
      <c r="R16" s="499"/>
      <c r="S16" s="505"/>
      <c r="T16" s="499">
        <v>23990</v>
      </c>
      <c r="U16" s="499"/>
      <c r="V16" s="499">
        <f t="shared" si="1"/>
        <v>23990</v>
      </c>
      <c r="W16" s="505"/>
      <c r="X16" s="602" t="s">
        <v>26</v>
      </c>
      <c r="Y16" s="503">
        <f t="shared" si="2"/>
        <v>21591</v>
      </c>
      <c r="Z16" s="650">
        <f t="shared" si="3"/>
        <v>1799.25</v>
      </c>
      <c r="AA16" s="651">
        <f t="shared" si="4"/>
        <v>599.75</v>
      </c>
    </row>
    <row r="17" spans="2:27" ht="16.5" customHeight="1" x14ac:dyDescent="0.3">
      <c r="B17" s="492" t="s">
        <v>21</v>
      </c>
      <c r="C17" s="492" t="s">
        <v>49</v>
      </c>
      <c r="D17" s="492" t="s">
        <v>50</v>
      </c>
      <c r="E17" s="493">
        <v>0.1</v>
      </c>
      <c r="F17" s="492" t="s">
        <v>51</v>
      </c>
      <c r="G17" s="8" t="s">
        <v>25</v>
      </c>
      <c r="H17" s="494"/>
      <c r="I17" s="494"/>
      <c r="J17" s="494">
        <f t="shared" si="0"/>
        <v>0</v>
      </c>
      <c r="K17" s="495"/>
      <c r="L17" s="494"/>
      <c r="M17" s="494"/>
      <c r="N17" s="494"/>
      <c r="O17" s="495"/>
      <c r="P17" s="494"/>
      <c r="Q17" s="494"/>
      <c r="R17" s="494"/>
      <c r="S17" s="495"/>
      <c r="T17" s="494">
        <v>20990</v>
      </c>
      <c r="U17" s="494"/>
      <c r="V17" s="494">
        <f t="shared" si="1"/>
        <v>20990</v>
      </c>
      <c r="W17" s="495"/>
      <c r="X17" s="148" t="s">
        <v>52</v>
      </c>
      <c r="Y17" s="496">
        <f t="shared" si="2"/>
        <v>18891</v>
      </c>
      <c r="Z17" s="649">
        <f t="shared" si="3"/>
        <v>1574.25</v>
      </c>
      <c r="AA17" s="648">
        <f t="shared" si="4"/>
        <v>524.75</v>
      </c>
    </row>
    <row r="18" spans="2:27" ht="16.5" customHeight="1" x14ac:dyDescent="0.3">
      <c r="B18" s="492" t="s">
        <v>21</v>
      </c>
      <c r="C18" s="492" t="s">
        <v>49</v>
      </c>
      <c r="D18" s="492" t="s">
        <v>53</v>
      </c>
      <c r="E18" s="493">
        <v>0.1</v>
      </c>
      <c r="F18" s="492" t="s">
        <v>54</v>
      </c>
      <c r="G18" s="8" t="s">
        <v>25</v>
      </c>
      <c r="H18" s="494"/>
      <c r="I18" s="494"/>
      <c r="J18" s="494">
        <f t="shared" si="0"/>
        <v>0</v>
      </c>
      <c r="K18" s="495"/>
      <c r="L18" s="494"/>
      <c r="M18" s="494"/>
      <c r="N18" s="494"/>
      <c r="O18" s="495"/>
      <c r="P18" s="494"/>
      <c r="Q18" s="494"/>
      <c r="R18" s="494"/>
      <c r="S18" s="506"/>
      <c r="T18" s="494">
        <v>23990</v>
      </c>
      <c r="U18" s="494"/>
      <c r="V18" s="494">
        <f t="shared" si="1"/>
        <v>23990</v>
      </c>
      <c r="W18" s="506"/>
      <c r="X18" s="148" t="s">
        <v>52</v>
      </c>
      <c r="Y18" s="496">
        <f t="shared" si="2"/>
        <v>21591</v>
      </c>
      <c r="Z18" s="649">
        <f t="shared" si="3"/>
        <v>1799.25</v>
      </c>
      <c r="AA18" s="653">
        <f t="shared" si="4"/>
        <v>599.75</v>
      </c>
    </row>
    <row r="19" spans="2:27" ht="16.5" customHeight="1" x14ac:dyDescent="0.3">
      <c r="B19" s="492" t="s">
        <v>21</v>
      </c>
      <c r="C19" s="492" t="s">
        <v>49</v>
      </c>
      <c r="D19" s="492" t="s">
        <v>55</v>
      </c>
      <c r="E19" s="493">
        <v>0.1</v>
      </c>
      <c r="F19" s="492" t="s">
        <v>56</v>
      </c>
      <c r="G19" s="8" t="s">
        <v>25</v>
      </c>
      <c r="H19" s="494"/>
      <c r="I19" s="494"/>
      <c r="J19" s="494">
        <f t="shared" si="0"/>
        <v>0</v>
      </c>
      <c r="K19" s="495"/>
      <c r="L19" s="494"/>
      <c r="M19" s="494"/>
      <c r="N19" s="494"/>
      <c r="O19" s="495"/>
      <c r="P19" s="494"/>
      <c r="Q19" s="494"/>
      <c r="R19" s="494"/>
      <c r="S19" s="495"/>
      <c r="T19" s="494">
        <v>24990</v>
      </c>
      <c r="U19" s="494"/>
      <c r="V19" s="494">
        <f t="shared" si="1"/>
        <v>24990</v>
      </c>
      <c r="W19" s="495"/>
      <c r="X19" s="148" t="s">
        <v>52</v>
      </c>
      <c r="Y19" s="496">
        <f t="shared" si="2"/>
        <v>22491</v>
      </c>
      <c r="Z19" s="649">
        <f t="shared" si="3"/>
        <v>1874.25</v>
      </c>
      <c r="AA19" s="648">
        <f t="shared" si="4"/>
        <v>624.75</v>
      </c>
    </row>
    <row r="20" spans="2:27" ht="16.5" customHeight="1" x14ac:dyDescent="0.3">
      <c r="B20" s="497" t="s">
        <v>21</v>
      </c>
      <c r="C20" s="497" t="s">
        <v>49</v>
      </c>
      <c r="D20" s="497" t="s">
        <v>57</v>
      </c>
      <c r="E20" s="498">
        <v>0.1</v>
      </c>
      <c r="F20" s="497" t="s">
        <v>58</v>
      </c>
      <c r="G20" s="10" t="s">
        <v>25</v>
      </c>
      <c r="H20" s="499"/>
      <c r="I20" s="499"/>
      <c r="J20" s="499">
        <f t="shared" si="0"/>
        <v>0</v>
      </c>
      <c r="K20" s="500"/>
      <c r="L20" s="499"/>
      <c r="M20" s="499"/>
      <c r="N20" s="499"/>
      <c r="O20" s="505"/>
      <c r="P20" s="499"/>
      <c r="Q20" s="499"/>
      <c r="R20" s="499"/>
      <c r="S20" s="500"/>
      <c r="T20" s="499">
        <v>27990</v>
      </c>
      <c r="U20" s="499"/>
      <c r="V20" s="499">
        <f t="shared" si="1"/>
        <v>27990</v>
      </c>
      <c r="W20" s="500"/>
      <c r="X20" s="602" t="s">
        <v>52</v>
      </c>
      <c r="Y20" s="503">
        <f t="shared" si="2"/>
        <v>25191</v>
      </c>
      <c r="Z20" s="650">
        <f t="shared" si="3"/>
        <v>2099.25</v>
      </c>
      <c r="AA20" s="651">
        <f t="shared" si="4"/>
        <v>699.75</v>
      </c>
    </row>
    <row r="21" spans="2:27" x14ac:dyDescent="0.3">
      <c r="B21" s="492" t="s">
        <v>21</v>
      </c>
      <c r="C21" s="492" t="s">
        <v>59</v>
      </c>
      <c r="D21" s="492" t="s">
        <v>60</v>
      </c>
      <c r="E21" s="493">
        <v>0.1</v>
      </c>
      <c r="F21" s="492" t="s">
        <v>61</v>
      </c>
      <c r="G21" s="8" t="s">
        <v>25</v>
      </c>
      <c r="H21" s="494"/>
      <c r="I21" s="494"/>
      <c r="J21" s="494"/>
      <c r="K21" s="495"/>
      <c r="L21" s="494"/>
      <c r="M21" s="494"/>
      <c r="N21" s="494"/>
      <c r="O21" s="504"/>
      <c r="P21" s="494"/>
      <c r="Q21" s="494"/>
      <c r="R21" s="494"/>
      <c r="S21" s="495"/>
      <c r="T21" s="494">
        <v>26990</v>
      </c>
      <c r="U21" s="494"/>
      <c r="V21" s="494">
        <f t="shared" si="1"/>
        <v>26990</v>
      </c>
      <c r="W21" s="495"/>
      <c r="X21" s="148" t="s">
        <v>62</v>
      </c>
      <c r="Y21" s="496"/>
      <c r="Z21" s="649"/>
      <c r="AA21" s="648"/>
    </row>
    <row r="22" spans="2:27" x14ac:dyDescent="0.3">
      <c r="B22" s="492" t="s">
        <v>21</v>
      </c>
      <c r="C22" s="492" t="s">
        <v>59</v>
      </c>
      <c r="D22" s="492" t="s">
        <v>63</v>
      </c>
      <c r="E22" s="493">
        <v>0.1</v>
      </c>
      <c r="F22" s="492" t="s">
        <v>64</v>
      </c>
      <c r="G22" s="8" t="s">
        <v>25</v>
      </c>
      <c r="H22" s="494"/>
      <c r="I22" s="494"/>
      <c r="J22" s="494">
        <f t="shared" si="0"/>
        <v>0</v>
      </c>
      <c r="K22" s="495"/>
      <c r="L22" s="494">
        <v>30490</v>
      </c>
      <c r="M22" s="494"/>
      <c r="N22" s="494">
        <f t="shared" ref="N22:N26" si="5">+L22-M22</f>
        <v>30490</v>
      </c>
      <c r="O22" s="495"/>
      <c r="P22" s="494"/>
      <c r="Q22" s="494"/>
      <c r="R22" s="494"/>
      <c r="S22" s="495"/>
      <c r="T22" s="494"/>
      <c r="U22" s="494"/>
      <c r="V22" s="494">
        <f t="shared" si="1"/>
        <v>0</v>
      </c>
      <c r="W22" s="495"/>
      <c r="X22" s="148" t="s">
        <v>62</v>
      </c>
      <c r="Y22" s="496">
        <f>+N22*0.9</f>
        <v>27441</v>
      </c>
      <c r="Z22" s="649">
        <f>+N22*0.075</f>
        <v>2286.75</v>
      </c>
      <c r="AA22" s="648">
        <f>+N22*0.025</f>
        <v>762.25</v>
      </c>
    </row>
    <row r="23" spans="2:27" ht="15.9" customHeight="1" x14ac:dyDescent="0.3">
      <c r="B23" s="492" t="s">
        <v>21</v>
      </c>
      <c r="C23" s="492" t="s">
        <v>59</v>
      </c>
      <c r="D23" s="492" t="s">
        <v>65</v>
      </c>
      <c r="E23" s="493">
        <v>0.1</v>
      </c>
      <c r="F23" s="492" t="s">
        <v>66</v>
      </c>
      <c r="G23" s="8" t="s">
        <v>25</v>
      </c>
      <c r="H23" s="494">
        <v>32990</v>
      </c>
      <c r="I23" s="494"/>
      <c r="J23" s="494">
        <f t="shared" si="0"/>
        <v>32990</v>
      </c>
      <c r="K23" s="495" t="s">
        <v>67</v>
      </c>
      <c r="L23" s="494"/>
      <c r="M23" s="494"/>
      <c r="N23" s="494"/>
      <c r="O23" s="495"/>
      <c r="P23" s="494"/>
      <c r="Q23" s="494"/>
      <c r="R23" s="494"/>
      <c r="S23" s="495"/>
      <c r="T23" s="494"/>
      <c r="U23" s="494"/>
      <c r="V23" s="494">
        <f t="shared" si="1"/>
        <v>0</v>
      </c>
      <c r="W23" s="495"/>
      <c r="X23" s="148" t="s">
        <v>62</v>
      </c>
      <c r="Y23" s="496">
        <f>+J23*0.9</f>
        <v>29691</v>
      </c>
      <c r="Z23" s="649">
        <f>+J23*0.075</f>
        <v>2474.25</v>
      </c>
      <c r="AA23" s="648">
        <f>+J23*0.025</f>
        <v>824.75</v>
      </c>
    </row>
    <row r="24" spans="2:27" x14ac:dyDescent="0.3">
      <c r="B24" s="492" t="s">
        <v>21</v>
      </c>
      <c r="C24" s="492" t="s">
        <v>59</v>
      </c>
      <c r="D24" s="492" t="s">
        <v>68</v>
      </c>
      <c r="E24" s="493">
        <v>0.1</v>
      </c>
      <c r="F24" s="492" t="s">
        <v>69</v>
      </c>
      <c r="G24" s="8" t="s">
        <v>25</v>
      </c>
      <c r="H24" s="494"/>
      <c r="I24" s="494"/>
      <c r="J24" s="494">
        <f t="shared" si="0"/>
        <v>0</v>
      </c>
      <c r="K24" s="495"/>
      <c r="L24" s="494">
        <v>30490</v>
      </c>
      <c r="M24" s="494"/>
      <c r="N24" s="494">
        <f t="shared" si="5"/>
        <v>30490</v>
      </c>
      <c r="O24" s="495"/>
      <c r="P24" s="494"/>
      <c r="Q24" s="494"/>
      <c r="R24" s="494"/>
      <c r="S24" s="495"/>
      <c r="T24" s="494"/>
      <c r="U24" s="494"/>
      <c r="V24" s="494">
        <f t="shared" si="1"/>
        <v>0</v>
      </c>
      <c r="W24" s="495"/>
      <c r="X24" s="148" t="s">
        <v>62</v>
      </c>
      <c r="Y24" s="496">
        <f>+N24*0.9</f>
        <v>27441</v>
      </c>
      <c r="Z24" s="649">
        <f>+N24*0.075</f>
        <v>2286.75</v>
      </c>
      <c r="AA24" s="648">
        <f>+N24*0.025</f>
        <v>762.25</v>
      </c>
    </row>
    <row r="25" spans="2:27" ht="16.5" customHeight="1" x14ac:dyDescent="0.3">
      <c r="B25" s="497" t="s">
        <v>21</v>
      </c>
      <c r="C25" s="497" t="s">
        <v>59</v>
      </c>
      <c r="D25" s="497" t="s">
        <v>70</v>
      </c>
      <c r="E25" s="498">
        <v>0.1</v>
      </c>
      <c r="F25" s="497" t="s">
        <v>71</v>
      </c>
      <c r="G25" s="10" t="s">
        <v>25</v>
      </c>
      <c r="H25" s="499"/>
      <c r="I25" s="499"/>
      <c r="J25" s="499"/>
      <c r="K25" s="500"/>
      <c r="L25" s="499"/>
      <c r="M25" s="499"/>
      <c r="N25" s="499"/>
      <c r="O25" s="500"/>
      <c r="P25" s="499"/>
      <c r="Q25" s="499"/>
      <c r="R25" s="499"/>
      <c r="S25" s="500"/>
      <c r="T25" s="499">
        <v>36990</v>
      </c>
      <c r="U25" s="499"/>
      <c r="V25" s="499">
        <f t="shared" si="1"/>
        <v>36990</v>
      </c>
      <c r="W25" s="500"/>
      <c r="X25" s="602" t="s">
        <v>62</v>
      </c>
      <c r="Y25" s="503">
        <f t="shared" ref="Y25:Y45" si="6">+T25*0.9</f>
        <v>33291</v>
      </c>
      <c r="Z25" s="650">
        <f t="shared" ref="Z25:Z45" si="7">+T25*0.075</f>
        <v>2774.25</v>
      </c>
      <c r="AA25" s="651">
        <f t="shared" ref="AA25:AA45" si="8">+T25*0.025</f>
        <v>924.75</v>
      </c>
    </row>
    <row r="26" spans="2:27" ht="13.5" customHeight="1" x14ac:dyDescent="0.3">
      <c r="B26" s="492" t="s">
        <v>21</v>
      </c>
      <c r="C26" s="492" t="s">
        <v>72</v>
      </c>
      <c r="D26" s="492" t="s">
        <v>73</v>
      </c>
      <c r="E26" s="493">
        <v>0.1</v>
      </c>
      <c r="F26" s="492" t="s">
        <v>74</v>
      </c>
      <c r="G26" s="8" t="s">
        <v>25</v>
      </c>
      <c r="H26" s="494"/>
      <c r="I26" s="494"/>
      <c r="J26" s="494"/>
      <c r="K26" s="495"/>
      <c r="L26" s="494">
        <v>34990</v>
      </c>
      <c r="M26" s="494">
        <v>0</v>
      </c>
      <c r="N26" s="494">
        <f t="shared" si="5"/>
        <v>34990</v>
      </c>
      <c r="O26" s="495" t="s">
        <v>75</v>
      </c>
      <c r="P26" s="494"/>
      <c r="Q26" s="494"/>
      <c r="R26" s="494"/>
      <c r="S26" s="495"/>
      <c r="T26" s="494"/>
      <c r="U26" s="494"/>
      <c r="V26" s="494">
        <f t="shared" si="1"/>
        <v>0</v>
      </c>
      <c r="W26" s="495"/>
      <c r="X26" s="148" t="s">
        <v>76</v>
      </c>
      <c r="Y26" s="496"/>
      <c r="Z26" s="649"/>
      <c r="AA26" s="648"/>
    </row>
    <row r="27" spans="2:27" ht="16.5" customHeight="1" x14ac:dyDescent="0.3">
      <c r="B27" s="497" t="s">
        <v>21</v>
      </c>
      <c r="C27" s="497" t="s">
        <v>72</v>
      </c>
      <c r="D27" s="501" t="s">
        <v>77</v>
      </c>
      <c r="E27" s="498">
        <v>0.1</v>
      </c>
      <c r="F27" s="501" t="s">
        <v>78</v>
      </c>
      <c r="G27" s="507" t="s">
        <v>25</v>
      </c>
      <c r="H27" s="499"/>
      <c r="I27" s="499"/>
      <c r="J27" s="499"/>
      <c r="K27" s="500"/>
      <c r="L27" s="499"/>
      <c r="M27" s="499"/>
      <c r="N27" s="499"/>
      <c r="O27" s="500"/>
      <c r="P27" s="499"/>
      <c r="Q27" s="499"/>
      <c r="R27" s="499"/>
      <c r="S27" s="500"/>
      <c r="T27" s="499">
        <v>40990</v>
      </c>
      <c r="U27" s="499"/>
      <c r="V27" s="499">
        <f t="shared" si="1"/>
        <v>40990</v>
      </c>
      <c r="W27" s="500"/>
      <c r="X27" s="602" t="s">
        <v>76</v>
      </c>
      <c r="Y27" s="503"/>
      <c r="Z27" s="650"/>
      <c r="AA27" s="651"/>
    </row>
    <row r="28" spans="2:27" x14ac:dyDescent="0.3">
      <c r="B28" s="492" t="s">
        <v>21</v>
      </c>
      <c r="C28" s="492" t="s">
        <v>79</v>
      </c>
      <c r="D28" s="492" t="s">
        <v>80</v>
      </c>
      <c r="E28" s="493">
        <v>0.1</v>
      </c>
      <c r="F28" s="492" t="s">
        <v>81</v>
      </c>
      <c r="G28" s="8" t="s">
        <v>25</v>
      </c>
      <c r="H28" s="494"/>
      <c r="I28" s="494"/>
      <c r="J28" s="494"/>
      <c r="K28" s="495"/>
      <c r="L28" s="494"/>
      <c r="M28" s="494"/>
      <c r="N28" s="494"/>
      <c r="O28" s="495"/>
      <c r="P28" s="494"/>
      <c r="Q28" s="494"/>
      <c r="R28" s="494"/>
      <c r="S28" s="495"/>
      <c r="T28" s="494">
        <v>18490</v>
      </c>
      <c r="U28" s="494"/>
      <c r="V28" s="494">
        <f t="shared" si="1"/>
        <v>18490</v>
      </c>
      <c r="W28" s="495"/>
      <c r="X28" s="148" t="s">
        <v>52</v>
      </c>
      <c r="Y28" s="496">
        <f t="shared" si="6"/>
        <v>16641</v>
      </c>
      <c r="Z28" s="649">
        <f t="shared" si="7"/>
        <v>1386.75</v>
      </c>
      <c r="AA28" s="648">
        <f t="shared" si="8"/>
        <v>462.25</v>
      </c>
    </row>
    <row r="29" spans="2:27" x14ac:dyDescent="0.3">
      <c r="B29" s="492" t="s">
        <v>21</v>
      </c>
      <c r="C29" s="492" t="s">
        <v>79</v>
      </c>
      <c r="D29" s="492" t="s">
        <v>82</v>
      </c>
      <c r="E29" s="493">
        <v>0.1</v>
      </c>
      <c r="F29" s="492" t="s">
        <v>83</v>
      </c>
      <c r="G29" s="8" t="s">
        <v>25</v>
      </c>
      <c r="H29" s="494"/>
      <c r="I29" s="494"/>
      <c r="J29" s="494"/>
      <c r="K29" s="495"/>
      <c r="L29" s="494"/>
      <c r="M29" s="494"/>
      <c r="N29" s="494"/>
      <c r="O29" s="495"/>
      <c r="P29" s="494"/>
      <c r="Q29" s="494"/>
      <c r="R29" s="494"/>
      <c r="S29" s="495"/>
      <c r="T29" s="494">
        <v>21990</v>
      </c>
      <c r="U29" s="494"/>
      <c r="V29" s="494">
        <f t="shared" si="1"/>
        <v>21990</v>
      </c>
      <c r="W29" s="495"/>
      <c r="X29" s="148" t="s">
        <v>52</v>
      </c>
      <c r="Y29" s="496"/>
      <c r="Z29" s="649"/>
      <c r="AA29" s="648"/>
    </row>
    <row r="30" spans="2:27" x14ac:dyDescent="0.3">
      <c r="B30" s="492" t="s">
        <v>21</v>
      </c>
      <c r="C30" s="492" t="s">
        <v>79</v>
      </c>
      <c r="D30" s="492" t="s">
        <v>84</v>
      </c>
      <c r="E30" s="493">
        <v>0.1</v>
      </c>
      <c r="F30" s="492" t="s">
        <v>85</v>
      </c>
      <c r="G30" s="8" t="s">
        <v>25</v>
      </c>
      <c r="H30" s="494"/>
      <c r="I30" s="494"/>
      <c r="J30" s="494"/>
      <c r="K30" s="495"/>
      <c r="L30" s="494"/>
      <c r="M30" s="494"/>
      <c r="N30" s="494"/>
      <c r="O30" s="495"/>
      <c r="P30" s="494"/>
      <c r="Q30" s="494"/>
      <c r="R30" s="494"/>
      <c r="S30" s="495"/>
      <c r="T30" s="494">
        <v>22990</v>
      </c>
      <c r="U30" s="494"/>
      <c r="V30" s="494">
        <f t="shared" si="1"/>
        <v>22990</v>
      </c>
      <c r="W30" s="495"/>
      <c r="X30" s="148" t="s">
        <v>52</v>
      </c>
      <c r="Y30" s="496">
        <f t="shared" si="6"/>
        <v>20691</v>
      </c>
      <c r="Z30" s="649">
        <f t="shared" si="7"/>
        <v>1724.25</v>
      </c>
      <c r="AA30" s="648">
        <f t="shared" si="8"/>
        <v>574.75</v>
      </c>
    </row>
    <row r="31" spans="2:27" x14ac:dyDescent="0.3">
      <c r="B31" s="492" t="s">
        <v>21</v>
      </c>
      <c r="C31" s="492" t="s">
        <v>79</v>
      </c>
      <c r="D31" s="492" t="s">
        <v>86</v>
      </c>
      <c r="E31" s="493">
        <v>0.1</v>
      </c>
      <c r="F31" s="492" t="s">
        <v>87</v>
      </c>
      <c r="G31" s="8" t="s">
        <v>25</v>
      </c>
      <c r="H31" s="494"/>
      <c r="I31" s="494"/>
      <c r="J31" s="494">
        <f t="shared" ref="J31:J38" si="9">+H31-I31</f>
        <v>0</v>
      </c>
      <c r="K31" s="495"/>
      <c r="L31" s="494"/>
      <c r="M31" s="494"/>
      <c r="N31" s="494"/>
      <c r="O31" s="495"/>
      <c r="P31" s="494">
        <v>24490</v>
      </c>
      <c r="Q31" s="494"/>
      <c r="R31" s="494">
        <f t="shared" ref="R31" si="10">+P31-Q31</f>
        <v>24490</v>
      </c>
      <c r="S31" s="495"/>
      <c r="T31" s="494">
        <v>25490</v>
      </c>
      <c r="U31" s="494"/>
      <c r="V31" s="494">
        <f t="shared" si="1"/>
        <v>25490</v>
      </c>
      <c r="W31" s="495"/>
      <c r="X31" s="148" t="s">
        <v>52</v>
      </c>
      <c r="Y31" s="496"/>
      <c r="Z31" s="649"/>
      <c r="AA31" s="648"/>
    </row>
    <row r="32" spans="2:27" x14ac:dyDescent="0.3">
      <c r="B32" s="497" t="s">
        <v>21</v>
      </c>
      <c r="C32" s="497" t="s">
        <v>79</v>
      </c>
      <c r="D32" s="497" t="s">
        <v>88</v>
      </c>
      <c r="E32" s="498">
        <v>0.1</v>
      </c>
      <c r="F32" s="497" t="s">
        <v>89</v>
      </c>
      <c r="G32" s="10" t="s">
        <v>25</v>
      </c>
      <c r="H32" s="499"/>
      <c r="I32" s="499"/>
      <c r="J32" s="499">
        <f t="shared" si="9"/>
        <v>0</v>
      </c>
      <c r="K32" s="500"/>
      <c r="L32" s="499"/>
      <c r="M32" s="499"/>
      <c r="N32" s="499"/>
      <c r="O32" s="500"/>
      <c r="P32" s="499"/>
      <c r="Q32" s="499"/>
      <c r="R32" s="499"/>
      <c r="S32" s="500"/>
      <c r="T32" s="499">
        <v>26990</v>
      </c>
      <c r="U32" s="499"/>
      <c r="V32" s="499">
        <f t="shared" si="1"/>
        <v>26990</v>
      </c>
      <c r="W32" s="500"/>
      <c r="X32" s="602" t="s">
        <v>26</v>
      </c>
      <c r="Y32" s="503"/>
      <c r="Z32" s="650"/>
      <c r="AA32" s="651"/>
    </row>
    <row r="33" spans="2:27" x14ac:dyDescent="0.3">
      <c r="B33" s="492" t="s">
        <v>21</v>
      </c>
      <c r="C33" s="492" t="s">
        <v>90</v>
      </c>
      <c r="D33" s="492" t="s">
        <v>91</v>
      </c>
      <c r="E33" s="493">
        <v>0.1</v>
      </c>
      <c r="F33" s="492" t="s">
        <v>92</v>
      </c>
      <c r="G33" s="8" t="s">
        <v>25</v>
      </c>
      <c r="H33" s="494"/>
      <c r="I33" s="494"/>
      <c r="J33" s="494">
        <f t="shared" si="9"/>
        <v>0</v>
      </c>
      <c r="K33" s="495"/>
      <c r="L33" s="494"/>
      <c r="M33" s="494"/>
      <c r="N33" s="494"/>
      <c r="O33" s="495"/>
      <c r="P33" s="494"/>
      <c r="Q33" s="494"/>
      <c r="R33" s="494"/>
      <c r="S33" s="495"/>
      <c r="T33" s="494">
        <v>22990</v>
      </c>
      <c r="U33" s="494"/>
      <c r="V33" s="494">
        <f t="shared" si="1"/>
        <v>22990</v>
      </c>
      <c r="W33" s="495"/>
      <c r="X33" s="148" t="s">
        <v>52</v>
      </c>
      <c r="Y33" s="496"/>
      <c r="Z33" s="649"/>
      <c r="AA33" s="648"/>
    </row>
    <row r="34" spans="2:27" x14ac:dyDescent="0.3">
      <c r="B34" s="492" t="s">
        <v>21</v>
      </c>
      <c r="C34" s="492" t="s">
        <v>90</v>
      </c>
      <c r="D34" s="492" t="s">
        <v>93</v>
      </c>
      <c r="E34" s="493">
        <v>0.1</v>
      </c>
      <c r="F34" s="492" t="s">
        <v>94</v>
      </c>
      <c r="G34" s="8" t="s">
        <v>25</v>
      </c>
      <c r="H34" s="494"/>
      <c r="I34" s="494"/>
      <c r="J34" s="494">
        <f t="shared" si="9"/>
        <v>0</v>
      </c>
      <c r="K34" s="495"/>
      <c r="L34" s="494"/>
      <c r="M34" s="494"/>
      <c r="N34" s="494"/>
      <c r="O34" s="495"/>
      <c r="P34" s="494"/>
      <c r="Q34" s="494"/>
      <c r="R34" s="494"/>
      <c r="S34" s="495"/>
      <c r="T34" s="494">
        <v>23990</v>
      </c>
      <c r="U34" s="494"/>
      <c r="V34" s="494">
        <f t="shared" si="1"/>
        <v>23990</v>
      </c>
      <c r="W34" s="495"/>
      <c r="X34" s="148" t="s">
        <v>52</v>
      </c>
      <c r="Y34" s="496"/>
      <c r="Z34" s="649"/>
      <c r="AA34" s="648"/>
    </row>
    <row r="35" spans="2:27" x14ac:dyDescent="0.3">
      <c r="B35" s="492" t="s">
        <v>21</v>
      </c>
      <c r="C35" s="492" t="s">
        <v>90</v>
      </c>
      <c r="D35" s="492" t="s">
        <v>95</v>
      </c>
      <c r="E35" s="493">
        <v>0.1</v>
      </c>
      <c r="F35" s="492" t="s">
        <v>96</v>
      </c>
      <c r="G35" s="8" t="s">
        <v>25</v>
      </c>
      <c r="H35" s="494"/>
      <c r="I35" s="494"/>
      <c r="J35" s="494">
        <f t="shared" si="9"/>
        <v>0</v>
      </c>
      <c r="K35" s="495"/>
      <c r="L35" s="494"/>
      <c r="M35" s="494"/>
      <c r="N35" s="494"/>
      <c r="O35" s="495"/>
      <c r="P35" s="494"/>
      <c r="Q35" s="494"/>
      <c r="R35" s="494"/>
      <c r="S35" s="495"/>
      <c r="T35" s="494">
        <v>26490</v>
      </c>
      <c r="U35" s="494"/>
      <c r="V35" s="494">
        <f t="shared" si="1"/>
        <v>26490</v>
      </c>
      <c r="W35" s="495"/>
      <c r="X35" s="148" t="s">
        <v>52</v>
      </c>
      <c r="Y35" s="496"/>
      <c r="Z35" s="649"/>
      <c r="AA35" s="648"/>
    </row>
    <row r="36" spans="2:27" x14ac:dyDescent="0.3">
      <c r="B36" s="492" t="s">
        <v>21</v>
      </c>
      <c r="C36" s="492" t="s">
        <v>90</v>
      </c>
      <c r="D36" s="492" t="s">
        <v>97</v>
      </c>
      <c r="E36" s="493">
        <v>0.1</v>
      </c>
      <c r="F36" s="492" t="s">
        <v>98</v>
      </c>
      <c r="G36" s="8" t="s">
        <v>25</v>
      </c>
      <c r="H36" s="494"/>
      <c r="I36" s="494"/>
      <c r="J36" s="494">
        <f t="shared" si="9"/>
        <v>0</v>
      </c>
      <c r="K36" s="495"/>
      <c r="L36" s="494"/>
      <c r="M36" s="494"/>
      <c r="N36" s="494"/>
      <c r="O36" s="495"/>
      <c r="P36" s="494"/>
      <c r="Q36" s="494"/>
      <c r="R36" s="494"/>
      <c r="S36" s="495"/>
      <c r="T36" s="494">
        <v>26990</v>
      </c>
      <c r="U36" s="494"/>
      <c r="V36" s="494">
        <f t="shared" si="1"/>
        <v>26990</v>
      </c>
      <c r="W36" s="495"/>
      <c r="X36" s="148" t="s">
        <v>52</v>
      </c>
      <c r="Y36" s="496"/>
      <c r="Z36" s="649"/>
      <c r="AA36" s="648"/>
    </row>
    <row r="37" spans="2:27" ht="16.5" customHeight="1" x14ac:dyDescent="0.3">
      <c r="B37" s="492" t="s">
        <v>21</v>
      </c>
      <c r="C37" s="492" t="s">
        <v>90</v>
      </c>
      <c r="D37" s="492" t="s">
        <v>99</v>
      </c>
      <c r="E37" s="493">
        <v>0.1</v>
      </c>
      <c r="F37" s="492" t="s">
        <v>100</v>
      </c>
      <c r="G37" s="8" t="s">
        <v>25</v>
      </c>
      <c r="H37" s="494"/>
      <c r="I37" s="494"/>
      <c r="J37" s="494">
        <f t="shared" si="9"/>
        <v>0</v>
      </c>
      <c r="K37" s="495"/>
      <c r="L37" s="494"/>
      <c r="M37" s="494"/>
      <c r="N37" s="494"/>
      <c r="O37" s="495"/>
      <c r="P37" s="494"/>
      <c r="Q37" s="494"/>
      <c r="R37" s="494"/>
      <c r="S37" s="495"/>
      <c r="T37" s="494">
        <v>29990</v>
      </c>
      <c r="U37" s="494"/>
      <c r="V37" s="494">
        <f t="shared" si="1"/>
        <v>29990</v>
      </c>
      <c r="W37" s="495"/>
      <c r="X37" s="148" t="s">
        <v>52</v>
      </c>
      <c r="Y37" s="496"/>
      <c r="Z37" s="649"/>
      <c r="AA37" s="648"/>
    </row>
    <row r="38" spans="2:27" x14ac:dyDescent="0.3">
      <c r="B38" s="497" t="s">
        <v>21</v>
      </c>
      <c r="C38" s="497" t="s">
        <v>90</v>
      </c>
      <c r="D38" s="497" t="s">
        <v>101</v>
      </c>
      <c r="E38" s="498">
        <v>0.1</v>
      </c>
      <c r="F38" s="497" t="s">
        <v>102</v>
      </c>
      <c r="G38" s="10" t="s">
        <v>25</v>
      </c>
      <c r="H38" s="499"/>
      <c r="I38" s="499"/>
      <c r="J38" s="499">
        <f t="shared" si="9"/>
        <v>0</v>
      </c>
      <c r="K38" s="500"/>
      <c r="L38" s="499"/>
      <c r="M38" s="499"/>
      <c r="N38" s="499"/>
      <c r="O38" s="505"/>
      <c r="P38" s="499"/>
      <c r="Q38" s="499"/>
      <c r="R38" s="499"/>
      <c r="S38" s="500"/>
      <c r="T38" s="499">
        <v>31490</v>
      </c>
      <c r="U38" s="499"/>
      <c r="V38" s="499">
        <f t="shared" si="1"/>
        <v>31490</v>
      </c>
      <c r="W38" s="500"/>
      <c r="X38" s="602" t="s">
        <v>26</v>
      </c>
      <c r="Y38" s="503"/>
      <c r="Z38" s="650"/>
      <c r="AA38" s="651"/>
    </row>
    <row r="39" spans="2:27" ht="16.5" customHeight="1" x14ac:dyDescent="0.3">
      <c r="B39" s="492" t="s">
        <v>21</v>
      </c>
      <c r="C39" s="492" t="s">
        <v>103</v>
      </c>
      <c r="D39" s="492" t="s">
        <v>104</v>
      </c>
      <c r="E39" s="493">
        <v>0.1</v>
      </c>
      <c r="F39" s="492" t="s">
        <v>105</v>
      </c>
      <c r="G39" s="8" t="s">
        <v>25</v>
      </c>
      <c r="H39" s="494"/>
      <c r="I39" s="494"/>
      <c r="J39" s="494"/>
      <c r="K39" s="495"/>
      <c r="L39" s="494"/>
      <c r="M39" s="494"/>
      <c r="N39" s="494"/>
      <c r="O39" s="495"/>
      <c r="P39" s="494"/>
      <c r="Q39" s="494"/>
      <c r="R39" s="494"/>
      <c r="S39" s="495"/>
      <c r="T39" s="494">
        <v>24490</v>
      </c>
      <c r="U39" s="494"/>
      <c r="V39" s="494">
        <f t="shared" si="1"/>
        <v>24490</v>
      </c>
      <c r="W39" s="495"/>
      <c r="X39" s="148" t="s">
        <v>52</v>
      </c>
      <c r="Y39" s="496"/>
      <c r="Z39" s="649"/>
      <c r="AA39" s="648"/>
    </row>
    <row r="40" spans="2:27" ht="16.5" customHeight="1" x14ac:dyDescent="0.3">
      <c r="B40" s="492" t="s">
        <v>21</v>
      </c>
      <c r="C40" s="492" t="s">
        <v>103</v>
      </c>
      <c r="D40" s="492" t="s">
        <v>106</v>
      </c>
      <c r="E40" s="493">
        <v>0.1</v>
      </c>
      <c r="F40" s="492" t="s">
        <v>107</v>
      </c>
      <c r="G40" s="8" t="s">
        <v>25</v>
      </c>
      <c r="H40" s="494"/>
      <c r="I40" s="494"/>
      <c r="J40" s="494"/>
      <c r="K40" s="495"/>
      <c r="L40" s="494"/>
      <c r="M40" s="494"/>
      <c r="N40" s="494"/>
      <c r="O40" s="495"/>
      <c r="P40" s="494"/>
      <c r="Q40" s="494"/>
      <c r="R40" s="494"/>
      <c r="S40" s="495"/>
      <c r="T40" s="494">
        <v>28990</v>
      </c>
      <c r="U40" s="494"/>
      <c r="V40" s="494">
        <f t="shared" si="1"/>
        <v>28990</v>
      </c>
      <c r="W40" s="495"/>
      <c r="X40" s="148" t="s">
        <v>52</v>
      </c>
      <c r="Y40" s="496"/>
      <c r="Z40" s="649"/>
      <c r="AA40" s="648"/>
    </row>
    <row r="41" spans="2:27" ht="16.5" customHeight="1" x14ac:dyDescent="0.3">
      <c r="B41" s="492" t="s">
        <v>21</v>
      </c>
      <c r="C41" s="492" t="s">
        <v>103</v>
      </c>
      <c r="D41" s="492" t="s">
        <v>108</v>
      </c>
      <c r="E41" s="493">
        <v>0.1</v>
      </c>
      <c r="F41" s="492" t="s">
        <v>109</v>
      </c>
      <c r="G41" s="8" t="s">
        <v>25</v>
      </c>
      <c r="H41" s="494"/>
      <c r="I41" s="494"/>
      <c r="J41" s="494"/>
      <c r="K41" s="495"/>
      <c r="L41" s="494"/>
      <c r="M41" s="494"/>
      <c r="N41" s="494"/>
      <c r="O41" s="495"/>
      <c r="P41" s="494"/>
      <c r="Q41" s="494"/>
      <c r="R41" s="494"/>
      <c r="S41" s="495"/>
      <c r="T41" s="494">
        <v>29990</v>
      </c>
      <c r="U41" s="494"/>
      <c r="V41" s="494">
        <f t="shared" si="1"/>
        <v>29990</v>
      </c>
      <c r="W41" s="495"/>
      <c r="X41" s="148" t="s">
        <v>52</v>
      </c>
      <c r="Y41" s="496"/>
      <c r="Z41" s="649"/>
      <c r="AA41" s="648"/>
    </row>
    <row r="42" spans="2:27" ht="16.5" customHeight="1" x14ac:dyDescent="0.3">
      <c r="B42" s="492" t="s">
        <v>21</v>
      </c>
      <c r="C42" s="492" t="s">
        <v>103</v>
      </c>
      <c r="D42" s="492" t="s">
        <v>110</v>
      </c>
      <c r="E42" s="493">
        <v>0.1</v>
      </c>
      <c r="F42" s="492" t="s">
        <v>111</v>
      </c>
      <c r="G42" s="8" t="s">
        <v>25</v>
      </c>
      <c r="H42" s="494"/>
      <c r="I42" s="494"/>
      <c r="J42" s="494"/>
      <c r="K42" s="495"/>
      <c r="L42" s="494"/>
      <c r="M42" s="494"/>
      <c r="N42" s="494"/>
      <c r="O42" s="495"/>
      <c r="P42" s="494"/>
      <c r="Q42" s="494"/>
      <c r="R42" s="494"/>
      <c r="S42" s="495"/>
      <c r="T42" s="494">
        <v>34490</v>
      </c>
      <c r="U42" s="494"/>
      <c r="V42" s="494">
        <f t="shared" si="1"/>
        <v>34490</v>
      </c>
      <c r="W42" s="495"/>
      <c r="X42" s="148" t="s">
        <v>52</v>
      </c>
      <c r="Y42" s="496"/>
      <c r="Z42" s="649"/>
      <c r="AA42" s="648"/>
    </row>
    <row r="43" spans="2:27" ht="16.5" customHeight="1" x14ac:dyDescent="0.3">
      <c r="B43" s="492" t="s">
        <v>21</v>
      </c>
      <c r="C43" s="492" t="s">
        <v>103</v>
      </c>
      <c r="D43" s="492" t="s">
        <v>112</v>
      </c>
      <c r="E43" s="493">
        <v>0.1</v>
      </c>
      <c r="F43" s="492" t="s">
        <v>113</v>
      </c>
      <c r="G43" s="8" t="s">
        <v>25</v>
      </c>
      <c r="H43" s="494"/>
      <c r="I43" s="494"/>
      <c r="J43" s="494"/>
      <c r="K43" s="495"/>
      <c r="L43" s="494"/>
      <c r="M43" s="494"/>
      <c r="N43" s="494"/>
      <c r="O43" s="495"/>
      <c r="P43" s="494"/>
      <c r="Q43" s="494"/>
      <c r="R43" s="494"/>
      <c r="S43" s="495"/>
      <c r="T43" s="494">
        <v>36490</v>
      </c>
      <c r="U43" s="494"/>
      <c r="V43" s="494">
        <f t="shared" si="1"/>
        <v>36490</v>
      </c>
      <c r="W43" s="495"/>
      <c r="X43" s="148" t="s">
        <v>26</v>
      </c>
      <c r="Y43" s="496"/>
      <c r="Z43" s="649"/>
      <c r="AA43" s="648"/>
    </row>
    <row r="44" spans="2:27" ht="16.5" customHeight="1" x14ac:dyDescent="0.3">
      <c r="B44" s="497" t="s">
        <v>21</v>
      </c>
      <c r="C44" s="497" t="s">
        <v>103</v>
      </c>
      <c r="D44" s="497" t="s">
        <v>114</v>
      </c>
      <c r="E44" s="498">
        <v>0.1</v>
      </c>
      <c r="F44" s="497" t="s">
        <v>115</v>
      </c>
      <c r="G44" s="10" t="s">
        <v>25</v>
      </c>
      <c r="H44" s="499"/>
      <c r="I44" s="499"/>
      <c r="J44" s="499"/>
      <c r="K44" s="500"/>
      <c r="L44" s="499"/>
      <c r="M44" s="499"/>
      <c r="N44" s="499"/>
      <c r="O44" s="500"/>
      <c r="P44" s="499"/>
      <c r="Q44" s="499"/>
      <c r="R44" s="499"/>
      <c r="S44" s="500"/>
      <c r="T44" s="499">
        <v>40990</v>
      </c>
      <c r="U44" s="499"/>
      <c r="V44" s="499">
        <f t="shared" si="1"/>
        <v>40990</v>
      </c>
      <c r="W44" s="500"/>
      <c r="X44" s="602">
        <v>0</v>
      </c>
      <c r="Y44" s="503"/>
      <c r="Z44" s="650"/>
      <c r="AA44" s="651"/>
    </row>
    <row r="45" spans="2:27" ht="16.5" customHeight="1" x14ac:dyDescent="0.3">
      <c r="B45" s="492" t="s">
        <v>21</v>
      </c>
      <c r="C45" s="492" t="s">
        <v>116</v>
      </c>
      <c r="D45" s="492" t="s">
        <v>117</v>
      </c>
      <c r="E45" s="493">
        <v>0.1</v>
      </c>
      <c r="F45" s="492" t="s">
        <v>118</v>
      </c>
      <c r="G45" s="8" t="s">
        <v>25</v>
      </c>
      <c r="H45" s="494"/>
      <c r="I45" s="494"/>
      <c r="J45" s="494">
        <f t="shared" si="0"/>
        <v>0</v>
      </c>
      <c r="K45" s="495"/>
      <c r="L45" s="494"/>
      <c r="M45" s="494"/>
      <c r="N45" s="494"/>
      <c r="O45" s="495"/>
      <c r="P45" s="494"/>
      <c r="Q45" s="494"/>
      <c r="R45" s="494"/>
      <c r="S45" s="495"/>
      <c r="T45" s="494">
        <v>38490</v>
      </c>
      <c r="U45" s="494"/>
      <c r="V45" s="494">
        <f t="shared" si="1"/>
        <v>38490</v>
      </c>
      <c r="W45" s="495"/>
      <c r="X45" s="148" t="s">
        <v>52</v>
      </c>
      <c r="Y45" s="496">
        <f t="shared" si="6"/>
        <v>34641</v>
      </c>
      <c r="Z45" s="649">
        <f t="shared" si="7"/>
        <v>2886.75</v>
      </c>
      <c r="AA45" s="648">
        <f t="shared" si="8"/>
        <v>962.25</v>
      </c>
    </row>
    <row r="46" spans="2:27" ht="16.5" customHeight="1" x14ac:dyDescent="0.3">
      <c r="B46" s="492" t="s">
        <v>21</v>
      </c>
      <c r="C46" s="492" t="s">
        <v>116</v>
      </c>
      <c r="D46" s="492" t="s">
        <v>119</v>
      </c>
      <c r="E46" s="493">
        <v>0.1</v>
      </c>
      <c r="F46" s="492" t="s">
        <v>120</v>
      </c>
      <c r="G46" s="8" t="s">
        <v>25</v>
      </c>
      <c r="H46" s="494"/>
      <c r="I46" s="494"/>
      <c r="J46" s="494">
        <f t="shared" si="0"/>
        <v>0</v>
      </c>
      <c r="K46" s="495"/>
      <c r="L46" s="494"/>
      <c r="M46" s="494"/>
      <c r="N46" s="494"/>
      <c r="O46" s="495"/>
      <c r="P46" s="494"/>
      <c r="Q46" s="494"/>
      <c r="R46" s="494"/>
      <c r="S46" s="495"/>
      <c r="T46" s="494">
        <v>40990</v>
      </c>
      <c r="U46" s="494"/>
      <c r="V46" s="494">
        <f t="shared" si="1"/>
        <v>40990</v>
      </c>
      <c r="W46" s="495"/>
      <c r="X46" s="148" t="s">
        <v>26</v>
      </c>
      <c r="Y46" s="496"/>
      <c r="Z46" s="649"/>
      <c r="AA46" s="648"/>
    </row>
    <row r="47" spans="2:27" ht="16.5" customHeight="1" x14ac:dyDescent="0.3">
      <c r="B47" s="492" t="s">
        <v>21</v>
      </c>
      <c r="C47" s="492" t="s">
        <v>116</v>
      </c>
      <c r="D47" s="492" t="s">
        <v>121</v>
      </c>
      <c r="E47" s="493">
        <v>0.1</v>
      </c>
      <c r="F47" s="492" t="s">
        <v>122</v>
      </c>
      <c r="G47" s="8" t="s">
        <v>25</v>
      </c>
      <c r="H47" s="494"/>
      <c r="I47" s="494"/>
      <c r="J47" s="494">
        <f t="shared" si="0"/>
        <v>0</v>
      </c>
      <c r="K47" s="495"/>
      <c r="L47" s="494"/>
      <c r="M47" s="494"/>
      <c r="N47" s="494"/>
      <c r="O47" s="495"/>
      <c r="P47" s="494"/>
      <c r="Q47" s="494"/>
      <c r="R47" s="494"/>
      <c r="S47" s="495"/>
      <c r="T47" s="494">
        <v>45990</v>
      </c>
      <c r="U47" s="494"/>
      <c r="V47" s="494">
        <f t="shared" si="1"/>
        <v>45990</v>
      </c>
      <c r="W47" s="495"/>
      <c r="X47" s="148" t="s">
        <v>26</v>
      </c>
      <c r="Y47" s="496"/>
      <c r="Z47" s="649"/>
      <c r="AA47" s="648"/>
    </row>
    <row r="48" spans="2:27" ht="16.5" customHeight="1" x14ac:dyDescent="0.3">
      <c r="B48" s="497" t="s">
        <v>21</v>
      </c>
      <c r="C48" s="497" t="s">
        <v>116</v>
      </c>
      <c r="D48" s="497" t="s">
        <v>123</v>
      </c>
      <c r="E48" s="498">
        <v>0.1</v>
      </c>
      <c r="F48" s="497" t="s">
        <v>124</v>
      </c>
      <c r="G48" s="10" t="s">
        <v>25</v>
      </c>
      <c r="H48" s="499"/>
      <c r="I48" s="499"/>
      <c r="J48" s="499">
        <f t="shared" si="0"/>
        <v>0</v>
      </c>
      <c r="K48" s="500"/>
      <c r="L48" s="499"/>
      <c r="M48" s="499"/>
      <c r="N48" s="499"/>
      <c r="O48" s="500"/>
      <c r="P48" s="499"/>
      <c r="Q48" s="499"/>
      <c r="R48" s="499"/>
      <c r="S48" s="500"/>
      <c r="T48" s="499">
        <v>49990</v>
      </c>
      <c r="U48" s="499"/>
      <c r="V48" s="499">
        <f t="shared" si="1"/>
        <v>49990</v>
      </c>
      <c r="W48" s="500"/>
      <c r="X48" s="602">
        <v>0</v>
      </c>
      <c r="Y48" s="503"/>
      <c r="Z48" s="650"/>
      <c r="AA48" s="651"/>
    </row>
    <row r="49" spans="2:27" x14ac:dyDescent="0.3">
      <c r="B49" s="492" t="s">
        <v>21</v>
      </c>
      <c r="C49" s="492" t="s">
        <v>125</v>
      </c>
      <c r="D49" s="492" t="s">
        <v>126</v>
      </c>
      <c r="E49" s="493">
        <v>0</v>
      </c>
      <c r="F49" s="492" t="s">
        <v>127</v>
      </c>
      <c r="G49" s="8" t="s">
        <v>128</v>
      </c>
      <c r="H49" s="494"/>
      <c r="I49" s="494"/>
      <c r="J49" s="494">
        <f t="shared" si="0"/>
        <v>0</v>
      </c>
      <c r="K49" s="495"/>
      <c r="L49" s="494"/>
      <c r="M49" s="494"/>
      <c r="N49" s="494"/>
      <c r="O49" s="495"/>
      <c r="P49" s="494"/>
      <c r="Q49" s="494"/>
      <c r="R49" s="494"/>
      <c r="S49" s="495"/>
      <c r="T49" s="494">
        <v>27490</v>
      </c>
      <c r="U49" s="494"/>
      <c r="V49" s="494">
        <f t="shared" si="1"/>
        <v>27490</v>
      </c>
      <c r="W49" s="495" t="s">
        <v>129</v>
      </c>
      <c r="X49" s="148" t="s">
        <v>52</v>
      </c>
      <c r="Y49" s="496"/>
      <c r="Z49" s="649"/>
      <c r="AA49" s="648"/>
    </row>
    <row r="50" spans="2:27" x14ac:dyDescent="0.3">
      <c r="B50" s="492" t="s">
        <v>21</v>
      </c>
      <c r="C50" s="492" t="s">
        <v>125</v>
      </c>
      <c r="D50" s="492" t="s">
        <v>130</v>
      </c>
      <c r="E50" s="493">
        <v>0</v>
      </c>
      <c r="F50" s="492" t="s">
        <v>131</v>
      </c>
      <c r="G50" s="8" t="s">
        <v>128</v>
      </c>
      <c r="H50" s="494"/>
      <c r="I50" s="494"/>
      <c r="J50" s="494">
        <f t="shared" si="0"/>
        <v>0</v>
      </c>
      <c r="K50" s="495"/>
      <c r="L50" s="494"/>
      <c r="M50" s="494"/>
      <c r="N50" s="494"/>
      <c r="O50" s="495"/>
      <c r="P50" s="494"/>
      <c r="Q50" s="494"/>
      <c r="R50" s="494"/>
      <c r="S50" s="495"/>
      <c r="T50" s="494">
        <v>29990</v>
      </c>
      <c r="U50" s="494"/>
      <c r="V50" s="494">
        <f t="shared" si="1"/>
        <v>29990</v>
      </c>
      <c r="W50" s="495" t="s">
        <v>132</v>
      </c>
      <c r="X50" s="148">
        <v>0</v>
      </c>
      <c r="Y50" s="496"/>
      <c r="Z50" s="649"/>
      <c r="AA50" s="648"/>
    </row>
    <row r="51" spans="2:27" x14ac:dyDescent="0.3">
      <c r="B51" s="492" t="s">
        <v>21</v>
      </c>
      <c r="C51" s="492" t="s">
        <v>125</v>
      </c>
      <c r="D51" s="492" t="s">
        <v>133</v>
      </c>
      <c r="E51" s="493">
        <v>0</v>
      </c>
      <c r="F51" s="492" t="s">
        <v>134</v>
      </c>
      <c r="G51" s="8" t="s">
        <v>128</v>
      </c>
      <c r="H51" s="494"/>
      <c r="I51" s="494"/>
      <c r="J51" s="494">
        <f t="shared" si="0"/>
        <v>0</v>
      </c>
      <c r="K51" s="495"/>
      <c r="L51" s="494"/>
      <c r="M51" s="494"/>
      <c r="N51" s="494"/>
      <c r="O51" s="495"/>
      <c r="P51" s="494"/>
      <c r="Q51" s="494"/>
      <c r="R51" s="494"/>
      <c r="S51" s="495"/>
      <c r="T51" s="494">
        <v>28990</v>
      </c>
      <c r="U51" s="494"/>
      <c r="V51" s="494">
        <f t="shared" si="1"/>
        <v>28990</v>
      </c>
      <c r="W51" s="495" t="s">
        <v>129</v>
      </c>
      <c r="X51" s="148">
        <v>0</v>
      </c>
      <c r="Y51" s="496"/>
      <c r="Z51" s="649"/>
      <c r="AA51" s="648"/>
    </row>
    <row r="52" spans="2:27" ht="15" thickBot="1" x14ac:dyDescent="0.35">
      <c r="B52" s="508" t="s">
        <v>21</v>
      </c>
      <c r="C52" s="508" t="s">
        <v>125</v>
      </c>
      <c r="D52" s="508" t="s">
        <v>135</v>
      </c>
      <c r="E52" s="509">
        <v>0</v>
      </c>
      <c r="F52" s="508" t="s">
        <v>136</v>
      </c>
      <c r="G52" s="149" t="s">
        <v>128</v>
      </c>
      <c r="H52" s="510"/>
      <c r="I52" s="510"/>
      <c r="J52" s="510">
        <f t="shared" si="0"/>
        <v>0</v>
      </c>
      <c r="K52" s="511"/>
      <c r="L52" s="510"/>
      <c r="M52" s="510"/>
      <c r="N52" s="510"/>
      <c r="O52" s="511"/>
      <c r="P52" s="510"/>
      <c r="Q52" s="510"/>
      <c r="R52" s="510"/>
      <c r="S52" s="511"/>
      <c r="T52" s="510">
        <v>33490</v>
      </c>
      <c r="U52" s="510"/>
      <c r="V52" s="510">
        <f>+T52-U52</f>
        <v>33490</v>
      </c>
      <c r="W52" s="511" t="s">
        <v>132</v>
      </c>
      <c r="X52" s="165" t="s">
        <v>52</v>
      </c>
      <c r="Y52" s="512"/>
      <c r="Z52" s="654"/>
      <c r="AA52" s="655"/>
    </row>
    <row r="53" spans="2:27" x14ac:dyDescent="0.3">
      <c r="P53" s="276"/>
      <c r="V53" s="656"/>
    </row>
    <row r="54" spans="2:27" x14ac:dyDescent="0.3">
      <c r="P54" s="276"/>
    </row>
    <row r="56" spans="2:27" x14ac:dyDescent="0.3">
      <c r="P56" s="276"/>
    </row>
    <row r="59" spans="2:27" x14ac:dyDescent="0.3">
      <c r="P59" s="276"/>
    </row>
  </sheetData>
  <mergeCells count="1">
    <mergeCell ref="Y4:AA4"/>
  </mergeCells>
  <conditionalFormatting sqref="B49:B51 O46:O47 K46:K47 S46:S47 B18:F18 O18 K18 S18 B22:F22 O22 K22 S22 B46:D47 F46:F47 B15:F15 O15 K15 S15 W15 S31 B31:F31 O31 K31 W31 B35:F36 O35:O36 K35:K36 S35:S36 E33:E34 W35:W36">
    <cfRule type="expression" dxfId="137" priority="105">
      <formula>$B15&lt;&gt;$B16</formula>
    </cfRule>
  </conditionalFormatting>
  <conditionalFormatting sqref="B12:F13 O12:O13 K12:K13 S12:S13 W12:W13 W28:W30 B44:D44 D39:D43 F39:F44 O39:O44 K39:K44 S39:S44 W39:W44 B39 C37:F37 K37">
    <cfRule type="expression" dxfId="136" priority="106">
      <formula>$B12&lt;&gt;#REF!</formula>
    </cfRule>
  </conditionalFormatting>
  <conditionalFormatting sqref="W27 O27:O30 K27:K30 S27:S30 B28:F30 F27 D27 C39 B40:C44 B38:F38 O37:O38 K38 S37:S38 W38">
    <cfRule type="expression" dxfId="135" priority="107">
      <formula>$B27&lt;&gt;#REF!</formula>
    </cfRule>
  </conditionalFormatting>
  <conditionalFormatting sqref="D14:F14 O17 K17 S17 B17:F17 O14 K14 S14">
    <cfRule type="expression" dxfId="134" priority="104">
      <formula>$B14&lt;&gt;$B16</formula>
    </cfRule>
  </conditionalFormatting>
  <conditionalFormatting sqref="B20:F20 O20:O21 K20:K21 S20:S21 F21 E39:E44">
    <cfRule type="expression" dxfId="133" priority="108">
      <formula>$B20&lt;&gt;#REF!</formula>
    </cfRule>
  </conditionalFormatting>
  <conditionalFormatting sqref="B37">
    <cfRule type="expression" dxfId="132" priority="103">
      <formula>$B37&lt;&gt;#REF!</formula>
    </cfRule>
  </conditionalFormatting>
  <conditionalFormatting sqref="B6:B7 B9">
    <cfRule type="expression" dxfId="131" priority="101">
      <formula>$B6&lt;&gt;$B7</formula>
    </cfRule>
  </conditionalFormatting>
  <conditionalFormatting sqref="B8">
    <cfRule type="expression" dxfId="130" priority="102">
      <formula>$B8&lt;&gt;#REF!</formula>
    </cfRule>
  </conditionalFormatting>
  <conditionalFormatting sqref="B11">
    <cfRule type="expression" dxfId="129" priority="99">
      <formula>$B11&lt;&gt;#REF!</formula>
    </cfRule>
  </conditionalFormatting>
  <conditionalFormatting sqref="B10">
    <cfRule type="expression" dxfId="128" priority="100">
      <formula>$B10&lt;&gt;#REF!</formula>
    </cfRule>
  </conditionalFormatting>
  <conditionalFormatting sqref="B33:D34 F33:F34 O33:O34 K33:K34 S33:S34 W33:W34">
    <cfRule type="expression" dxfId="127" priority="109">
      <formula>$B33&lt;&gt;$B36</formula>
    </cfRule>
  </conditionalFormatting>
  <conditionalFormatting sqref="B19 W37">
    <cfRule type="expression" dxfId="126" priority="110">
      <formula>$B19&lt;&gt;#REF!</formula>
    </cfRule>
  </conditionalFormatting>
  <conditionalFormatting sqref="B52">
    <cfRule type="expression" dxfId="125" priority="111">
      <formula>$B52&lt;&gt;#REF!</formula>
    </cfRule>
  </conditionalFormatting>
  <conditionalFormatting sqref="E49:F51">
    <cfRule type="expression" dxfId="124" priority="96">
      <formula>$B49&lt;&gt;$B50</formula>
    </cfRule>
  </conditionalFormatting>
  <conditionalFormatting sqref="E6:F7 E9:F9">
    <cfRule type="expression" dxfId="123" priority="94">
      <formula>$B6&lt;&gt;$B7</formula>
    </cfRule>
  </conditionalFormatting>
  <conditionalFormatting sqref="E8:F8">
    <cfRule type="expression" dxfId="122" priority="95">
      <formula>$B8&lt;&gt;#REF!</formula>
    </cfRule>
  </conditionalFormatting>
  <conditionalFormatting sqref="E11:F11">
    <cfRule type="expression" dxfId="121" priority="92">
      <formula>$B11&lt;&gt;#REF!</formula>
    </cfRule>
  </conditionalFormatting>
  <conditionalFormatting sqref="E10:F10">
    <cfRule type="expression" dxfId="120" priority="93">
      <formula>$B10&lt;&gt;#REF!</formula>
    </cfRule>
  </conditionalFormatting>
  <conditionalFormatting sqref="E19:F19">
    <cfRule type="expression" dxfId="119" priority="97">
      <formula>$B19&lt;&gt;#REF!</formula>
    </cfRule>
  </conditionalFormatting>
  <conditionalFormatting sqref="E52:F52">
    <cfRule type="expression" dxfId="118" priority="98">
      <formula>$B52&lt;&gt;#REF!</formula>
    </cfRule>
  </conditionalFormatting>
  <conditionalFormatting sqref="C49:C51">
    <cfRule type="expression" dxfId="117" priority="89">
      <formula>$B49&lt;&gt;$B50</formula>
    </cfRule>
  </conditionalFormatting>
  <conditionalFormatting sqref="C6:C7 C9">
    <cfRule type="expression" dxfId="116" priority="87">
      <formula>$B6&lt;&gt;$B7</formula>
    </cfRule>
  </conditionalFormatting>
  <conditionalFormatting sqref="C8">
    <cfRule type="expression" dxfId="115" priority="88">
      <formula>$B8&lt;&gt;#REF!</formula>
    </cfRule>
  </conditionalFormatting>
  <conditionalFormatting sqref="C11">
    <cfRule type="expression" dxfId="114" priority="85">
      <formula>$B11&lt;&gt;#REF!</formula>
    </cfRule>
  </conditionalFormatting>
  <conditionalFormatting sqref="C10">
    <cfRule type="expression" dxfId="113" priority="86">
      <formula>$B10&lt;&gt;#REF!</formula>
    </cfRule>
  </conditionalFormatting>
  <conditionalFormatting sqref="C19">
    <cfRule type="expression" dxfId="112" priority="90">
      <formula>$B19&lt;&gt;#REF!</formula>
    </cfRule>
  </conditionalFormatting>
  <conditionalFormatting sqref="C52">
    <cfRule type="expression" dxfId="111" priority="91">
      <formula>$B52&lt;&gt;#REF!</formula>
    </cfRule>
  </conditionalFormatting>
  <conditionalFormatting sqref="D49:D51">
    <cfRule type="expression" dxfId="110" priority="82">
      <formula>$B49&lt;&gt;$B50</formula>
    </cfRule>
  </conditionalFormatting>
  <conditionalFormatting sqref="D6:D7 D9">
    <cfRule type="expression" dxfId="109" priority="80">
      <formula>$B6&lt;&gt;$B7</formula>
    </cfRule>
  </conditionalFormatting>
  <conditionalFormatting sqref="D8">
    <cfRule type="expression" dxfId="108" priority="81">
      <formula>$B8&lt;&gt;#REF!</formula>
    </cfRule>
  </conditionalFormatting>
  <conditionalFormatting sqref="D11">
    <cfRule type="expression" dxfId="107" priority="78">
      <formula>$B11&lt;&gt;#REF!</formula>
    </cfRule>
  </conditionalFormatting>
  <conditionalFormatting sqref="D10">
    <cfRule type="expression" dxfId="106" priority="79">
      <formula>$B10&lt;&gt;#REF!</formula>
    </cfRule>
  </conditionalFormatting>
  <conditionalFormatting sqref="D19">
    <cfRule type="expression" dxfId="105" priority="83">
      <formula>$B19&lt;&gt;#REF!</formula>
    </cfRule>
  </conditionalFormatting>
  <conditionalFormatting sqref="D52">
    <cfRule type="expression" dxfId="104" priority="84">
      <formula>$B52&lt;&gt;#REF!</formula>
    </cfRule>
  </conditionalFormatting>
  <conditionalFormatting sqref="O6:O7 O9">
    <cfRule type="expression" dxfId="103" priority="75">
      <formula>$B6&lt;&gt;$B7</formula>
    </cfRule>
  </conditionalFormatting>
  <conditionalFormatting sqref="O8">
    <cfRule type="expression" dxfId="102" priority="76">
      <formula>$B8&lt;&gt;#REF!</formula>
    </cfRule>
  </conditionalFormatting>
  <conditionalFormatting sqref="O11">
    <cfRule type="expression" dxfId="101" priority="73">
      <formula>$B11&lt;&gt;#REF!</formula>
    </cfRule>
  </conditionalFormatting>
  <conditionalFormatting sqref="O10">
    <cfRule type="expression" dxfId="100" priority="74">
      <formula>$B10&lt;&gt;#REF!</formula>
    </cfRule>
  </conditionalFormatting>
  <conditionalFormatting sqref="O19">
    <cfRule type="expression" dxfId="99" priority="77">
      <formula>$B19&lt;&gt;#REF!</formula>
    </cfRule>
  </conditionalFormatting>
  <conditionalFormatting sqref="K49:K51">
    <cfRule type="expression" dxfId="98" priority="70">
      <formula>$B49&lt;&gt;$B50</formula>
    </cfRule>
  </conditionalFormatting>
  <conditionalFormatting sqref="K6:K7 K9">
    <cfRule type="expression" dxfId="97" priority="68">
      <formula>$B6&lt;&gt;$B7</formula>
    </cfRule>
  </conditionalFormatting>
  <conditionalFormatting sqref="K8">
    <cfRule type="expression" dxfId="96" priority="69">
      <formula>$B8&lt;&gt;#REF!</formula>
    </cfRule>
  </conditionalFormatting>
  <conditionalFormatting sqref="K11">
    <cfRule type="expression" dxfId="95" priority="66">
      <formula>$B11&lt;&gt;#REF!</formula>
    </cfRule>
  </conditionalFormatting>
  <conditionalFormatting sqref="K10">
    <cfRule type="expression" dxfId="94" priority="67">
      <formula>$B10&lt;&gt;#REF!</formula>
    </cfRule>
  </conditionalFormatting>
  <conditionalFormatting sqref="K19">
    <cfRule type="expression" dxfId="93" priority="71">
      <formula>$B19&lt;&gt;#REF!</formula>
    </cfRule>
  </conditionalFormatting>
  <conditionalFormatting sqref="K52">
    <cfRule type="expression" dxfId="92" priority="72">
      <formula>$B52&lt;&gt;#REF!</formula>
    </cfRule>
  </conditionalFormatting>
  <conditionalFormatting sqref="S6:S7 S9">
    <cfRule type="expression" dxfId="91" priority="63">
      <formula>$B6&lt;&gt;$B7</formula>
    </cfRule>
  </conditionalFormatting>
  <conditionalFormatting sqref="S8">
    <cfRule type="expression" dxfId="90" priority="64">
      <formula>$B8&lt;&gt;#REF!</formula>
    </cfRule>
  </conditionalFormatting>
  <conditionalFormatting sqref="S11">
    <cfRule type="expression" dxfId="89" priority="61">
      <formula>$B11&lt;&gt;#REF!</formula>
    </cfRule>
  </conditionalFormatting>
  <conditionalFormatting sqref="S10">
    <cfRule type="expression" dxfId="88" priority="62">
      <formula>$B10&lt;&gt;#REF!</formula>
    </cfRule>
  </conditionalFormatting>
  <conditionalFormatting sqref="S19">
    <cfRule type="expression" dxfId="87" priority="65">
      <formula>$B19&lt;&gt;#REF!</formula>
    </cfRule>
  </conditionalFormatting>
  <conditionalFormatting sqref="O49:O51">
    <cfRule type="expression" dxfId="86" priority="59">
      <formula>$B49&lt;&gt;$B50</formula>
    </cfRule>
  </conditionalFormatting>
  <conditionalFormatting sqref="O52">
    <cfRule type="expression" dxfId="85" priority="60">
      <formula>$B52&lt;&gt;#REF!</formula>
    </cfRule>
  </conditionalFormatting>
  <conditionalFormatting sqref="S49:S51">
    <cfRule type="expression" dxfId="84" priority="57">
      <formula>$B49&lt;&gt;$B50</formula>
    </cfRule>
  </conditionalFormatting>
  <conditionalFormatting sqref="S52">
    <cfRule type="expression" dxfId="83" priority="58">
      <formula>$B52&lt;&gt;#REF!</formula>
    </cfRule>
  </conditionalFormatting>
  <conditionalFormatting sqref="B24:F24 O24 K24 S24 W24">
    <cfRule type="expression" dxfId="82" priority="112">
      <formula>$B24&lt;&gt;$B23</formula>
    </cfRule>
  </conditionalFormatting>
  <conditionalFormatting sqref="O26 B26:F26 K26 S26 B48:C48 O48 K48 S48">
    <cfRule type="expression" dxfId="81" priority="113">
      <formula>$B26&lt;&gt;#REF!</formula>
    </cfRule>
  </conditionalFormatting>
  <conditionalFormatting sqref="B14:C14">
    <cfRule type="expression" dxfId="80" priority="56">
      <formula>$B14&lt;&gt;$B16</formula>
    </cfRule>
  </conditionalFormatting>
  <conditionalFormatting sqref="B45:D45 O45 K45 S45 F45">
    <cfRule type="expression" dxfId="79" priority="55">
      <formula>$B45&lt;&gt;$B46</formula>
    </cfRule>
  </conditionalFormatting>
  <conditionalFormatting sqref="E45">
    <cfRule type="expression" dxfId="78" priority="54">
      <formula>$B45&lt;&gt;#REF!</formula>
    </cfRule>
  </conditionalFormatting>
  <conditionalFormatting sqref="F48">
    <cfRule type="expression" dxfId="77" priority="53">
      <formula>$B48&lt;&gt;#REF!</formula>
    </cfRule>
  </conditionalFormatting>
  <conditionalFormatting sqref="E48">
    <cfRule type="expression" dxfId="76" priority="52">
      <formula>$B48&lt;&gt;#REF!</formula>
    </cfRule>
  </conditionalFormatting>
  <conditionalFormatting sqref="W46:W47 W18 W22">
    <cfRule type="expression" dxfId="75" priority="49">
      <formula>$B18&lt;&gt;$B19</formula>
    </cfRule>
  </conditionalFormatting>
  <conditionalFormatting sqref="W17 W14">
    <cfRule type="expression" dxfId="74" priority="48">
      <formula>$B14&lt;&gt;$B16</formula>
    </cfRule>
  </conditionalFormatting>
  <conditionalFormatting sqref="W20:W21">
    <cfRule type="expression" dxfId="73" priority="50">
      <formula>$B20&lt;&gt;#REF!</formula>
    </cfRule>
  </conditionalFormatting>
  <conditionalFormatting sqref="W6:W7 W9">
    <cfRule type="expression" dxfId="72" priority="45">
      <formula>$B6&lt;&gt;$B7</formula>
    </cfRule>
  </conditionalFormatting>
  <conditionalFormatting sqref="W8">
    <cfRule type="expression" dxfId="71" priority="46">
      <formula>$B8&lt;&gt;#REF!</formula>
    </cfRule>
  </conditionalFormatting>
  <conditionalFormatting sqref="W11">
    <cfRule type="expression" dxfId="70" priority="43">
      <formula>$B11&lt;&gt;#REF!</formula>
    </cfRule>
  </conditionalFormatting>
  <conditionalFormatting sqref="W10">
    <cfRule type="expression" dxfId="69" priority="44">
      <formula>$B10&lt;&gt;#REF!</formula>
    </cfRule>
  </conditionalFormatting>
  <conditionalFormatting sqref="W19">
    <cfRule type="expression" dxfId="68" priority="47">
      <formula>$B19&lt;&gt;#REF!</formula>
    </cfRule>
  </conditionalFormatting>
  <conditionalFormatting sqref="W48">
    <cfRule type="expression" dxfId="67" priority="51">
      <formula>$B48&lt;&gt;#REF!</formula>
    </cfRule>
  </conditionalFormatting>
  <conditionalFormatting sqref="W45">
    <cfRule type="expression" dxfId="66" priority="42">
      <formula>$B45&lt;&gt;$B46</formula>
    </cfRule>
  </conditionalFormatting>
  <conditionalFormatting sqref="W26">
    <cfRule type="expression" dxfId="65" priority="41">
      <formula>$B26&lt;&gt;#REF!</formula>
    </cfRule>
  </conditionalFormatting>
  <conditionalFormatting sqref="D48">
    <cfRule type="expression" dxfId="64" priority="114">
      <formula>$B48&lt;&gt;#REF!</formula>
    </cfRule>
  </conditionalFormatting>
  <conditionalFormatting sqref="E46:E47">
    <cfRule type="expression" dxfId="63" priority="40">
      <formula>$B46&lt;&gt;#REF!</formula>
    </cfRule>
  </conditionalFormatting>
  <conditionalFormatting sqref="B21:C21">
    <cfRule type="expression" dxfId="62" priority="39">
      <formula>$B21&lt;&gt;$B22</formula>
    </cfRule>
  </conditionalFormatting>
  <conditionalFormatting sqref="E21">
    <cfRule type="expression" dxfId="61" priority="38">
      <formula>$B21&lt;&gt;#REF!</formula>
    </cfRule>
  </conditionalFormatting>
  <conditionalFormatting sqref="D21">
    <cfRule type="expression" dxfId="60" priority="37">
      <formula>$B21&lt;&gt;#REF!</formula>
    </cfRule>
  </conditionalFormatting>
  <conditionalFormatting sqref="B16:F16 O16 K16 S16 W16">
    <cfRule type="expression" dxfId="59" priority="115">
      <formula>$B16&lt;&gt;#REF!</formula>
    </cfRule>
  </conditionalFormatting>
  <conditionalFormatting sqref="O25 K25 S25 W25">
    <cfRule type="expression" dxfId="58" priority="36">
      <formula>$B25&lt;&gt;#REF!</formula>
    </cfRule>
  </conditionalFormatting>
  <conditionalFormatting sqref="C25:E25">
    <cfRule type="expression" dxfId="57" priority="34">
      <formula>$B25&lt;&gt;#REF!</formula>
    </cfRule>
  </conditionalFormatting>
  <conditionalFormatting sqref="B25">
    <cfRule type="expression" dxfId="56" priority="35">
      <formula>$B25&lt;&gt;#REF!</formula>
    </cfRule>
  </conditionalFormatting>
  <conditionalFormatting sqref="F25">
    <cfRule type="expression" dxfId="55" priority="33">
      <formula>$B25&lt;&gt;#REF!</formula>
    </cfRule>
  </conditionalFormatting>
  <conditionalFormatting sqref="W49:W51">
    <cfRule type="expression" dxfId="54" priority="31">
      <formula>$B49&lt;&gt;$B50</formula>
    </cfRule>
  </conditionalFormatting>
  <conditionalFormatting sqref="W52">
    <cfRule type="expression" dxfId="53" priority="32">
      <formula>$B52&lt;&gt;#REF!</formula>
    </cfRule>
  </conditionalFormatting>
  <conditionalFormatting sqref="O23 K23 S23 B23:F23 W23">
    <cfRule type="expression" dxfId="52" priority="116">
      <formula>$B23&lt;&gt;#REF!</formula>
    </cfRule>
  </conditionalFormatting>
  <conditionalFormatting sqref="E27 B27:C27">
    <cfRule type="expression" dxfId="51" priority="117">
      <formula>$B27&lt;&gt;$B45</formula>
    </cfRule>
  </conditionalFormatting>
  <conditionalFormatting sqref="B32:F32 O32 K32 S32 W32">
    <cfRule type="expression" dxfId="50" priority="118">
      <formula>$B32&lt;&gt;$B54</formula>
    </cfRule>
  </conditionalFormatting>
  <conditionalFormatting sqref="AA15">
    <cfRule type="expression" dxfId="49" priority="28">
      <formula>$B15&lt;&gt;$B16</formula>
    </cfRule>
  </conditionalFormatting>
  <conditionalFormatting sqref="AA12:AA13">
    <cfRule type="expression" dxfId="48" priority="29">
      <formula>$B12&lt;&gt;#REF!</formula>
    </cfRule>
  </conditionalFormatting>
  <conditionalFormatting sqref="AA18">
    <cfRule type="expression" dxfId="47" priority="26">
      <formula>$B18&lt;&gt;$B19</formula>
    </cfRule>
  </conditionalFormatting>
  <conditionalFormatting sqref="AA17 AA14">
    <cfRule type="expression" dxfId="46" priority="25">
      <formula>$B14&lt;&gt;$B16</formula>
    </cfRule>
  </conditionalFormatting>
  <conditionalFormatting sqref="AA20">
    <cfRule type="expression" dxfId="45" priority="27">
      <formula>$B20&lt;&gt;#REF!</formula>
    </cfRule>
  </conditionalFormatting>
  <conditionalFormatting sqref="AA7 AA9">
    <cfRule type="expression" dxfId="44" priority="22">
      <formula>$B7&lt;&gt;$B8</formula>
    </cfRule>
  </conditionalFormatting>
  <conditionalFormatting sqref="AA8">
    <cfRule type="expression" dxfId="43" priority="23">
      <formula>$B8&lt;&gt;#REF!</formula>
    </cfRule>
  </conditionalFormatting>
  <conditionalFormatting sqref="AA11">
    <cfRule type="expression" dxfId="42" priority="20">
      <formula>$B11&lt;&gt;#REF!</formula>
    </cfRule>
  </conditionalFormatting>
  <conditionalFormatting sqref="AA10">
    <cfRule type="expression" dxfId="41" priority="21">
      <formula>$B10&lt;&gt;#REF!</formula>
    </cfRule>
  </conditionalFormatting>
  <conditionalFormatting sqref="AA19">
    <cfRule type="expression" dxfId="40" priority="24">
      <formula>$B19&lt;&gt;#REF!</formula>
    </cfRule>
  </conditionalFormatting>
  <conditionalFormatting sqref="AA16">
    <cfRule type="expression" dxfId="39" priority="30">
      <formula>$B16&lt;&gt;#REF!</formula>
    </cfRule>
  </conditionalFormatting>
  <conditionalFormatting sqref="AA6">
    <cfRule type="expression" dxfId="38" priority="19">
      <formula>$B6&lt;&gt;$B7</formula>
    </cfRule>
  </conditionalFormatting>
  <conditionalFormatting sqref="AA24">
    <cfRule type="expression" dxfId="37" priority="17">
      <formula>$B24&lt;&gt;$B23</formula>
    </cfRule>
  </conditionalFormatting>
  <conditionalFormatting sqref="AA22">
    <cfRule type="expression" dxfId="36" priority="15">
      <formula>$B22&lt;&gt;$B23</formula>
    </cfRule>
  </conditionalFormatting>
  <conditionalFormatting sqref="AA21">
    <cfRule type="expression" dxfId="35" priority="16">
      <formula>$B21&lt;&gt;#REF!</formula>
    </cfRule>
  </conditionalFormatting>
  <conditionalFormatting sqref="AA25">
    <cfRule type="expression" dxfId="34" priority="14">
      <formula>$B25&lt;&gt;#REF!</formula>
    </cfRule>
  </conditionalFormatting>
  <conditionalFormatting sqref="AA23">
    <cfRule type="expression" dxfId="33" priority="18">
      <formula>$B23&lt;&gt;#REF!</formula>
    </cfRule>
  </conditionalFormatting>
  <conditionalFormatting sqref="AA26">
    <cfRule type="expression" dxfId="32" priority="12">
      <formula>$B26&lt;&gt;#REF!</formula>
    </cfRule>
  </conditionalFormatting>
  <conditionalFormatting sqref="AA27">
    <cfRule type="expression" dxfId="31" priority="13">
      <formula>$B27&lt;&gt;#REF!</formula>
    </cfRule>
  </conditionalFormatting>
  <conditionalFormatting sqref="AA31 AA35:AA36">
    <cfRule type="expression" dxfId="30" priority="6">
      <formula>$B31&lt;&gt;$B32</formula>
    </cfRule>
  </conditionalFormatting>
  <conditionalFormatting sqref="AA38">
    <cfRule type="expression" dxfId="29" priority="7">
      <formula>$B38&lt;&gt;#REF!</formula>
    </cfRule>
  </conditionalFormatting>
  <conditionalFormatting sqref="AA33:AA34">
    <cfRule type="expression" dxfId="28" priority="8">
      <formula>$B33&lt;&gt;$B36</formula>
    </cfRule>
  </conditionalFormatting>
  <conditionalFormatting sqref="AA37">
    <cfRule type="expression" dxfId="27" priority="9">
      <formula>$B37&lt;&gt;#REF!</formula>
    </cfRule>
  </conditionalFormatting>
  <conditionalFormatting sqref="AA28:AA30 AA39:AA44">
    <cfRule type="expression" dxfId="26" priority="10">
      <formula>$B28&lt;&gt;#REF!</formula>
    </cfRule>
  </conditionalFormatting>
  <conditionalFormatting sqref="AA46:AA47">
    <cfRule type="expression" dxfId="25" priority="4">
      <formula>$B46&lt;&gt;$B47</formula>
    </cfRule>
  </conditionalFormatting>
  <conditionalFormatting sqref="AA48">
    <cfRule type="expression" dxfId="24" priority="5">
      <formula>$B48&lt;&gt;#REF!</formula>
    </cfRule>
  </conditionalFormatting>
  <conditionalFormatting sqref="AA45">
    <cfRule type="expression" dxfId="23" priority="3">
      <formula>$B45&lt;&gt;$B46</formula>
    </cfRule>
  </conditionalFormatting>
  <conditionalFormatting sqref="AA49:AA51">
    <cfRule type="expression" dxfId="22" priority="1">
      <formula>$B49&lt;&gt;$B50</formula>
    </cfRule>
  </conditionalFormatting>
  <conditionalFormatting sqref="AA52">
    <cfRule type="expression" dxfId="21" priority="2">
      <formula>$B52&lt;&gt;#REF!</formula>
    </cfRule>
  </conditionalFormatting>
  <conditionalFormatting sqref="AA32">
    <cfRule type="expression" dxfId="20" priority="11">
      <formula>$B32&lt;&gt;$B54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D9EF-9152-424F-93D1-B11FADF7E8B8}">
  <dimension ref="B1:V53"/>
  <sheetViews>
    <sheetView showGridLines="0" zoomScale="80" zoomScaleNormal="80" workbookViewId="0">
      <pane xSplit="6" ySplit="5" topLeftCell="N25" activePane="bottomRight" state="frozen"/>
      <selection pane="topRight" activeCell="K1" sqref="K1"/>
      <selection pane="bottomLeft" activeCell="A6" sqref="A6"/>
      <selection pane="bottomRight" activeCell="Q6" sqref="Q6:Q48"/>
    </sheetView>
  </sheetViews>
  <sheetFormatPr baseColWidth="10" defaultColWidth="11.44140625" defaultRowHeight="14.4" x14ac:dyDescent="0.3"/>
  <cols>
    <col min="1" max="1" width="2.6640625" customWidth="1"/>
    <col min="2" max="2" width="10.21875" bestFit="1" customWidth="1"/>
    <col min="3" max="3" width="20" bestFit="1" customWidth="1"/>
    <col min="4" max="4" width="27.44140625" bestFit="1" customWidth="1"/>
    <col min="5" max="5" width="6.33203125" bestFit="1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33" customWidth="1"/>
    <col min="11" max="11" width="18.109375" style="1" bestFit="1" customWidth="1"/>
    <col min="12" max="12" width="22.6640625" style="1" customWidth="1"/>
    <col min="13" max="13" width="21.6640625" style="1" customWidth="1"/>
    <col min="14" max="14" width="16.6640625" bestFit="1" customWidth="1"/>
    <col min="15" max="15" width="17.5546875" style="1" customWidth="1"/>
    <col min="16" max="16" width="17.6640625" style="1" customWidth="1"/>
    <col min="17" max="17" width="17.6640625" style="7" customWidth="1"/>
    <col min="18" max="18" width="18.109375" style="1" bestFit="1" customWidth="1"/>
    <col min="19" max="19" width="11.44140625" style="1" customWidth="1"/>
    <col min="20" max="20" width="21.6640625" style="1" customWidth="1"/>
    <col min="21" max="21" width="23.33203125" style="1" customWidth="1"/>
    <col min="22" max="22" width="17.33203125" customWidth="1"/>
  </cols>
  <sheetData>
    <row r="1" spans="2:22" s="2" customFormat="1" ht="23.4" x14ac:dyDescent="0.45">
      <c r="B1" s="666" t="s">
        <v>137</v>
      </c>
      <c r="C1" s="666"/>
      <c r="D1" s="666"/>
      <c r="E1" s="666"/>
      <c r="F1" s="666"/>
      <c r="G1" s="666"/>
      <c r="H1" s="657"/>
      <c r="I1" s="657"/>
      <c r="J1" s="432"/>
      <c r="K1" s="657"/>
      <c r="L1" s="6"/>
      <c r="M1" s="6"/>
      <c r="O1" s="657"/>
      <c r="P1" s="657"/>
      <c r="Q1" s="657"/>
      <c r="R1" s="657"/>
      <c r="S1" s="6"/>
      <c r="T1" s="6"/>
      <c r="U1" s="6"/>
    </row>
    <row r="2" spans="2:22" ht="23.4" x14ac:dyDescent="0.45">
      <c r="B2" s="667" t="s">
        <v>138</v>
      </c>
      <c r="C2" s="667"/>
      <c r="D2" s="667"/>
      <c r="E2" s="667"/>
      <c r="F2" s="667"/>
      <c r="G2" s="667"/>
      <c r="H2" s="658"/>
      <c r="I2" s="658"/>
      <c r="K2" s="658"/>
      <c r="L2" s="6"/>
      <c r="M2" s="6"/>
      <c r="O2" s="658"/>
      <c r="P2" s="658"/>
      <c r="Q2" s="434"/>
      <c r="R2" s="658"/>
      <c r="T2" s="6"/>
      <c r="U2" s="6"/>
    </row>
    <row r="3" spans="2:22" ht="5.4" customHeight="1" thickBot="1" x14ac:dyDescent="0.5">
      <c r="L3" s="6" t="s">
        <v>139</v>
      </c>
      <c r="M3" s="6" t="s">
        <v>140</v>
      </c>
      <c r="T3" s="6" t="s">
        <v>139</v>
      </c>
      <c r="U3" s="6" t="s">
        <v>140</v>
      </c>
    </row>
    <row r="4" spans="2:22" ht="15" thickBot="1" x14ac:dyDescent="0.35">
      <c r="H4" s="668" t="s">
        <v>4</v>
      </c>
      <c r="I4" s="669"/>
      <c r="J4" s="669"/>
      <c r="K4" s="669"/>
      <c r="L4" s="669"/>
      <c r="M4" s="669"/>
      <c r="N4" s="670"/>
      <c r="O4" s="671" t="s">
        <v>5</v>
      </c>
      <c r="P4" s="672"/>
      <c r="Q4" s="672"/>
      <c r="R4" s="673"/>
      <c r="T4" s="674" t="s">
        <v>141</v>
      </c>
      <c r="U4" s="675"/>
      <c r="V4" s="676"/>
    </row>
    <row r="5" spans="2:22" ht="48" customHeight="1" thickBot="1" x14ac:dyDescent="0.35">
      <c r="B5" s="100" t="s">
        <v>7</v>
      </c>
      <c r="C5" s="102" t="s">
        <v>8</v>
      </c>
      <c r="D5" s="280" t="s">
        <v>9</v>
      </c>
      <c r="E5" s="280" t="s">
        <v>10</v>
      </c>
      <c r="F5" s="11" t="s">
        <v>11</v>
      </c>
      <c r="G5" s="11" t="s">
        <v>12</v>
      </c>
      <c r="H5" s="435" t="s">
        <v>142</v>
      </c>
      <c r="I5" s="106" t="s">
        <v>14</v>
      </c>
      <c r="J5" s="436" t="s">
        <v>15</v>
      </c>
      <c r="K5" s="437" t="s">
        <v>16</v>
      </c>
      <c r="L5" s="622" t="s">
        <v>18</v>
      </c>
      <c r="M5" s="622" t="s">
        <v>19</v>
      </c>
      <c r="N5" s="623" t="s">
        <v>20</v>
      </c>
      <c r="O5" s="624" t="s">
        <v>142</v>
      </c>
      <c r="P5" s="106" t="s">
        <v>14</v>
      </c>
      <c r="Q5" s="436" t="s">
        <v>15</v>
      </c>
      <c r="R5" s="236" t="s">
        <v>16</v>
      </c>
      <c r="S5" s="438" t="s">
        <v>17</v>
      </c>
      <c r="T5" s="622" t="s">
        <v>18</v>
      </c>
      <c r="U5" s="622" t="s">
        <v>19</v>
      </c>
      <c r="V5" s="623" t="s">
        <v>20</v>
      </c>
    </row>
    <row r="6" spans="2:22" x14ac:dyDescent="0.3">
      <c r="B6" s="115" t="s">
        <v>143</v>
      </c>
      <c r="C6" s="308" t="s">
        <v>144</v>
      </c>
      <c r="D6" s="117" t="s">
        <v>145</v>
      </c>
      <c r="E6" s="439">
        <v>7.4999999999999997E-2</v>
      </c>
      <c r="F6" s="115" t="s">
        <v>146</v>
      </c>
      <c r="G6" s="115" t="s">
        <v>25</v>
      </c>
      <c r="H6" s="440">
        <v>12190</v>
      </c>
      <c r="I6" s="441">
        <v>400</v>
      </c>
      <c r="J6" s="442">
        <f>H6-I6</f>
        <v>11790</v>
      </c>
      <c r="K6" s="625"/>
      <c r="L6" s="626"/>
      <c r="M6" s="627"/>
      <c r="N6" s="628"/>
      <c r="O6" s="629">
        <v>12490</v>
      </c>
      <c r="P6" s="441">
        <v>400</v>
      </c>
      <c r="Q6" s="442">
        <f>O6-P6</f>
        <v>12090</v>
      </c>
      <c r="R6" s="443"/>
      <c r="S6" s="30" t="s">
        <v>52</v>
      </c>
      <c r="T6" s="626">
        <f>Q6*0.9</f>
        <v>10881</v>
      </c>
      <c r="U6" s="627">
        <f>Q6*0.075</f>
        <v>906.75</v>
      </c>
      <c r="V6" s="628">
        <f>Q6*0.025</f>
        <v>302.25</v>
      </c>
    </row>
    <row r="7" spans="2:22" x14ac:dyDescent="0.3">
      <c r="B7" s="8" t="s">
        <v>143</v>
      </c>
      <c r="C7" s="221" t="s">
        <v>144</v>
      </c>
      <c r="D7" s="135" t="s">
        <v>147</v>
      </c>
      <c r="E7" s="446">
        <v>0</v>
      </c>
      <c r="F7" s="8" t="s">
        <v>148</v>
      </c>
      <c r="G7" s="8" t="s">
        <v>149</v>
      </c>
      <c r="H7" s="224">
        <v>12790</v>
      </c>
      <c r="I7" s="262">
        <v>400</v>
      </c>
      <c r="J7" s="447">
        <f t="shared" ref="J7:J48" si="0">H7-I7</f>
        <v>12390</v>
      </c>
      <c r="K7" s="630"/>
      <c r="L7" s="626"/>
      <c r="M7" s="627"/>
      <c r="N7" s="628"/>
      <c r="O7" s="269">
        <v>13090</v>
      </c>
      <c r="P7" s="262">
        <v>400</v>
      </c>
      <c r="Q7" s="447">
        <f t="shared" ref="Q7:Q22" si="1">O7-P7</f>
        <v>12690</v>
      </c>
      <c r="R7" s="448"/>
      <c r="S7" s="1" t="s">
        <v>52</v>
      </c>
      <c r="T7" s="626">
        <f>Q7*0.9</f>
        <v>11421</v>
      </c>
      <c r="U7" s="627">
        <f>Q7*0.075</f>
        <v>951.75</v>
      </c>
      <c r="V7" s="628">
        <f t="shared" ref="V7:V16" si="2">Q7*0.025</f>
        <v>317.25</v>
      </c>
    </row>
    <row r="8" spans="2:22" ht="16.5" customHeight="1" x14ac:dyDescent="0.3">
      <c r="B8" s="8" t="s">
        <v>143</v>
      </c>
      <c r="C8" s="221" t="s">
        <v>144</v>
      </c>
      <c r="D8" s="135" t="s">
        <v>150</v>
      </c>
      <c r="E8" s="446">
        <v>7.4999999999999997E-2</v>
      </c>
      <c r="F8" s="8" t="s">
        <v>151</v>
      </c>
      <c r="G8" s="8" t="s">
        <v>25</v>
      </c>
      <c r="H8" s="224">
        <v>13190</v>
      </c>
      <c r="I8" s="262">
        <v>200</v>
      </c>
      <c r="J8" s="447">
        <f t="shared" si="0"/>
        <v>12990</v>
      </c>
      <c r="K8" s="630"/>
      <c r="L8" s="626"/>
      <c r="M8" s="627"/>
      <c r="N8" s="628"/>
      <c r="O8" s="269">
        <v>13490</v>
      </c>
      <c r="P8" s="262">
        <v>200</v>
      </c>
      <c r="Q8" s="447">
        <f t="shared" si="1"/>
        <v>13290</v>
      </c>
      <c r="R8" s="448"/>
      <c r="S8" s="1" t="s">
        <v>52</v>
      </c>
      <c r="T8" s="626">
        <f>Q8*0.9</f>
        <v>11961</v>
      </c>
      <c r="U8" s="627">
        <f t="shared" ref="U8:U13" si="3">Q8*0.075</f>
        <v>996.75</v>
      </c>
      <c r="V8" s="628">
        <f t="shared" si="2"/>
        <v>332.25</v>
      </c>
    </row>
    <row r="9" spans="2:22" ht="16.5" customHeight="1" x14ac:dyDescent="0.3">
      <c r="B9" s="8" t="s">
        <v>143</v>
      </c>
      <c r="C9" s="221" t="s">
        <v>144</v>
      </c>
      <c r="D9" s="135" t="s">
        <v>152</v>
      </c>
      <c r="E9" s="446">
        <v>0</v>
      </c>
      <c r="F9" s="8" t="s">
        <v>153</v>
      </c>
      <c r="G9" s="8" t="s">
        <v>149</v>
      </c>
      <c r="H9" s="224">
        <v>13790</v>
      </c>
      <c r="I9" s="262">
        <v>200</v>
      </c>
      <c r="J9" s="447">
        <f t="shared" si="0"/>
        <v>13590</v>
      </c>
      <c r="K9" s="630"/>
      <c r="L9" s="626"/>
      <c r="M9" s="627"/>
      <c r="N9" s="628"/>
      <c r="O9" s="269">
        <v>14090</v>
      </c>
      <c r="P9" s="262">
        <v>200</v>
      </c>
      <c r="Q9" s="447">
        <f t="shared" si="1"/>
        <v>13890</v>
      </c>
      <c r="R9" s="448"/>
      <c r="S9" s="1" t="s">
        <v>52</v>
      </c>
      <c r="T9" s="626">
        <f t="shared" ref="T9:T15" si="4">Q9*0.9</f>
        <v>12501</v>
      </c>
      <c r="U9" s="627">
        <f>Q9*0.075</f>
        <v>1041.75</v>
      </c>
      <c r="V9" s="628">
        <f t="shared" si="2"/>
        <v>347.25</v>
      </c>
    </row>
    <row r="10" spans="2:22" x14ac:dyDescent="0.3">
      <c r="B10" s="8" t="s">
        <v>143</v>
      </c>
      <c r="C10" s="221" t="s">
        <v>144</v>
      </c>
      <c r="D10" s="135" t="s">
        <v>154</v>
      </c>
      <c r="E10" s="446">
        <v>7.4999999999999997E-2</v>
      </c>
      <c r="F10" s="8" t="s">
        <v>155</v>
      </c>
      <c r="G10" s="8" t="s">
        <v>25</v>
      </c>
      <c r="H10" s="224">
        <v>14190</v>
      </c>
      <c r="I10" s="262">
        <v>200</v>
      </c>
      <c r="J10" s="447">
        <f t="shared" si="0"/>
        <v>13990</v>
      </c>
      <c r="K10" s="630"/>
      <c r="L10" s="626"/>
      <c r="M10" s="627"/>
      <c r="N10" s="628"/>
      <c r="O10" s="269">
        <v>14490</v>
      </c>
      <c r="P10" s="262">
        <v>200</v>
      </c>
      <c r="Q10" s="447">
        <f t="shared" si="1"/>
        <v>14290</v>
      </c>
      <c r="R10" s="448"/>
      <c r="S10" s="1" t="s">
        <v>52</v>
      </c>
      <c r="T10" s="626">
        <f>Q10*0.9</f>
        <v>12861</v>
      </c>
      <c r="U10" s="627">
        <f t="shared" si="3"/>
        <v>1071.75</v>
      </c>
      <c r="V10" s="628">
        <f t="shared" si="2"/>
        <v>357.25</v>
      </c>
    </row>
    <row r="11" spans="2:22" x14ac:dyDescent="0.3">
      <c r="B11" s="8" t="s">
        <v>143</v>
      </c>
      <c r="C11" s="221" t="s">
        <v>144</v>
      </c>
      <c r="D11" s="135" t="s">
        <v>156</v>
      </c>
      <c r="E11" s="446">
        <v>0</v>
      </c>
      <c r="F11" s="8" t="s">
        <v>157</v>
      </c>
      <c r="G11" s="8" t="s">
        <v>149</v>
      </c>
      <c r="H11" s="451">
        <v>14790</v>
      </c>
      <c r="I11" s="262">
        <v>200</v>
      </c>
      <c r="J11" s="447">
        <f t="shared" si="0"/>
        <v>14590</v>
      </c>
      <c r="K11" s="630"/>
      <c r="L11" s="626"/>
      <c r="M11" s="627"/>
      <c r="N11" s="628"/>
      <c r="O11" s="249">
        <v>15090</v>
      </c>
      <c r="P11" s="262">
        <v>200</v>
      </c>
      <c r="Q11" s="447">
        <f t="shared" si="1"/>
        <v>14890</v>
      </c>
      <c r="R11" s="448"/>
      <c r="S11" s="1" t="s">
        <v>52</v>
      </c>
      <c r="T11" s="626">
        <f>Q11*0.9</f>
        <v>13401</v>
      </c>
      <c r="U11" s="627">
        <f>Q11*0.075</f>
        <v>1116.75</v>
      </c>
      <c r="V11" s="628">
        <f t="shared" si="2"/>
        <v>372.25</v>
      </c>
    </row>
    <row r="12" spans="2:22" ht="16.5" customHeight="1" x14ac:dyDescent="0.3">
      <c r="B12" s="8" t="s">
        <v>143</v>
      </c>
      <c r="C12" s="221" t="s">
        <v>144</v>
      </c>
      <c r="D12" s="135" t="s">
        <v>158</v>
      </c>
      <c r="E12" s="446">
        <v>7.4999999999999997E-2</v>
      </c>
      <c r="F12" s="8" t="s">
        <v>159</v>
      </c>
      <c r="G12" s="8" t="s">
        <v>25</v>
      </c>
      <c r="H12" s="451">
        <v>15190</v>
      </c>
      <c r="I12" s="262">
        <v>200</v>
      </c>
      <c r="J12" s="447">
        <f t="shared" si="0"/>
        <v>14990</v>
      </c>
      <c r="K12" s="630"/>
      <c r="L12" s="626"/>
      <c r="M12" s="627"/>
      <c r="N12" s="628"/>
      <c r="O12" s="249">
        <v>15490</v>
      </c>
      <c r="P12" s="262">
        <v>200</v>
      </c>
      <c r="Q12" s="447">
        <f t="shared" si="1"/>
        <v>15290</v>
      </c>
      <c r="R12" s="448"/>
      <c r="S12" s="1" t="s">
        <v>52</v>
      </c>
      <c r="T12" s="626">
        <f t="shared" si="4"/>
        <v>13761</v>
      </c>
      <c r="U12" s="627">
        <f t="shared" si="3"/>
        <v>1146.75</v>
      </c>
      <c r="V12" s="628">
        <f t="shared" si="2"/>
        <v>382.25</v>
      </c>
    </row>
    <row r="13" spans="2:22" ht="16.5" customHeight="1" x14ac:dyDescent="0.3">
      <c r="B13" s="10" t="s">
        <v>143</v>
      </c>
      <c r="C13" s="285" t="s">
        <v>144</v>
      </c>
      <c r="D13" s="286" t="s">
        <v>160</v>
      </c>
      <c r="E13" s="452">
        <v>0</v>
      </c>
      <c r="F13" s="10" t="s">
        <v>161</v>
      </c>
      <c r="G13" s="10" t="s">
        <v>149</v>
      </c>
      <c r="H13" s="453">
        <v>15790</v>
      </c>
      <c r="I13" s="454">
        <v>200</v>
      </c>
      <c r="J13" s="455">
        <f t="shared" si="0"/>
        <v>15590</v>
      </c>
      <c r="K13" s="631"/>
      <c r="L13" s="626"/>
      <c r="M13" s="627"/>
      <c r="N13" s="628"/>
      <c r="O13" s="600">
        <v>16090</v>
      </c>
      <c r="P13" s="454">
        <v>200</v>
      </c>
      <c r="Q13" s="455">
        <f t="shared" si="1"/>
        <v>15890</v>
      </c>
      <c r="R13" s="456"/>
      <c r="S13" s="61" t="s">
        <v>52</v>
      </c>
      <c r="T13" s="626">
        <f t="shared" si="4"/>
        <v>14301</v>
      </c>
      <c r="U13" s="627">
        <f t="shared" si="3"/>
        <v>1191.75</v>
      </c>
      <c r="V13" s="628">
        <f t="shared" si="2"/>
        <v>397.25</v>
      </c>
    </row>
    <row r="14" spans="2:22" ht="16.5" customHeight="1" x14ac:dyDescent="0.3">
      <c r="B14" s="8" t="s">
        <v>143</v>
      </c>
      <c r="C14" s="221" t="s">
        <v>162</v>
      </c>
      <c r="D14" s="135" t="s">
        <v>163</v>
      </c>
      <c r="E14" s="446">
        <v>0.1</v>
      </c>
      <c r="F14" s="8" t="s">
        <v>164</v>
      </c>
      <c r="G14" s="8" t="s">
        <v>25</v>
      </c>
      <c r="H14" s="451">
        <v>14690</v>
      </c>
      <c r="I14" s="262">
        <v>500</v>
      </c>
      <c r="J14" s="447">
        <f t="shared" si="0"/>
        <v>14190</v>
      </c>
      <c r="K14" s="630"/>
      <c r="L14" s="632"/>
      <c r="M14" s="633"/>
      <c r="N14" s="634"/>
      <c r="O14" s="249">
        <v>14990</v>
      </c>
      <c r="P14" s="262">
        <v>500</v>
      </c>
      <c r="Q14" s="447">
        <f t="shared" si="1"/>
        <v>14490</v>
      </c>
      <c r="R14" s="448"/>
      <c r="S14" s="1" t="s">
        <v>52</v>
      </c>
      <c r="T14" s="632">
        <f t="shared" si="4"/>
        <v>13041</v>
      </c>
      <c r="U14" s="633">
        <f>Q14*0.075</f>
        <v>1086.75</v>
      </c>
      <c r="V14" s="634">
        <f t="shared" si="2"/>
        <v>362.25</v>
      </c>
    </row>
    <row r="15" spans="2:22" ht="16.5" customHeight="1" x14ac:dyDescent="0.3">
      <c r="B15" s="8" t="s">
        <v>143</v>
      </c>
      <c r="C15" s="221" t="s">
        <v>162</v>
      </c>
      <c r="D15" s="135" t="s">
        <v>165</v>
      </c>
      <c r="E15" s="446">
        <v>0.1</v>
      </c>
      <c r="F15" s="8" t="s">
        <v>166</v>
      </c>
      <c r="G15" s="8" t="s">
        <v>25</v>
      </c>
      <c r="H15" s="451">
        <v>15690</v>
      </c>
      <c r="I15" s="262">
        <v>500</v>
      </c>
      <c r="J15" s="447">
        <f t="shared" si="0"/>
        <v>15190</v>
      </c>
      <c r="K15" s="630"/>
      <c r="L15" s="626"/>
      <c r="M15" s="626"/>
      <c r="N15" s="333"/>
      <c r="O15" s="249">
        <v>15990</v>
      </c>
      <c r="P15" s="262">
        <v>500</v>
      </c>
      <c r="Q15" s="447">
        <f t="shared" si="1"/>
        <v>15490</v>
      </c>
      <c r="R15" s="448"/>
      <c r="S15" s="1" t="s">
        <v>52</v>
      </c>
      <c r="T15" s="626">
        <f t="shared" si="4"/>
        <v>13941</v>
      </c>
      <c r="U15" s="626">
        <f>Q15*0.075</f>
        <v>1161.75</v>
      </c>
      <c r="V15" s="333">
        <f t="shared" si="2"/>
        <v>387.25</v>
      </c>
    </row>
    <row r="16" spans="2:22" ht="16.5" customHeight="1" x14ac:dyDescent="0.3">
      <c r="B16" s="8" t="s">
        <v>143</v>
      </c>
      <c r="C16" s="221" t="s">
        <v>162</v>
      </c>
      <c r="D16" s="135" t="s">
        <v>167</v>
      </c>
      <c r="E16" s="446">
        <v>0.05</v>
      </c>
      <c r="F16" s="8" t="s">
        <v>168</v>
      </c>
      <c r="G16" s="8" t="s">
        <v>25</v>
      </c>
      <c r="H16" s="451">
        <v>16690</v>
      </c>
      <c r="I16" s="262">
        <v>500</v>
      </c>
      <c r="J16" s="447">
        <f t="shared" si="0"/>
        <v>16190</v>
      </c>
      <c r="K16" s="630"/>
      <c r="L16" s="626"/>
      <c r="M16" s="626"/>
      <c r="N16" s="333"/>
      <c r="O16" s="249">
        <v>16990</v>
      </c>
      <c r="P16" s="262">
        <v>500</v>
      </c>
      <c r="Q16" s="447">
        <f t="shared" si="1"/>
        <v>16490</v>
      </c>
      <c r="R16" s="448"/>
      <c r="S16" s="1" t="s">
        <v>52</v>
      </c>
      <c r="T16" s="626">
        <f>Q16*0.9</f>
        <v>14841</v>
      </c>
      <c r="U16" s="626">
        <f>Q16*0.075</f>
        <v>1236.75</v>
      </c>
      <c r="V16" s="333">
        <f t="shared" si="2"/>
        <v>412.25</v>
      </c>
    </row>
    <row r="17" spans="2:22" ht="16.5" customHeight="1" x14ac:dyDescent="0.3">
      <c r="B17" s="9" t="s">
        <v>143</v>
      </c>
      <c r="C17" s="240" t="s">
        <v>169</v>
      </c>
      <c r="D17" s="240" t="s">
        <v>170</v>
      </c>
      <c r="E17" s="459">
        <v>0.1</v>
      </c>
      <c r="F17" s="9" t="s">
        <v>171</v>
      </c>
      <c r="G17" s="9" t="s">
        <v>25</v>
      </c>
      <c r="H17" s="244">
        <v>14690</v>
      </c>
      <c r="I17" s="260">
        <v>200</v>
      </c>
      <c r="J17" s="460">
        <f t="shared" si="0"/>
        <v>14490</v>
      </c>
      <c r="K17" s="635"/>
      <c r="L17" s="632"/>
      <c r="M17" s="632"/>
      <c r="N17" s="636"/>
      <c r="O17" s="266">
        <v>14990</v>
      </c>
      <c r="P17" s="260">
        <v>200</v>
      </c>
      <c r="Q17" s="460">
        <f t="shared" si="1"/>
        <v>14790</v>
      </c>
      <c r="R17" s="461"/>
      <c r="S17" s="70" t="s">
        <v>52</v>
      </c>
      <c r="T17" s="632"/>
      <c r="U17" s="632"/>
      <c r="V17" s="636"/>
    </row>
    <row r="18" spans="2:22" ht="16.5" customHeight="1" x14ac:dyDescent="0.3">
      <c r="B18" s="8" t="s">
        <v>143</v>
      </c>
      <c r="C18" s="221" t="s">
        <v>169</v>
      </c>
      <c r="D18" s="221" t="s">
        <v>172</v>
      </c>
      <c r="E18" s="462">
        <v>0</v>
      </c>
      <c r="F18" s="8" t="s">
        <v>173</v>
      </c>
      <c r="G18" s="8" t="s">
        <v>149</v>
      </c>
      <c r="H18" s="224">
        <v>14690</v>
      </c>
      <c r="I18" s="262">
        <v>200</v>
      </c>
      <c r="J18" s="447">
        <f t="shared" si="0"/>
        <v>14490</v>
      </c>
      <c r="K18" s="637"/>
      <c r="L18" s="626"/>
      <c r="M18" s="626"/>
      <c r="N18" s="333"/>
      <c r="O18" s="269">
        <v>14990</v>
      </c>
      <c r="P18" s="463">
        <v>200</v>
      </c>
      <c r="Q18" s="447">
        <f t="shared" si="1"/>
        <v>14790</v>
      </c>
      <c r="R18" s="227"/>
      <c r="S18" s="1" t="s">
        <v>52</v>
      </c>
      <c r="T18" s="626"/>
      <c r="U18" s="626"/>
      <c r="V18" s="333"/>
    </row>
    <row r="19" spans="2:22" ht="16.5" customHeight="1" x14ac:dyDescent="0.3">
      <c r="B19" s="8" t="s">
        <v>143</v>
      </c>
      <c r="C19" s="221" t="s">
        <v>169</v>
      </c>
      <c r="D19" s="221" t="s">
        <v>174</v>
      </c>
      <c r="E19" s="462">
        <v>0.1</v>
      </c>
      <c r="F19" s="8" t="s">
        <v>175</v>
      </c>
      <c r="G19" s="8" t="s">
        <v>25</v>
      </c>
      <c r="H19" s="224">
        <v>15690</v>
      </c>
      <c r="I19" s="262">
        <v>200</v>
      </c>
      <c r="J19" s="447">
        <f t="shared" si="0"/>
        <v>15490</v>
      </c>
      <c r="K19" s="637"/>
      <c r="L19" s="626"/>
      <c r="M19" s="626"/>
      <c r="N19" s="333"/>
      <c r="O19" s="269">
        <v>15990</v>
      </c>
      <c r="P19" s="463">
        <v>200</v>
      </c>
      <c r="Q19" s="447">
        <f t="shared" si="1"/>
        <v>15790</v>
      </c>
      <c r="R19" s="227"/>
      <c r="S19" s="1" t="s">
        <v>52</v>
      </c>
      <c r="T19" s="626"/>
      <c r="U19" s="626"/>
      <c r="V19" s="333"/>
    </row>
    <row r="20" spans="2:22" ht="16.5" customHeight="1" x14ac:dyDescent="0.3">
      <c r="B20" s="8" t="s">
        <v>143</v>
      </c>
      <c r="C20" s="221" t="s">
        <v>169</v>
      </c>
      <c r="D20" s="221" t="s">
        <v>176</v>
      </c>
      <c r="E20" s="462">
        <v>0</v>
      </c>
      <c r="F20" s="8" t="s">
        <v>177</v>
      </c>
      <c r="G20" s="8" t="s">
        <v>149</v>
      </c>
      <c r="H20" s="224">
        <v>15690</v>
      </c>
      <c r="I20" s="262">
        <v>200</v>
      </c>
      <c r="J20" s="447">
        <f t="shared" si="0"/>
        <v>15490</v>
      </c>
      <c r="K20" s="637"/>
      <c r="L20" s="626"/>
      <c r="M20" s="626"/>
      <c r="N20" s="333"/>
      <c r="O20" s="269">
        <v>15990</v>
      </c>
      <c r="P20" s="463">
        <v>200</v>
      </c>
      <c r="Q20" s="447">
        <f t="shared" si="1"/>
        <v>15790</v>
      </c>
      <c r="R20" s="227"/>
      <c r="S20" s="1" t="s">
        <v>52</v>
      </c>
      <c r="T20" s="626"/>
      <c r="U20" s="626"/>
      <c r="V20" s="333"/>
    </row>
    <row r="21" spans="2:22" ht="16.5" customHeight="1" x14ac:dyDescent="0.3">
      <c r="B21" s="8" t="s">
        <v>143</v>
      </c>
      <c r="C21" s="221"/>
      <c r="D21" s="221"/>
      <c r="E21" s="462">
        <v>7.4999999999999997E-2</v>
      </c>
      <c r="F21" s="8" t="s">
        <v>178</v>
      </c>
      <c r="G21" s="8" t="s">
        <v>25</v>
      </c>
      <c r="H21" s="464"/>
      <c r="I21" s="465"/>
      <c r="J21" s="466"/>
      <c r="K21" s="637"/>
      <c r="L21" s="626"/>
      <c r="M21" s="627"/>
      <c r="N21" s="628"/>
      <c r="O21" s="269">
        <v>18290</v>
      </c>
      <c r="P21" s="463">
        <v>1000</v>
      </c>
      <c r="Q21" s="447">
        <f t="shared" si="1"/>
        <v>17290</v>
      </c>
      <c r="R21" s="227"/>
      <c r="S21" s="1" t="s">
        <v>52</v>
      </c>
      <c r="T21" s="626">
        <f>Q21*0.9</f>
        <v>15561</v>
      </c>
      <c r="U21" s="627">
        <f t="shared" ref="U21:U27" si="5">Q21*0.075</f>
        <v>1296.75</v>
      </c>
      <c r="V21" s="628">
        <f t="shared" ref="V21:V28" si="6">Q21*0.025</f>
        <v>432.25</v>
      </c>
    </row>
    <row r="22" spans="2:22" ht="16.5" customHeight="1" x14ac:dyDescent="0.3">
      <c r="B22" s="8" t="s">
        <v>143</v>
      </c>
      <c r="C22" s="285" t="s">
        <v>169</v>
      </c>
      <c r="D22" s="285" t="s">
        <v>179</v>
      </c>
      <c r="E22" s="462">
        <v>7.4999999999999997E-2</v>
      </c>
      <c r="F22" s="8" t="s">
        <v>180</v>
      </c>
      <c r="G22" s="8" t="s">
        <v>25</v>
      </c>
      <c r="H22" s="224">
        <v>19290</v>
      </c>
      <c r="I22" s="262">
        <v>1300</v>
      </c>
      <c r="J22" s="447">
        <f t="shared" si="0"/>
        <v>17990</v>
      </c>
      <c r="K22" s="637"/>
      <c r="L22" s="626"/>
      <c r="M22" s="627"/>
      <c r="N22" s="628"/>
      <c r="O22" s="269">
        <v>19290</v>
      </c>
      <c r="P22" s="262">
        <v>1000</v>
      </c>
      <c r="Q22" s="447">
        <f t="shared" si="1"/>
        <v>18290</v>
      </c>
      <c r="R22" s="227"/>
      <c r="S22" s="1" t="s">
        <v>52</v>
      </c>
      <c r="T22" s="626">
        <f>Q22*0.9</f>
        <v>16461</v>
      </c>
      <c r="U22" s="627">
        <f t="shared" si="5"/>
        <v>1371.75</v>
      </c>
      <c r="V22" s="628">
        <f t="shared" si="6"/>
        <v>457.25</v>
      </c>
    </row>
    <row r="23" spans="2:22" ht="16.5" customHeight="1" x14ac:dyDescent="0.3">
      <c r="B23" s="9" t="s">
        <v>143</v>
      </c>
      <c r="C23" s="467" t="s">
        <v>181</v>
      </c>
      <c r="D23" s="467" t="s">
        <v>182</v>
      </c>
      <c r="E23" s="468">
        <v>7.4999999999999997E-2</v>
      </c>
      <c r="F23" s="9" t="s">
        <v>183</v>
      </c>
      <c r="G23" s="9" t="s">
        <v>25</v>
      </c>
      <c r="H23" s="469">
        <v>17990</v>
      </c>
      <c r="I23" s="260">
        <v>1000</v>
      </c>
      <c r="J23" s="460">
        <f t="shared" si="0"/>
        <v>16990</v>
      </c>
      <c r="K23" s="638"/>
      <c r="L23" s="632"/>
      <c r="M23" s="633"/>
      <c r="N23" s="634"/>
      <c r="O23" s="242">
        <v>18290</v>
      </c>
      <c r="P23" s="260">
        <v>1000</v>
      </c>
      <c r="Q23" s="460">
        <f>O23-P23</f>
        <v>17290</v>
      </c>
      <c r="R23" s="470"/>
      <c r="S23" s="70" t="s">
        <v>26</v>
      </c>
      <c r="T23" s="632">
        <f>Q23*0.9</f>
        <v>15561</v>
      </c>
      <c r="U23" s="633">
        <f t="shared" si="5"/>
        <v>1296.75</v>
      </c>
      <c r="V23" s="634">
        <f t="shared" si="6"/>
        <v>432.25</v>
      </c>
    </row>
    <row r="24" spans="2:22" ht="16.5" customHeight="1" x14ac:dyDescent="0.3">
      <c r="B24" s="8" t="s">
        <v>143</v>
      </c>
      <c r="C24" s="135" t="s">
        <v>181</v>
      </c>
      <c r="D24" s="135" t="s">
        <v>184</v>
      </c>
      <c r="E24" s="446">
        <v>0</v>
      </c>
      <c r="F24" s="8" t="s">
        <v>185</v>
      </c>
      <c r="G24" s="8" t="s">
        <v>149</v>
      </c>
      <c r="H24" s="451">
        <v>18590</v>
      </c>
      <c r="I24" s="262">
        <v>1000</v>
      </c>
      <c r="J24" s="447">
        <f t="shared" si="0"/>
        <v>17590</v>
      </c>
      <c r="K24" s="630"/>
      <c r="L24" s="626"/>
      <c r="M24" s="627"/>
      <c r="N24" s="628"/>
      <c r="O24" s="249">
        <v>18890</v>
      </c>
      <c r="P24" s="262">
        <v>1000</v>
      </c>
      <c r="Q24" s="447">
        <f t="shared" ref="Q24:Q48" si="7">O24-P24</f>
        <v>17890</v>
      </c>
      <c r="R24" s="448"/>
      <c r="S24" s="1" t="s">
        <v>26</v>
      </c>
      <c r="T24" s="626">
        <f>Q24*0.9</f>
        <v>16101</v>
      </c>
      <c r="U24" s="627">
        <f>Q24*0.075</f>
        <v>1341.75</v>
      </c>
      <c r="V24" s="628">
        <f>Q24*0.025</f>
        <v>447.25</v>
      </c>
    </row>
    <row r="25" spans="2:22" ht="16.5" customHeight="1" x14ac:dyDescent="0.3">
      <c r="B25" s="8" t="s">
        <v>143</v>
      </c>
      <c r="C25" s="135" t="s">
        <v>181</v>
      </c>
      <c r="D25" s="135" t="s">
        <v>186</v>
      </c>
      <c r="E25" s="446">
        <v>7.4999999999999997E-2</v>
      </c>
      <c r="F25" s="8" t="s">
        <v>187</v>
      </c>
      <c r="G25" s="8" t="s">
        <v>25</v>
      </c>
      <c r="H25" s="451">
        <v>18990</v>
      </c>
      <c r="I25" s="262">
        <v>1000</v>
      </c>
      <c r="J25" s="447">
        <f t="shared" si="0"/>
        <v>17990</v>
      </c>
      <c r="K25" s="630"/>
      <c r="L25" s="626"/>
      <c r="M25" s="627"/>
      <c r="N25" s="628"/>
      <c r="O25" s="249">
        <v>19290</v>
      </c>
      <c r="P25" s="262">
        <v>1000</v>
      </c>
      <c r="Q25" s="447">
        <f t="shared" si="7"/>
        <v>18290</v>
      </c>
      <c r="R25" s="448"/>
      <c r="S25" s="1" t="s">
        <v>26</v>
      </c>
      <c r="T25" s="626">
        <f>Q25*0.9</f>
        <v>16461</v>
      </c>
      <c r="U25" s="627">
        <f>Q25*0.075</f>
        <v>1371.75</v>
      </c>
      <c r="V25" s="628">
        <f>Q25*0.025</f>
        <v>457.25</v>
      </c>
    </row>
    <row r="26" spans="2:22" ht="16.5" customHeight="1" x14ac:dyDescent="0.3">
      <c r="B26" s="8" t="s">
        <v>143</v>
      </c>
      <c r="C26" s="135" t="s">
        <v>181</v>
      </c>
      <c r="D26" s="135" t="s">
        <v>188</v>
      </c>
      <c r="E26" s="446">
        <v>0</v>
      </c>
      <c r="F26" s="8" t="s">
        <v>189</v>
      </c>
      <c r="G26" s="8" t="s">
        <v>149</v>
      </c>
      <c r="H26" s="451">
        <v>19590</v>
      </c>
      <c r="I26" s="262">
        <v>1000</v>
      </c>
      <c r="J26" s="447">
        <f t="shared" si="0"/>
        <v>18590</v>
      </c>
      <c r="K26" s="630"/>
      <c r="L26" s="626"/>
      <c r="M26" s="627"/>
      <c r="N26" s="628"/>
      <c r="O26" s="249">
        <v>19890</v>
      </c>
      <c r="P26" s="262">
        <v>1000</v>
      </c>
      <c r="Q26" s="447">
        <f t="shared" si="7"/>
        <v>18890</v>
      </c>
      <c r="R26" s="448"/>
      <c r="S26" s="1" t="s">
        <v>26</v>
      </c>
      <c r="T26" s="626">
        <f t="shared" ref="T26" si="8">Q26*0.9</f>
        <v>17001</v>
      </c>
      <c r="U26" s="627">
        <f>Q26*0.075</f>
        <v>1416.75</v>
      </c>
      <c r="V26" s="628">
        <f>Q26*0.025</f>
        <v>472.25</v>
      </c>
    </row>
    <row r="27" spans="2:22" ht="16.5" customHeight="1" x14ac:dyDescent="0.3">
      <c r="B27" s="8" t="s">
        <v>143</v>
      </c>
      <c r="C27" s="135" t="s">
        <v>181</v>
      </c>
      <c r="D27" s="135" t="s">
        <v>190</v>
      </c>
      <c r="E27" s="446">
        <v>7.4999999999999997E-2</v>
      </c>
      <c r="F27" s="8" t="s">
        <v>191</v>
      </c>
      <c r="G27" s="8" t="s">
        <v>25</v>
      </c>
      <c r="H27" s="451">
        <v>19990</v>
      </c>
      <c r="I27" s="262">
        <v>1000</v>
      </c>
      <c r="J27" s="447">
        <f t="shared" si="0"/>
        <v>18990</v>
      </c>
      <c r="K27" s="630"/>
      <c r="L27" s="626"/>
      <c r="M27" s="627"/>
      <c r="N27" s="628"/>
      <c r="O27" s="249">
        <v>20290</v>
      </c>
      <c r="P27" s="262">
        <v>1000</v>
      </c>
      <c r="Q27" s="447">
        <f t="shared" si="7"/>
        <v>19290</v>
      </c>
      <c r="R27" s="448"/>
      <c r="S27" s="1" t="s">
        <v>26</v>
      </c>
      <c r="T27" s="626">
        <f>Q27*0.9</f>
        <v>17361</v>
      </c>
      <c r="U27" s="627">
        <f t="shared" si="5"/>
        <v>1446.75</v>
      </c>
      <c r="V27" s="628">
        <f>Q27*0.025</f>
        <v>482.25</v>
      </c>
    </row>
    <row r="28" spans="2:22" ht="16.5" customHeight="1" x14ac:dyDescent="0.3">
      <c r="B28" s="10" t="s">
        <v>143</v>
      </c>
      <c r="C28" s="286" t="s">
        <v>181</v>
      </c>
      <c r="D28" s="286" t="s">
        <v>192</v>
      </c>
      <c r="E28" s="452">
        <v>0</v>
      </c>
      <c r="F28" s="10" t="s">
        <v>193</v>
      </c>
      <c r="G28" s="10" t="s">
        <v>149</v>
      </c>
      <c r="H28" s="453">
        <v>20590</v>
      </c>
      <c r="I28" s="454">
        <v>1000</v>
      </c>
      <c r="J28" s="455">
        <f t="shared" si="0"/>
        <v>19590</v>
      </c>
      <c r="K28" s="631"/>
      <c r="L28" s="626"/>
      <c r="M28" s="627"/>
      <c r="N28" s="628"/>
      <c r="O28" s="600">
        <v>20890</v>
      </c>
      <c r="P28" s="454">
        <v>1000</v>
      </c>
      <c r="Q28" s="455">
        <f t="shared" si="7"/>
        <v>19890</v>
      </c>
      <c r="R28" s="456"/>
      <c r="S28" s="61" t="s">
        <v>26</v>
      </c>
      <c r="T28" s="639">
        <f>Q28*0.9</f>
        <v>17901</v>
      </c>
      <c r="U28" s="640">
        <f>Q28*0.075</f>
        <v>1491.75</v>
      </c>
      <c r="V28" s="641">
        <f t="shared" si="6"/>
        <v>497.25</v>
      </c>
    </row>
    <row r="29" spans="2:22" ht="16.5" customHeight="1" x14ac:dyDescent="0.3">
      <c r="B29" s="9" t="s">
        <v>143</v>
      </c>
      <c r="C29" s="467" t="s">
        <v>194</v>
      </c>
      <c r="D29" s="471" t="s">
        <v>195</v>
      </c>
      <c r="E29" s="468">
        <v>0.05</v>
      </c>
      <c r="F29" s="9" t="s">
        <v>196</v>
      </c>
      <c r="G29" s="9" t="s">
        <v>25</v>
      </c>
      <c r="H29" s="469">
        <v>11490</v>
      </c>
      <c r="I29" s="260">
        <v>1300</v>
      </c>
      <c r="J29" s="460">
        <f>H29-I29</f>
        <v>10190</v>
      </c>
      <c r="K29" s="638"/>
      <c r="L29" s="632"/>
      <c r="M29" s="633"/>
      <c r="N29" s="634"/>
      <c r="O29" s="242">
        <v>11490</v>
      </c>
      <c r="P29" s="260">
        <v>1000</v>
      </c>
      <c r="Q29" s="460">
        <f>O29-P29</f>
        <v>10490</v>
      </c>
      <c r="R29" s="470"/>
      <c r="S29" s="70" t="s">
        <v>52</v>
      </c>
      <c r="T29" s="632">
        <f>Q29*0.9</f>
        <v>9441</v>
      </c>
      <c r="U29" s="633">
        <f>Q29*0.075</f>
        <v>786.75</v>
      </c>
      <c r="V29" s="634">
        <f>Q29*0.025</f>
        <v>262.25</v>
      </c>
    </row>
    <row r="30" spans="2:22" ht="16.5" customHeight="1" x14ac:dyDescent="0.3">
      <c r="B30" s="8" t="s">
        <v>143</v>
      </c>
      <c r="C30" s="135" t="s">
        <v>194</v>
      </c>
      <c r="D30" s="472" t="s">
        <v>197</v>
      </c>
      <c r="E30" s="446">
        <v>0</v>
      </c>
      <c r="F30" s="8" t="s">
        <v>198</v>
      </c>
      <c r="G30" s="8" t="s">
        <v>149</v>
      </c>
      <c r="H30" s="451">
        <v>11990</v>
      </c>
      <c r="I30" s="262">
        <v>1300</v>
      </c>
      <c r="J30" s="447">
        <f>H30-I30</f>
        <v>10690</v>
      </c>
      <c r="K30" s="630"/>
      <c r="L30" s="626"/>
      <c r="M30" s="627"/>
      <c r="N30" s="628"/>
      <c r="O30" s="249">
        <v>11990</v>
      </c>
      <c r="P30" s="262">
        <v>1000</v>
      </c>
      <c r="Q30" s="447">
        <f>O30-P30</f>
        <v>10990</v>
      </c>
      <c r="R30" s="448"/>
      <c r="S30" s="1" t="s">
        <v>52</v>
      </c>
      <c r="T30" s="626">
        <f>Q30*0.9</f>
        <v>9891</v>
      </c>
      <c r="U30" s="627">
        <f>Q30*0.075</f>
        <v>824.25</v>
      </c>
      <c r="V30" s="628">
        <f>Q30*0.025</f>
        <v>274.75</v>
      </c>
    </row>
    <row r="31" spans="2:22" ht="16.5" customHeight="1" x14ac:dyDescent="0.3">
      <c r="B31" s="8" t="s">
        <v>143</v>
      </c>
      <c r="C31" s="135" t="s">
        <v>194</v>
      </c>
      <c r="D31" s="221" t="s">
        <v>199</v>
      </c>
      <c r="E31" s="446">
        <v>0.05</v>
      </c>
      <c r="F31" s="8" t="s">
        <v>200</v>
      </c>
      <c r="G31" s="8" t="s">
        <v>25</v>
      </c>
      <c r="H31" s="451">
        <v>12290</v>
      </c>
      <c r="I31" s="262">
        <v>1300</v>
      </c>
      <c r="J31" s="447">
        <f>H31-I31</f>
        <v>10990</v>
      </c>
      <c r="K31" s="630"/>
      <c r="L31" s="626">
        <f>J31*0.9</f>
        <v>9891</v>
      </c>
      <c r="M31" s="627">
        <f>J31*0.075</f>
        <v>824.25</v>
      </c>
      <c r="N31" s="628">
        <f>J31*0.025</f>
        <v>274.75</v>
      </c>
      <c r="O31" s="249">
        <v>12290</v>
      </c>
      <c r="P31" s="262">
        <v>1000</v>
      </c>
      <c r="Q31" s="447">
        <f>O31-P31</f>
        <v>11290</v>
      </c>
      <c r="R31" s="448"/>
      <c r="S31" s="1" t="s">
        <v>52</v>
      </c>
      <c r="T31" s="626"/>
      <c r="U31" s="626"/>
      <c r="V31" s="333"/>
    </row>
    <row r="32" spans="2:22" ht="16.5" customHeight="1" x14ac:dyDescent="0.3">
      <c r="B32" s="10" t="s">
        <v>143</v>
      </c>
      <c r="C32" s="286" t="s">
        <v>194</v>
      </c>
      <c r="D32" s="285" t="s">
        <v>201</v>
      </c>
      <c r="E32" s="452">
        <v>0</v>
      </c>
      <c r="F32" s="10" t="s">
        <v>202</v>
      </c>
      <c r="G32" s="10" t="s">
        <v>149</v>
      </c>
      <c r="H32" s="453">
        <v>12790</v>
      </c>
      <c r="I32" s="454">
        <v>1300</v>
      </c>
      <c r="J32" s="455">
        <f>H32-I32</f>
        <v>11490</v>
      </c>
      <c r="K32" s="631"/>
      <c r="L32" s="639">
        <f>J32*0.9</f>
        <v>10341</v>
      </c>
      <c r="M32" s="640">
        <f>J32*0.075</f>
        <v>861.75</v>
      </c>
      <c r="N32" s="641">
        <f>J32*0.025</f>
        <v>287.25</v>
      </c>
      <c r="O32" s="600">
        <v>12790</v>
      </c>
      <c r="P32" s="454">
        <v>1000</v>
      </c>
      <c r="Q32" s="455">
        <f>O32-P32</f>
        <v>11790</v>
      </c>
      <c r="R32" s="456"/>
      <c r="S32" s="61" t="s">
        <v>52</v>
      </c>
      <c r="T32" s="639"/>
      <c r="U32" s="639"/>
      <c r="V32" s="642"/>
    </row>
    <row r="33" spans="2:22" ht="16.5" customHeight="1" x14ac:dyDescent="0.3">
      <c r="B33" s="8" t="s">
        <v>143</v>
      </c>
      <c r="C33" s="135" t="s">
        <v>203</v>
      </c>
      <c r="D33" s="135" t="s">
        <v>204</v>
      </c>
      <c r="E33" s="446">
        <v>7.4999999999999997E-2</v>
      </c>
      <c r="F33" s="8" t="s">
        <v>205</v>
      </c>
      <c r="G33" s="8" t="s">
        <v>25</v>
      </c>
      <c r="H33" s="451">
        <v>11190</v>
      </c>
      <c r="I33" s="262">
        <v>500</v>
      </c>
      <c r="J33" s="447">
        <f t="shared" si="0"/>
        <v>10690</v>
      </c>
      <c r="K33" s="630"/>
      <c r="L33" s="626"/>
      <c r="M33" s="626"/>
      <c r="N33" s="333"/>
      <c r="O33" s="249">
        <v>11490</v>
      </c>
      <c r="P33" s="262">
        <v>500</v>
      </c>
      <c r="Q33" s="447">
        <f t="shared" si="7"/>
        <v>10990</v>
      </c>
      <c r="R33" s="448"/>
      <c r="S33" s="1" t="s">
        <v>26</v>
      </c>
      <c r="T33" s="632"/>
      <c r="U33" s="632"/>
      <c r="V33" s="636"/>
    </row>
    <row r="34" spans="2:22" ht="16.5" customHeight="1" x14ac:dyDescent="0.3">
      <c r="B34" s="8" t="s">
        <v>143</v>
      </c>
      <c r="C34" s="135" t="s">
        <v>203</v>
      </c>
      <c r="D34" s="135" t="s">
        <v>206</v>
      </c>
      <c r="E34" s="446">
        <v>0</v>
      </c>
      <c r="F34" s="8" t="s">
        <v>207</v>
      </c>
      <c r="G34" s="8" t="s">
        <v>149</v>
      </c>
      <c r="H34" s="451">
        <v>11190</v>
      </c>
      <c r="I34" s="262">
        <v>500</v>
      </c>
      <c r="J34" s="447">
        <f t="shared" si="0"/>
        <v>10690</v>
      </c>
      <c r="K34" s="630"/>
      <c r="L34" s="626"/>
      <c r="M34" s="626"/>
      <c r="N34" s="333"/>
      <c r="O34" s="249">
        <v>11490</v>
      </c>
      <c r="P34" s="262">
        <v>500</v>
      </c>
      <c r="Q34" s="447">
        <f t="shared" si="7"/>
        <v>10990</v>
      </c>
      <c r="R34" s="448"/>
      <c r="S34" s="1" t="s">
        <v>26</v>
      </c>
      <c r="T34" s="626"/>
      <c r="U34" s="626"/>
      <c r="V34" s="333"/>
    </row>
    <row r="35" spans="2:22" ht="16.5" customHeight="1" x14ac:dyDescent="0.3">
      <c r="B35" s="8" t="s">
        <v>143</v>
      </c>
      <c r="C35" s="135" t="s">
        <v>203</v>
      </c>
      <c r="D35" s="135" t="s">
        <v>208</v>
      </c>
      <c r="E35" s="446">
        <v>7.4999999999999997E-2</v>
      </c>
      <c r="F35" s="8" t="s">
        <v>209</v>
      </c>
      <c r="G35" s="8" t="s">
        <v>25</v>
      </c>
      <c r="H35" s="451">
        <v>12190</v>
      </c>
      <c r="I35" s="262">
        <v>500</v>
      </c>
      <c r="J35" s="447">
        <f t="shared" si="0"/>
        <v>11690</v>
      </c>
      <c r="K35" s="630"/>
      <c r="L35" s="626"/>
      <c r="M35" s="626"/>
      <c r="N35" s="333"/>
      <c r="O35" s="249">
        <v>12490</v>
      </c>
      <c r="P35" s="262">
        <v>500</v>
      </c>
      <c r="Q35" s="447">
        <f t="shared" si="7"/>
        <v>11990</v>
      </c>
      <c r="R35" s="448"/>
      <c r="S35" s="1" t="s">
        <v>26</v>
      </c>
      <c r="T35" s="626"/>
      <c r="U35" s="626"/>
      <c r="V35" s="333"/>
    </row>
    <row r="36" spans="2:22" ht="16.5" customHeight="1" x14ac:dyDescent="0.3">
      <c r="B36" s="10" t="s">
        <v>143</v>
      </c>
      <c r="C36" s="286" t="s">
        <v>203</v>
      </c>
      <c r="D36" s="286" t="s">
        <v>210</v>
      </c>
      <c r="E36" s="452">
        <v>0</v>
      </c>
      <c r="F36" s="10" t="s">
        <v>211</v>
      </c>
      <c r="G36" s="10" t="s">
        <v>149</v>
      </c>
      <c r="H36" s="453">
        <v>12190</v>
      </c>
      <c r="I36" s="454">
        <v>500</v>
      </c>
      <c r="J36" s="455">
        <f t="shared" si="0"/>
        <v>11690</v>
      </c>
      <c r="K36" s="631"/>
      <c r="L36" s="639"/>
      <c r="M36" s="639"/>
      <c r="N36" s="642"/>
      <c r="O36" s="600">
        <v>12490</v>
      </c>
      <c r="P36" s="454">
        <v>500</v>
      </c>
      <c r="Q36" s="455">
        <f t="shared" si="7"/>
        <v>11990</v>
      </c>
      <c r="R36" s="456"/>
      <c r="S36" s="61" t="s">
        <v>26</v>
      </c>
      <c r="T36" s="639"/>
      <c r="U36" s="639"/>
      <c r="V36" s="642"/>
    </row>
    <row r="37" spans="2:22" x14ac:dyDescent="0.3">
      <c r="B37" s="8" t="s">
        <v>143</v>
      </c>
      <c r="C37" s="135" t="s">
        <v>212</v>
      </c>
      <c r="D37" s="135" t="s">
        <v>213</v>
      </c>
      <c r="E37" s="446">
        <v>0.05</v>
      </c>
      <c r="F37" s="8" t="s">
        <v>214</v>
      </c>
      <c r="G37" s="8" t="s">
        <v>25</v>
      </c>
      <c r="H37" s="451">
        <v>8490</v>
      </c>
      <c r="I37" s="262">
        <v>300</v>
      </c>
      <c r="J37" s="447">
        <f t="shared" si="0"/>
        <v>8190</v>
      </c>
      <c r="K37" s="630"/>
      <c r="L37" s="632"/>
      <c r="M37" s="632"/>
      <c r="N37" s="636"/>
      <c r="O37" s="249">
        <v>8790</v>
      </c>
      <c r="P37" s="262">
        <v>300</v>
      </c>
      <c r="Q37" s="447">
        <f t="shared" si="7"/>
        <v>8490</v>
      </c>
      <c r="R37" s="448"/>
      <c r="S37" s="1" t="s">
        <v>26</v>
      </c>
      <c r="T37" s="632"/>
      <c r="U37" s="632"/>
      <c r="V37" s="636"/>
    </row>
    <row r="38" spans="2:22" x14ac:dyDescent="0.3">
      <c r="B38" s="8" t="s">
        <v>143</v>
      </c>
      <c r="C38" s="135" t="s">
        <v>212</v>
      </c>
      <c r="D38" s="135" t="s">
        <v>215</v>
      </c>
      <c r="E38" s="446">
        <v>0</v>
      </c>
      <c r="F38" s="8" t="s">
        <v>216</v>
      </c>
      <c r="G38" s="8" t="s">
        <v>149</v>
      </c>
      <c r="H38" s="451">
        <v>9090</v>
      </c>
      <c r="I38" s="262">
        <v>300</v>
      </c>
      <c r="J38" s="447">
        <f t="shared" si="0"/>
        <v>8790</v>
      </c>
      <c r="K38" s="630"/>
      <c r="L38" s="626"/>
      <c r="M38" s="626"/>
      <c r="N38" s="333"/>
      <c r="O38" s="249">
        <v>9390</v>
      </c>
      <c r="P38" s="262">
        <v>300</v>
      </c>
      <c r="Q38" s="447">
        <f t="shared" si="7"/>
        <v>9090</v>
      </c>
      <c r="R38" s="448"/>
      <c r="S38" s="1" t="s">
        <v>26</v>
      </c>
      <c r="T38" s="626"/>
      <c r="U38" s="626"/>
      <c r="V38" s="333"/>
    </row>
    <row r="39" spans="2:22" x14ac:dyDescent="0.3">
      <c r="B39" s="8" t="s">
        <v>143</v>
      </c>
      <c r="C39" s="135" t="s">
        <v>212</v>
      </c>
      <c r="D39" s="135" t="s">
        <v>217</v>
      </c>
      <c r="E39" s="446">
        <v>0.05</v>
      </c>
      <c r="F39" s="8" t="s">
        <v>218</v>
      </c>
      <c r="G39" s="8" t="s">
        <v>25</v>
      </c>
      <c r="H39" s="451">
        <v>8990</v>
      </c>
      <c r="I39" s="262">
        <v>300</v>
      </c>
      <c r="J39" s="447">
        <f t="shared" si="0"/>
        <v>8690</v>
      </c>
      <c r="K39" s="630"/>
      <c r="L39" s="626"/>
      <c r="M39" s="626"/>
      <c r="N39" s="333"/>
      <c r="O39" s="249">
        <v>9290</v>
      </c>
      <c r="P39" s="262">
        <v>300</v>
      </c>
      <c r="Q39" s="447">
        <f t="shared" si="7"/>
        <v>8990</v>
      </c>
      <c r="R39" s="448"/>
      <c r="S39" s="1" t="s">
        <v>26</v>
      </c>
      <c r="T39" s="626"/>
      <c r="U39" s="626"/>
      <c r="V39" s="333"/>
    </row>
    <row r="40" spans="2:22" x14ac:dyDescent="0.3">
      <c r="B40" s="10" t="s">
        <v>143</v>
      </c>
      <c r="C40" s="286" t="s">
        <v>212</v>
      </c>
      <c r="D40" s="286" t="s">
        <v>219</v>
      </c>
      <c r="E40" s="452">
        <v>0</v>
      </c>
      <c r="F40" s="10" t="s">
        <v>220</v>
      </c>
      <c r="G40" s="10" t="s">
        <v>149</v>
      </c>
      <c r="H40" s="453">
        <v>9590</v>
      </c>
      <c r="I40" s="454">
        <v>300</v>
      </c>
      <c r="J40" s="455">
        <f t="shared" si="0"/>
        <v>9290</v>
      </c>
      <c r="K40" s="631"/>
      <c r="L40" s="639"/>
      <c r="M40" s="639"/>
      <c r="N40" s="642"/>
      <c r="O40" s="600">
        <v>9890</v>
      </c>
      <c r="P40" s="454">
        <v>300</v>
      </c>
      <c r="Q40" s="455">
        <f t="shared" si="7"/>
        <v>9590</v>
      </c>
      <c r="R40" s="456"/>
      <c r="S40" s="61" t="s">
        <v>26</v>
      </c>
      <c r="T40" s="639"/>
      <c r="U40" s="639"/>
      <c r="V40" s="642"/>
    </row>
    <row r="41" spans="2:22" ht="16.5" customHeight="1" x14ac:dyDescent="0.3">
      <c r="B41" s="8" t="s">
        <v>143</v>
      </c>
      <c r="C41" s="135" t="s">
        <v>221</v>
      </c>
      <c r="D41" s="135" t="s">
        <v>222</v>
      </c>
      <c r="E41" s="446">
        <v>0</v>
      </c>
      <c r="F41" s="8" t="s">
        <v>223</v>
      </c>
      <c r="G41" s="8" t="s">
        <v>25</v>
      </c>
      <c r="H41" s="451">
        <v>10790</v>
      </c>
      <c r="I41" s="262">
        <v>300</v>
      </c>
      <c r="J41" s="447">
        <f t="shared" si="0"/>
        <v>10490</v>
      </c>
      <c r="K41" s="630"/>
      <c r="L41" s="632"/>
      <c r="M41" s="632"/>
      <c r="N41" s="636"/>
      <c r="O41" s="451">
        <v>11090</v>
      </c>
      <c r="P41" s="262">
        <v>300</v>
      </c>
      <c r="Q41" s="447">
        <f t="shared" si="7"/>
        <v>10790</v>
      </c>
      <c r="R41" s="448"/>
      <c r="S41" s="1" t="s">
        <v>52</v>
      </c>
      <c r="T41" s="632"/>
      <c r="U41" s="632"/>
      <c r="V41" s="636"/>
    </row>
    <row r="42" spans="2:22" ht="16.5" customHeight="1" x14ac:dyDescent="0.3">
      <c r="B42" s="8" t="s">
        <v>143</v>
      </c>
      <c r="C42" s="135" t="s">
        <v>221</v>
      </c>
      <c r="D42" s="135" t="s">
        <v>224</v>
      </c>
      <c r="E42" s="446">
        <v>0</v>
      </c>
      <c r="F42" s="8" t="s">
        <v>225</v>
      </c>
      <c r="G42" s="8" t="s">
        <v>149</v>
      </c>
      <c r="H42" s="451">
        <v>11790</v>
      </c>
      <c r="I42" s="262">
        <v>300</v>
      </c>
      <c r="J42" s="447">
        <f t="shared" si="0"/>
        <v>11490</v>
      </c>
      <c r="K42" s="630"/>
      <c r="L42" s="626"/>
      <c r="M42" s="626"/>
      <c r="N42" s="333"/>
      <c r="O42" s="451">
        <v>11090</v>
      </c>
      <c r="P42" s="262">
        <v>300</v>
      </c>
      <c r="Q42" s="447">
        <f t="shared" si="7"/>
        <v>10790</v>
      </c>
      <c r="R42" s="448"/>
      <c r="S42" s="1" t="s">
        <v>52</v>
      </c>
      <c r="T42" s="626"/>
      <c r="U42" s="626"/>
      <c r="V42" s="333"/>
    </row>
    <row r="43" spans="2:22" ht="16.5" customHeight="1" x14ac:dyDescent="0.3">
      <c r="B43" s="8" t="s">
        <v>143</v>
      </c>
      <c r="C43" s="135" t="s">
        <v>221</v>
      </c>
      <c r="D43" s="135" t="s">
        <v>226</v>
      </c>
      <c r="E43" s="446">
        <v>0</v>
      </c>
      <c r="F43" s="8" t="s">
        <v>227</v>
      </c>
      <c r="G43" s="8" t="s">
        <v>25</v>
      </c>
      <c r="H43" s="451">
        <v>11390</v>
      </c>
      <c r="I43" s="262">
        <v>300</v>
      </c>
      <c r="J43" s="447">
        <f t="shared" si="0"/>
        <v>11090</v>
      </c>
      <c r="K43" s="630"/>
      <c r="L43" s="626"/>
      <c r="M43" s="626"/>
      <c r="N43" s="333"/>
      <c r="O43" s="451">
        <v>11690</v>
      </c>
      <c r="P43" s="262">
        <v>300</v>
      </c>
      <c r="Q43" s="447">
        <f t="shared" si="7"/>
        <v>11390</v>
      </c>
      <c r="R43" s="448"/>
      <c r="S43" s="1" t="s">
        <v>52</v>
      </c>
      <c r="T43" s="626"/>
      <c r="U43" s="626"/>
      <c r="V43" s="333"/>
    </row>
    <row r="44" spans="2:22" ht="16.5" customHeight="1" x14ac:dyDescent="0.3">
      <c r="B44" s="10" t="s">
        <v>143</v>
      </c>
      <c r="C44" s="286" t="s">
        <v>221</v>
      </c>
      <c r="D44" s="286" t="s">
        <v>228</v>
      </c>
      <c r="E44" s="452">
        <v>0</v>
      </c>
      <c r="F44" s="10" t="s">
        <v>229</v>
      </c>
      <c r="G44" s="10" t="s">
        <v>149</v>
      </c>
      <c r="H44" s="453">
        <v>12390</v>
      </c>
      <c r="I44" s="454">
        <v>300</v>
      </c>
      <c r="J44" s="455">
        <f t="shared" si="0"/>
        <v>12090</v>
      </c>
      <c r="K44" s="631"/>
      <c r="L44" s="639"/>
      <c r="M44" s="639"/>
      <c r="N44" s="642"/>
      <c r="O44" s="453">
        <v>11690</v>
      </c>
      <c r="P44" s="454">
        <v>300</v>
      </c>
      <c r="Q44" s="455">
        <f t="shared" si="7"/>
        <v>11390</v>
      </c>
      <c r="R44" s="456"/>
      <c r="S44" s="61" t="s">
        <v>52</v>
      </c>
      <c r="T44" s="639"/>
      <c r="U44" s="639"/>
      <c r="V44" s="642"/>
    </row>
    <row r="45" spans="2:22" ht="16.5" customHeight="1" x14ac:dyDescent="0.3">
      <c r="B45" s="8" t="s">
        <v>143</v>
      </c>
      <c r="C45" s="221" t="s">
        <v>230</v>
      </c>
      <c r="D45" s="135" t="s">
        <v>231</v>
      </c>
      <c r="E45" s="446">
        <v>0</v>
      </c>
      <c r="F45" s="8" t="s">
        <v>232</v>
      </c>
      <c r="G45" s="8" t="s">
        <v>25</v>
      </c>
      <c r="H45" s="451">
        <v>13190</v>
      </c>
      <c r="I45" s="262">
        <v>300</v>
      </c>
      <c r="J45" s="447">
        <f t="shared" si="0"/>
        <v>12890</v>
      </c>
      <c r="K45" s="630"/>
      <c r="L45" s="632"/>
      <c r="M45" s="632"/>
      <c r="N45" s="636"/>
      <c r="O45" s="451">
        <v>13490</v>
      </c>
      <c r="P45" s="262">
        <v>300</v>
      </c>
      <c r="Q45" s="447">
        <f t="shared" si="7"/>
        <v>13190</v>
      </c>
      <c r="R45" s="448"/>
      <c r="S45" s="1" t="s">
        <v>52</v>
      </c>
      <c r="T45" s="632"/>
      <c r="U45" s="632"/>
      <c r="V45" s="636"/>
    </row>
    <row r="46" spans="2:22" ht="16.5" customHeight="1" x14ac:dyDescent="0.3">
      <c r="B46" s="8" t="s">
        <v>143</v>
      </c>
      <c r="C46" s="221" t="s">
        <v>230</v>
      </c>
      <c r="D46" s="135" t="s">
        <v>233</v>
      </c>
      <c r="E46" s="446">
        <v>0</v>
      </c>
      <c r="F46" s="8" t="s">
        <v>234</v>
      </c>
      <c r="G46" s="8" t="s">
        <v>149</v>
      </c>
      <c r="H46" s="224">
        <v>14190</v>
      </c>
      <c r="I46" s="262">
        <v>300</v>
      </c>
      <c r="J46" s="447">
        <f t="shared" si="0"/>
        <v>13890</v>
      </c>
      <c r="K46" s="630"/>
      <c r="L46" s="626"/>
      <c r="M46" s="626"/>
      <c r="N46" s="333"/>
      <c r="O46" s="224">
        <v>13490</v>
      </c>
      <c r="P46" s="262">
        <v>300</v>
      </c>
      <c r="Q46" s="447">
        <f t="shared" si="7"/>
        <v>13190</v>
      </c>
      <c r="R46" s="448"/>
      <c r="S46" s="1" t="s">
        <v>52</v>
      </c>
      <c r="T46" s="626"/>
      <c r="U46" s="626"/>
      <c r="V46" s="333"/>
    </row>
    <row r="47" spans="2:22" ht="16.5" customHeight="1" x14ac:dyDescent="0.3">
      <c r="B47" s="9" t="s">
        <v>143</v>
      </c>
      <c r="C47" s="240" t="s">
        <v>235</v>
      </c>
      <c r="D47" s="467" t="s">
        <v>236</v>
      </c>
      <c r="E47" s="468">
        <v>0</v>
      </c>
      <c r="F47" s="9" t="s">
        <v>237</v>
      </c>
      <c r="G47" s="9" t="s">
        <v>128</v>
      </c>
      <c r="H47" s="469">
        <v>21490</v>
      </c>
      <c r="I47" s="260">
        <v>1700</v>
      </c>
      <c r="J47" s="460">
        <f t="shared" si="0"/>
        <v>19790</v>
      </c>
      <c r="K47" s="638"/>
      <c r="L47" s="632"/>
      <c r="M47" s="632"/>
      <c r="N47" s="636"/>
      <c r="O47" s="469">
        <v>21490</v>
      </c>
      <c r="P47" s="260">
        <v>1000</v>
      </c>
      <c r="Q47" s="460">
        <f t="shared" si="7"/>
        <v>20490</v>
      </c>
      <c r="R47" s="470"/>
      <c r="S47" s="70" t="s">
        <v>52</v>
      </c>
      <c r="T47" s="632"/>
      <c r="U47" s="632"/>
      <c r="V47" s="636"/>
    </row>
    <row r="48" spans="2:22" ht="16.5" customHeight="1" thickBot="1" x14ac:dyDescent="0.35">
      <c r="B48" s="149" t="s">
        <v>143</v>
      </c>
      <c r="C48" s="228" t="s">
        <v>235</v>
      </c>
      <c r="D48" s="151" t="s">
        <v>238</v>
      </c>
      <c r="E48" s="473">
        <v>0</v>
      </c>
      <c r="F48" s="149" t="s">
        <v>239</v>
      </c>
      <c r="G48" s="149" t="s">
        <v>128</v>
      </c>
      <c r="H48" s="231">
        <v>23990</v>
      </c>
      <c r="I48" s="474">
        <v>1700</v>
      </c>
      <c r="J48" s="475">
        <f t="shared" si="0"/>
        <v>22290</v>
      </c>
      <c r="K48" s="643"/>
      <c r="L48" s="644"/>
      <c r="M48" s="644"/>
      <c r="N48" s="429"/>
      <c r="O48" s="231">
        <v>23990</v>
      </c>
      <c r="P48" s="474">
        <v>1000</v>
      </c>
      <c r="Q48" s="475">
        <f t="shared" si="7"/>
        <v>22990</v>
      </c>
      <c r="R48" s="476"/>
      <c r="S48" s="91" t="s">
        <v>52</v>
      </c>
      <c r="T48" s="644"/>
      <c r="U48" s="644"/>
      <c r="V48" s="429"/>
    </row>
    <row r="50" spans="2:18" ht="16.5" hidden="1" customHeight="1" x14ac:dyDescent="0.3">
      <c r="B50" s="8" t="s">
        <v>143</v>
      </c>
      <c r="C50" s="221" t="s">
        <v>144</v>
      </c>
      <c r="D50" s="135" t="s">
        <v>147</v>
      </c>
      <c r="E50" s="222">
        <v>0</v>
      </c>
      <c r="F50" s="135"/>
      <c r="G50" s="15"/>
      <c r="H50" s="213"/>
      <c r="I50" s="214"/>
      <c r="J50" s="479"/>
      <c r="K50" s="215"/>
      <c r="O50" s="278"/>
      <c r="P50" s="278"/>
      <c r="Q50" s="278"/>
      <c r="R50" s="278"/>
    </row>
    <row r="51" spans="2:18" ht="16.5" hidden="1" customHeight="1" x14ac:dyDescent="0.3">
      <c r="B51" s="8" t="s">
        <v>143</v>
      </c>
      <c r="C51" s="221" t="s">
        <v>144</v>
      </c>
      <c r="D51" s="135" t="s">
        <v>152</v>
      </c>
      <c r="E51" s="222">
        <v>0</v>
      </c>
      <c r="F51" s="135"/>
      <c r="G51" s="15"/>
      <c r="H51" s="213"/>
      <c r="I51" s="214"/>
      <c r="J51" s="479"/>
      <c r="K51" s="215"/>
      <c r="O51" s="278"/>
      <c r="P51" s="278"/>
      <c r="Q51" s="278"/>
      <c r="R51" s="278"/>
    </row>
    <row r="52" spans="2:18" ht="16.5" hidden="1" customHeight="1" x14ac:dyDescent="0.3">
      <c r="B52" s="8" t="s">
        <v>143</v>
      </c>
      <c r="C52" s="221" t="s">
        <v>144</v>
      </c>
      <c r="D52" s="135" t="s">
        <v>156</v>
      </c>
      <c r="E52" s="222">
        <v>0</v>
      </c>
      <c r="F52" s="135"/>
      <c r="G52" s="15"/>
      <c r="H52" s="213"/>
      <c r="I52" s="214"/>
      <c r="J52" s="479"/>
      <c r="K52" s="215"/>
      <c r="O52" s="278"/>
      <c r="P52" s="278"/>
      <c r="Q52" s="278"/>
      <c r="R52" s="278"/>
    </row>
    <row r="53" spans="2:18" ht="16.5" hidden="1" customHeight="1" thickBot="1" x14ac:dyDescent="0.35">
      <c r="B53" s="149" t="s">
        <v>143</v>
      </c>
      <c r="C53" s="228" t="s">
        <v>144</v>
      </c>
      <c r="D53" s="151" t="s">
        <v>160</v>
      </c>
      <c r="E53" s="229">
        <v>0</v>
      </c>
      <c r="F53" s="151"/>
      <c r="G53" s="153"/>
      <c r="H53" s="216"/>
      <c r="I53" s="217"/>
      <c r="J53" s="480"/>
      <c r="K53" s="218"/>
      <c r="O53" s="278"/>
      <c r="P53" s="278"/>
      <c r="Q53" s="278"/>
      <c r="R53" s="278"/>
    </row>
  </sheetData>
  <mergeCells count="5">
    <mergeCell ref="B1:G1"/>
    <mergeCell ref="B2:G2"/>
    <mergeCell ref="H4:N4"/>
    <mergeCell ref="O4:R4"/>
    <mergeCell ref="T4:V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C313-49B1-4EE1-8BE6-F655BC590365}">
  <dimension ref="B4:AB37"/>
  <sheetViews>
    <sheetView showGridLines="0" topLeftCell="A3" zoomScale="60" zoomScaleNormal="60" workbookViewId="0">
      <pane xSplit="6" ySplit="6" topLeftCell="G9" activePane="bottomRight" state="frozen"/>
      <selection pane="topRight" activeCell="G3" sqref="G3"/>
      <selection pane="bottomLeft" activeCell="A6" sqref="A6"/>
      <selection pane="bottomRight" activeCell="Q9" sqref="Q9:Q24"/>
    </sheetView>
  </sheetViews>
  <sheetFormatPr baseColWidth="10" defaultColWidth="11.44140625" defaultRowHeight="14.4" x14ac:dyDescent="0.3"/>
  <cols>
    <col min="1" max="1" width="4.6640625" customWidth="1"/>
    <col min="2" max="2" width="15.33203125" customWidth="1"/>
    <col min="3" max="3" width="17.5546875" bestFit="1" customWidth="1"/>
    <col min="4" max="4" width="22.33203125" customWidth="1"/>
    <col min="5" max="5" width="6.5546875" customWidth="1"/>
    <col min="6" max="6" width="51.109375" customWidth="1"/>
    <col min="7" max="7" width="20.6640625" customWidth="1"/>
    <col min="8" max="8" width="17.109375" customWidth="1"/>
    <col min="9" max="9" width="15.44140625" customWidth="1"/>
    <col min="10" max="10" width="16.44140625" customWidth="1"/>
    <col min="11" max="11" width="30.109375" hidden="1" customWidth="1"/>
    <col min="12" max="13" width="18.33203125" customWidth="1"/>
    <col min="14" max="14" width="16.88671875" customWidth="1"/>
    <col min="15" max="17" width="14" style="1" customWidth="1"/>
    <col min="18" max="18" width="40.44140625" style="1" customWidth="1"/>
    <col min="19" max="19" width="115.5546875" hidden="1" customWidth="1"/>
    <col min="20" max="21" width="10.109375" hidden="1" customWidth="1"/>
    <col min="22" max="22" width="9.5546875" hidden="1" customWidth="1"/>
    <col min="23" max="23" width="16" hidden="1" customWidth="1"/>
    <col min="24" max="24" width="7" style="1" customWidth="1"/>
    <col min="25" max="25" width="18.5546875" customWidth="1"/>
    <col min="26" max="26" width="16.5546875" customWidth="1"/>
    <col min="27" max="27" width="15" customWidth="1"/>
  </cols>
  <sheetData>
    <row r="4" spans="2:28" s="2" customFormat="1" ht="23.4" x14ac:dyDescent="0.45">
      <c r="B4" s="666" t="s">
        <v>137</v>
      </c>
      <c r="C4" s="666"/>
      <c r="D4" s="666"/>
      <c r="E4" s="666"/>
      <c r="F4" s="666"/>
      <c r="G4" s="666"/>
      <c r="H4" s="657"/>
      <c r="I4" s="657"/>
      <c r="J4" s="657"/>
      <c r="K4" s="657"/>
      <c r="L4" s="657"/>
      <c r="M4" s="657"/>
      <c r="N4" s="657"/>
      <c r="O4" s="657"/>
      <c r="P4" s="657"/>
      <c r="Q4" s="657"/>
      <c r="R4" s="657"/>
      <c r="X4" s="6"/>
    </row>
    <row r="5" spans="2:28" ht="21.75" customHeight="1" x14ac:dyDescent="0.3">
      <c r="B5" s="667" t="s">
        <v>240</v>
      </c>
      <c r="C5" s="667"/>
      <c r="D5" s="667"/>
      <c r="E5" s="667"/>
      <c r="F5" s="667"/>
      <c r="G5" s="667"/>
      <c r="H5" s="658"/>
      <c r="I5" s="658"/>
      <c r="J5" s="658"/>
      <c r="K5" s="658"/>
      <c r="L5" s="658"/>
      <c r="M5" s="658"/>
      <c r="N5" s="658"/>
      <c r="O5" s="658"/>
      <c r="P5" s="658"/>
      <c r="Q5" s="658"/>
      <c r="R5" s="658"/>
    </row>
    <row r="6" spans="2:28" ht="21.75" customHeight="1" thickBot="1" x14ac:dyDescent="0.35"/>
    <row r="7" spans="2:28" ht="15" thickBot="1" x14ac:dyDescent="0.35">
      <c r="H7" s="671" t="s">
        <v>4</v>
      </c>
      <c r="I7" s="672"/>
      <c r="J7" s="672"/>
      <c r="K7" s="672"/>
      <c r="L7" s="686" t="s">
        <v>241</v>
      </c>
      <c r="M7" s="687"/>
      <c r="N7" s="688"/>
      <c r="O7" s="672" t="s">
        <v>5</v>
      </c>
      <c r="P7" s="672"/>
      <c r="Q7" s="672"/>
      <c r="R7" s="673"/>
      <c r="Y7" s="686" t="s">
        <v>141</v>
      </c>
      <c r="Z7" s="687"/>
      <c r="AA7" s="688"/>
    </row>
    <row r="8" spans="2:28" ht="77.25" customHeight="1" thickBot="1" x14ac:dyDescent="0.35">
      <c r="B8" s="279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280" t="s">
        <v>12</v>
      </c>
      <c r="H8" s="234" t="s">
        <v>242</v>
      </c>
      <c r="I8" s="235" t="s">
        <v>14</v>
      </c>
      <c r="J8" s="106" t="s">
        <v>243</v>
      </c>
      <c r="K8" s="603" t="s">
        <v>16</v>
      </c>
      <c r="L8" s="237" t="s">
        <v>18</v>
      </c>
      <c r="M8" s="238" t="s">
        <v>244</v>
      </c>
      <c r="N8" s="604" t="s">
        <v>245</v>
      </c>
      <c r="O8" s="234" t="s">
        <v>242</v>
      </c>
      <c r="P8" s="235" t="s">
        <v>14</v>
      </c>
      <c r="Q8" s="106" t="s">
        <v>243</v>
      </c>
      <c r="R8" s="236" t="s">
        <v>16</v>
      </c>
      <c r="S8" s="111" t="s">
        <v>246</v>
      </c>
      <c r="T8" s="12" t="s">
        <v>247</v>
      </c>
      <c r="U8" s="12" t="s">
        <v>248</v>
      </c>
      <c r="V8" s="13" t="s">
        <v>249</v>
      </c>
      <c r="W8" s="13" t="s">
        <v>250</v>
      </c>
      <c r="X8" s="281" t="s">
        <v>17</v>
      </c>
      <c r="Y8" s="237" t="s">
        <v>18</v>
      </c>
      <c r="Z8" s="238" t="s">
        <v>244</v>
      </c>
      <c r="AA8" s="239" t="s">
        <v>245</v>
      </c>
    </row>
    <row r="9" spans="2:28" s="21" customFormat="1" ht="28.8" x14ac:dyDescent="0.3">
      <c r="B9" s="8" t="s">
        <v>251</v>
      </c>
      <c r="C9" s="221" t="s">
        <v>252</v>
      </c>
      <c r="D9" s="135" t="s">
        <v>253</v>
      </c>
      <c r="E9" s="222">
        <v>7.4999999999999997E-2</v>
      </c>
      <c r="F9" s="135" t="s">
        <v>254</v>
      </c>
      <c r="G9" s="15" t="s">
        <v>255</v>
      </c>
      <c r="H9" s="605"/>
      <c r="I9" s="606"/>
      <c r="J9" s="440"/>
      <c r="K9" s="607"/>
      <c r="L9" s="252"/>
      <c r="M9" s="608"/>
      <c r="N9" s="609"/>
      <c r="O9" s="223">
        <v>17990</v>
      </c>
      <c r="P9" s="214">
        <v>150</v>
      </c>
      <c r="Q9" s="224">
        <f t="shared" ref="Q9:Q20" si="0">O9-P9</f>
        <v>17840</v>
      </c>
      <c r="R9" s="251" t="s">
        <v>256</v>
      </c>
      <c r="S9" s="282"/>
      <c r="T9" s="283"/>
      <c r="U9" s="283"/>
      <c r="X9" s="284" t="s">
        <v>26</v>
      </c>
      <c r="Y9" s="246">
        <f>Q9-(Q9*10%)</f>
        <v>16056</v>
      </c>
      <c r="Z9" s="247">
        <f>Q9*0.075</f>
        <v>1338</v>
      </c>
      <c r="AA9" s="248">
        <f>Q9*0.025</f>
        <v>446</v>
      </c>
      <c r="AB9" s="610"/>
    </row>
    <row r="10" spans="2:28" s="21" customFormat="1" ht="28.8" x14ac:dyDescent="0.3">
      <c r="B10" s="8" t="s">
        <v>251</v>
      </c>
      <c r="C10" s="221" t="s">
        <v>252</v>
      </c>
      <c r="D10" s="135" t="s">
        <v>257</v>
      </c>
      <c r="E10" s="222">
        <v>0</v>
      </c>
      <c r="F10" s="135" t="s">
        <v>258</v>
      </c>
      <c r="G10" s="15" t="s">
        <v>149</v>
      </c>
      <c r="H10" s="223"/>
      <c r="I10" s="214"/>
      <c r="J10" s="224"/>
      <c r="K10" s="294"/>
      <c r="L10" s="252"/>
      <c r="M10" s="608"/>
      <c r="N10" s="609"/>
      <c r="O10" s="223">
        <v>18190</v>
      </c>
      <c r="P10" s="214">
        <v>300</v>
      </c>
      <c r="Q10" s="224">
        <f t="shared" si="0"/>
        <v>17890</v>
      </c>
      <c r="R10" s="251" t="s">
        <v>256</v>
      </c>
      <c r="S10" s="282"/>
      <c r="T10" s="283"/>
      <c r="U10" s="283"/>
      <c r="X10" s="284" t="s">
        <v>26</v>
      </c>
      <c r="Y10" s="246">
        <f t="shared" ref="Y10:Y24" si="1">Q10-(Q10*10%)</f>
        <v>16101</v>
      </c>
      <c r="Z10" s="247">
        <f t="shared" ref="Z10:Z24" si="2">Q10*0.075</f>
        <v>1341.75</v>
      </c>
      <c r="AA10" s="248">
        <f t="shared" ref="AA10:AA24" si="3">Q10*0.025</f>
        <v>447.25</v>
      </c>
    </row>
    <row r="11" spans="2:28" s="21" customFormat="1" ht="28.8" x14ac:dyDescent="0.3">
      <c r="B11" s="8" t="s">
        <v>251</v>
      </c>
      <c r="C11" s="221" t="s">
        <v>252</v>
      </c>
      <c r="D11" s="135" t="s">
        <v>259</v>
      </c>
      <c r="E11" s="222">
        <v>7.4999999999999997E-2</v>
      </c>
      <c r="F11" s="135" t="s">
        <v>260</v>
      </c>
      <c r="G11" s="15" t="s">
        <v>255</v>
      </c>
      <c r="H11" s="223">
        <v>16990</v>
      </c>
      <c r="I11" s="214"/>
      <c r="J11" s="224">
        <f>H11-I11</f>
        <v>16990</v>
      </c>
      <c r="K11" s="294"/>
      <c r="L11" s="611">
        <f>J11-(J11*10%)</f>
        <v>15291</v>
      </c>
      <c r="M11" s="612">
        <f>J11*0.075</f>
        <v>1274.25</v>
      </c>
      <c r="N11" s="613">
        <f>J11*0.025</f>
        <v>424.75</v>
      </c>
      <c r="O11" s="223">
        <v>17990</v>
      </c>
      <c r="P11" s="214">
        <v>150</v>
      </c>
      <c r="Q11" s="224">
        <f t="shared" si="0"/>
        <v>17840</v>
      </c>
      <c r="R11" s="251" t="s">
        <v>256</v>
      </c>
      <c r="S11" s="282"/>
      <c r="T11" s="283"/>
      <c r="U11" s="283"/>
      <c r="X11" s="284" t="s">
        <v>26</v>
      </c>
      <c r="Y11" s="246">
        <f t="shared" si="1"/>
        <v>16056</v>
      </c>
      <c r="Z11" s="247">
        <f t="shared" si="2"/>
        <v>1338</v>
      </c>
      <c r="AA11" s="248">
        <f t="shared" si="3"/>
        <v>446</v>
      </c>
    </row>
    <row r="12" spans="2:28" s="21" customFormat="1" ht="28.8" x14ac:dyDescent="0.3">
      <c r="B12" s="8" t="s">
        <v>251</v>
      </c>
      <c r="C12" s="221" t="s">
        <v>252</v>
      </c>
      <c r="D12" s="135" t="s">
        <v>261</v>
      </c>
      <c r="E12" s="222">
        <v>0</v>
      </c>
      <c r="F12" s="135" t="s">
        <v>262</v>
      </c>
      <c r="G12" s="15" t="s">
        <v>149</v>
      </c>
      <c r="H12" s="223"/>
      <c r="I12" s="214"/>
      <c r="J12" s="224"/>
      <c r="K12" s="294"/>
      <c r="L12" s="252"/>
      <c r="M12" s="608"/>
      <c r="N12" s="609"/>
      <c r="O12" s="223">
        <v>18190</v>
      </c>
      <c r="P12" s="214">
        <v>300</v>
      </c>
      <c r="Q12" s="224">
        <f t="shared" si="0"/>
        <v>17890</v>
      </c>
      <c r="R12" s="251" t="s">
        <v>256</v>
      </c>
      <c r="S12" s="282"/>
      <c r="T12" s="283"/>
      <c r="U12" s="283"/>
      <c r="X12" s="284" t="s">
        <v>26</v>
      </c>
      <c r="Y12" s="246">
        <f t="shared" si="1"/>
        <v>16101</v>
      </c>
      <c r="Z12" s="247">
        <f t="shared" si="2"/>
        <v>1341.75</v>
      </c>
      <c r="AA12" s="248">
        <f t="shared" si="3"/>
        <v>447.25</v>
      </c>
    </row>
    <row r="13" spans="2:28" s="21" customFormat="1" ht="28.8" x14ac:dyDescent="0.3">
      <c r="B13" s="8" t="s">
        <v>251</v>
      </c>
      <c r="C13" s="221" t="s">
        <v>252</v>
      </c>
      <c r="D13" s="135" t="s">
        <v>263</v>
      </c>
      <c r="E13" s="222">
        <v>7.4999999999999997E-2</v>
      </c>
      <c r="F13" s="135" t="s">
        <v>264</v>
      </c>
      <c r="G13" s="15" t="s">
        <v>255</v>
      </c>
      <c r="H13" s="223"/>
      <c r="I13" s="214"/>
      <c r="J13" s="224"/>
      <c r="K13" s="294"/>
      <c r="L13" s="252"/>
      <c r="M13" s="608"/>
      <c r="N13" s="609"/>
      <c r="O13" s="223">
        <v>19090</v>
      </c>
      <c r="P13" s="214">
        <v>100</v>
      </c>
      <c r="Q13" s="224">
        <f t="shared" si="0"/>
        <v>18990</v>
      </c>
      <c r="R13" s="251" t="s">
        <v>256</v>
      </c>
      <c r="S13" s="282">
        <v>7.0000000000000007E-2</v>
      </c>
      <c r="T13" s="283">
        <v>7.0000000000000007E-2</v>
      </c>
      <c r="U13" s="283">
        <v>7.0000000000000007E-2</v>
      </c>
      <c r="W13" s="21" t="e">
        <v>#N/A</v>
      </c>
      <c r="X13" s="284" t="s">
        <v>26</v>
      </c>
      <c r="Y13" s="246">
        <f t="shared" si="1"/>
        <v>17091</v>
      </c>
      <c r="Z13" s="247">
        <f t="shared" si="2"/>
        <v>1424.25</v>
      </c>
      <c r="AA13" s="248">
        <f t="shared" si="3"/>
        <v>474.75</v>
      </c>
    </row>
    <row r="14" spans="2:28" s="21" customFormat="1" ht="28.8" x14ac:dyDescent="0.3">
      <c r="B14" s="8" t="s">
        <v>251</v>
      </c>
      <c r="C14" s="221" t="s">
        <v>252</v>
      </c>
      <c r="D14" s="135" t="s">
        <v>265</v>
      </c>
      <c r="E14" s="222">
        <v>0</v>
      </c>
      <c r="F14" s="135" t="s">
        <v>266</v>
      </c>
      <c r="G14" s="15" t="s">
        <v>149</v>
      </c>
      <c r="H14" s="223"/>
      <c r="I14" s="214"/>
      <c r="J14" s="224"/>
      <c r="K14" s="294"/>
      <c r="L14" s="252"/>
      <c r="M14" s="608"/>
      <c r="N14" s="609"/>
      <c r="O14" s="223">
        <v>19090</v>
      </c>
      <c r="P14" s="214"/>
      <c r="Q14" s="224">
        <f t="shared" si="0"/>
        <v>19090</v>
      </c>
      <c r="R14" s="251" t="s">
        <v>256</v>
      </c>
      <c r="S14" s="282">
        <v>7.0000000000000007E-2</v>
      </c>
      <c r="T14" s="283">
        <v>7.0000000000000007E-2</v>
      </c>
      <c r="U14" s="283">
        <v>7.0000000000000007E-2</v>
      </c>
      <c r="W14" s="21" t="e">
        <v>#N/A</v>
      </c>
      <c r="X14" s="284" t="s">
        <v>26</v>
      </c>
      <c r="Y14" s="246">
        <f t="shared" si="1"/>
        <v>17181</v>
      </c>
      <c r="Z14" s="247">
        <f t="shared" si="2"/>
        <v>1431.75</v>
      </c>
      <c r="AA14" s="248">
        <f t="shared" si="3"/>
        <v>477.25</v>
      </c>
    </row>
    <row r="15" spans="2:28" s="21" customFormat="1" ht="28.8" x14ac:dyDescent="0.3">
      <c r="B15" s="8" t="s">
        <v>251</v>
      </c>
      <c r="C15" s="221" t="s">
        <v>252</v>
      </c>
      <c r="D15" s="135" t="s">
        <v>267</v>
      </c>
      <c r="E15" s="222">
        <v>7.4999999999999997E-2</v>
      </c>
      <c r="F15" s="135" t="s">
        <v>268</v>
      </c>
      <c r="G15" s="15" t="s">
        <v>255</v>
      </c>
      <c r="H15" s="223"/>
      <c r="I15" s="214"/>
      <c r="J15" s="224"/>
      <c r="K15" s="294"/>
      <c r="L15" s="252"/>
      <c r="M15" s="608"/>
      <c r="N15" s="609"/>
      <c r="O15" s="223">
        <v>19090</v>
      </c>
      <c r="P15" s="214">
        <v>100</v>
      </c>
      <c r="Q15" s="224">
        <f t="shared" si="0"/>
        <v>18990</v>
      </c>
      <c r="R15" s="251" t="s">
        <v>256</v>
      </c>
      <c r="S15" s="282">
        <v>7.0000000000000007E-2</v>
      </c>
      <c r="T15" s="283">
        <v>7.0000000000000007E-2</v>
      </c>
      <c r="U15" s="283">
        <v>7.0000000000000007E-2</v>
      </c>
      <c r="W15" s="21" t="e">
        <v>#N/A</v>
      </c>
      <c r="X15" s="284" t="s">
        <v>26</v>
      </c>
      <c r="Y15" s="246">
        <f t="shared" si="1"/>
        <v>17091</v>
      </c>
      <c r="Z15" s="247">
        <f t="shared" si="2"/>
        <v>1424.25</v>
      </c>
      <c r="AA15" s="248">
        <f t="shared" si="3"/>
        <v>474.75</v>
      </c>
    </row>
    <row r="16" spans="2:28" s="21" customFormat="1" ht="28.8" x14ac:dyDescent="0.3">
      <c r="B16" s="10" t="s">
        <v>251</v>
      </c>
      <c r="C16" s="285" t="s">
        <v>252</v>
      </c>
      <c r="D16" s="286" t="s">
        <v>269</v>
      </c>
      <c r="E16" s="287">
        <v>0</v>
      </c>
      <c r="F16" s="286" t="s">
        <v>270</v>
      </c>
      <c r="G16" s="22" t="s">
        <v>149</v>
      </c>
      <c r="H16" s="288"/>
      <c r="I16" s="289"/>
      <c r="J16" s="259"/>
      <c r="K16" s="290"/>
      <c r="L16" s="252"/>
      <c r="M16" s="608"/>
      <c r="N16" s="609"/>
      <c r="O16" s="288">
        <v>19090</v>
      </c>
      <c r="P16" s="289"/>
      <c r="Q16" s="259">
        <f t="shared" si="0"/>
        <v>19090</v>
      </c>
      <c r="R16" s="614" t="s">
        <v>256</v>
      </c>
      <c r="S16" s="291">
        <v>7.0000000000000007E-2</v>
      </c>
      <c r="T16" s="292">
        <v>7.0000000000000007E-2</v>
      </c>
      <c r="U16" s="292">
        <v>7.0000000000000007E-2</v>
      </c>
      <c r="V16" s="23"/>
      <c r="W16" s="23" t="e">
        <v>#N/A</v>
      </c>
      <c r="X16" s="293" t="s">
        <v>26</v>
      </c>
      <c r="Y16" s="246">
        <f t="shared" si="1"/>
        <v>17181</v>
      </c>
      <c r="Z16" s="247">
        <f t="shared" si="2"/>
        <v>1431.75</v>
      </c>
      <c r="AA16" s="248">
        <f t="shared" si="3"/>
        <v>477.25</v>
      </c>
    </row>
    <row r="17" spans="2:27" s="21" customFormat="1" x14ac:dyDescent="0.3">
      <c r="B17" s="8" t="s">
        <v>251</v>
      </c>
      <c r="C17" s="221" t="s">
        <v>271</v>
      </c>
      <c r="D17" s="135" t="s">
        <v>272</v>
      </c>
      <c r="E17" s="222">
        <v>7.4999999999999997E-2</v>
      </c>
      <c r="F17" s="135" t="s">
        <v>273</v>
      </c>
      <c r="G17" s="15" t="s">
        <v>255</v>
      </c>
      <c r="H17" s="223"/>
      <c r="I17" s="214"/>
      <c r="J17" s="224"/>
      <c r="K17" s="294"/>
      <c r="L17" s="252"/>
      <c r="M17" s="608"/>
      <c r="N17" s="609"/>
      <c r="O17" s="223">
        <v>16490</v>
      </c>
      <c r="P17" s="214">
        <v>500</v>
      </c>
      <c r="Q17" s="224">
        <f t="shared" si="0"/>
        <v>15990</v>
      </c>
      <c r="R17" s="251"/>
      <c r="S17" s="282"/>
      <c r="T17" s="283"/>
      <c r="U17" s="283"/>
      <c r="X17" s="284" t="s">
        <v>62</v>
      </c>
      <c r="Y17" s="677" t="s">
        <v>274</v>
      </c>
      <c r="Z17" s="678"/>
      <c r="AA17" s="679"/>
    </row>
    <row r="18" spans="2:27" s="21" customFormat="1" x14ac:dyDescent="0.3">
      <c r="B18" s="8" t="s">
        <v>251</v>
      </c>
      <c r="C18" s="221" t="s">
        <v>271</v>
      </c>
      <c r="D18" s="135" t="s">
        <v>275</v>
      </c>
      <c r="E18" s="222">
        <v>7.4999999999999997E-2</v>
      </c>
      <c r="F18" s="135" t="s">
        <v>276</v>
      </c>
      <c r="G18" s="15" t="s">
        <v>255</v>
      </c>
      <c r="H18" s="223"/>
      <c r="I18" s="214"/>
      <c r="J18" s="224"/>
      <c r="K18" s="294"/>
      <c r="L18" s="252"/>
      <c r="M18" s="608"/>
      <c r="N18" s="609"/>
      <c r="O18" s="223">
        <v>17990</v>
      </c>
      <c r="P18" s="214">
        <v>500</v>
      </c>
      <c r="Q18" s="224">
        <f t="shared" si="0"/>
        <v>17490</v>
      </c>
      <c r="R18" s="251"/>
      <c r="S18" s="282"/>
      <c r="T18" s="283"/>
      <c r="U18" s="283"/>
      <c r="X18" s="284" t="s">
        <v>62</v>
      </c>
      <c r="Y18" s="680"/>
      <c r="Z18" s="681"/>
      <c r="AA18" s="682"/>
    </row>
    <row r="19" spans="2:27" s="21" customFormat="1" x14ac:dyDescent="0.3">
      <c r="B19" s="8" t="s">
        <v>251</v>
      </c>
      <c r="C19" s="221" t="s">
        <v>271</v>
      </c>
      <c r="D19" s="135" t="s">
        <v>277</v>
      </c>
      <c r="E19" s="222">
        <v>7.4999999999999997E-2</v>
      </c>
      <c r="F19" s="135" t="s">
        <v>278</v>
      </c>
      <c r="G19" s="15" t="s">
        <v>255</v>
      </c>
      <c r="H19" s="223"/>
      <c r="I19" s="214"/>
      <c r="J19" s="224"/>
      <c r="K19" s="294"/>
      <c r="L19" s="252"/>
      <c r="M19" s="608"/>
      <c r="N19" s="609"/>
      <c r="O19" s="223">
        <v>19990</v>
      </c>
      <c r="P19" s="214">
        <v>500</v>
      </c>
      <c r="Q19" s="224">
        <f t="shared" si="0"/>
        <v>19490</v>
      </c>
      <c r="R19" s="251"/>
      <c r="S19" s="282"/>
      <c r="T19" s="283"/>
      <c r="U19" s="283"/>
      <c r="X19" s="284" t="s">
        <v>62</v>
      </c>
      <c r="Y19" s="680"/>
      <c r="Z19" s="681"/>
      <c r="AA19" s="682"/>
    </row>
    <row r="20" spans="2:27" s="21" customFormat="1" x14ac:dyDescent="0.3">
      <c r="B20" s="10" t="s">
        <v>251</v>
      </c>
      <c r="C20" s="285" t="s">
        <v>271</v>
      </c>
      <c r="D20" s="286" t="s">
        <v>279</v>
      </c>
      <c r="E20" s="287">
        <v>7.4999999999999997E-2</v>
      </c>
      <c r="F20" s="286" t="s">
        <v>280</v>
      </c>
      <c r="G20" s="22" t="s">
        <v>255</v>
      </c>
      <c r="H20" s="288"/>
      <c r="I20" s="289"/>
      <c r="J20" s="259"/>
      <c r="K20" s="290"/>
      <c r="L20" s="252"/>
      <c r="M20" s="608"/>
      <c r="N20" s="609"/>
      <c r="O20" s="288">
        <v>21990</v>
      </c>
      <c r="P20" s="289">
        <v>300</v>
      </c>
      <c r="Q20" s="259">
        <f t="shared" si="0"/>
        <v>21690</v>
      </c>
      <c r="R20" s="614"/>
      <c r="S20" s="291"/>
      <c r="T20" s="292"/>
      <c r="U20" s="292"/>
      <c r="V20" s="23"/>
      <c r="W20" s="23"/>
      <c r="X20" s="293" t="s">
        <v>62</v>
      </c>
      <c r="Y20" s="683"/>
      <c r="Z20" s="684"/>
      <c r="AA20" s="685"/>
    </row>
    <row r="21" spans="2:27" x14ac:dyDescent="0.3">
      <c r="B21" s="8" t="s">
        <v>251</v>
      </c>
      <c r="C21" s="221" t="s">
        <v>281</v>
      </c>
      <c r="D21" s="135" t="s">
        <v>282</v>
      </c>
      <c r="E21" s="222">
        <v>0.1</v>
      </c>
      <c r="F21" s="135" t="s">
        <v>283</v>
      </c>
      <c r="G21" s="15" t="s">
        <v>255</v>
      </c>
      <c r="H21" s="223"/>
      <c r="I21" s="214"/>
      <c r="J21" s="224"/>
      <c r="K21" s="294"/>
      <c r="L21" s="252"/>
      <c r="M21" s="608"/>
      <c r="N21" s="609"/>
      <c r="O21" s="223">
        <v>20690</v>
      </c>
      <c r="P21" s="214">
        <v>100</v>
      </c>
      <c r="Q21" s="224">
        <f>O21-P21</f>
        <v>20590</v>
      </c>
      <c r="R21" s="251" t="s">
        <v>284</v>
      </c>
      <c r="S21" s="146"/>
      <c r="T21" s="147"/>
      <c r="U21" s="147"/>
      <c r="X21" s="284" t="s">
        <v>26</v>
      </c>
      <c r="Y21" s="246">
        <f t="shared" si="1"/>
        <v>18531</v>
      </c>
      <c r="Z21" s="247">
        <f t="shared" si="2"/>
        <v>1544.25</v>
      </c>
      <c r="AA21" s="248">
        <f t="shared" si="3"/>
        <v>514.75</v>
      </c>
    </row>
    <row r="22" spans="2:27" ht="16.5" customHeight="1" x14ac:dyDescent="0.3">
      <c r="B22" s="8" t="s">
        <v>251</v>
      </c>
      <c r="C22" s="221" t="s">
        <v>281</v>
      </c>
      <c r="D22" s="135" t="s">
        <v>285</v>
      </c>
      <c r="E22" s="222">
        <v>0.1</v>
      </c>
      <c r="F22" s="135" t="s">
        <v>286</v>
      </c>
      <c r="G22" s="15" t="s">
        <v>255</v>
      </c>
      <c r="H22" s="223"/>
      <c r="I22" s="214"/>
      <c r="J22" s="224"/>
      <c r="K22" s="21"/>
      <c r="L22" s="252"/>
      <c r="M22" s="608"/>
      <c r="N22" s="609"/>
      <c r="O22" s="223">
        <v>23990</v>
      </c>
      <c r="P22" s="214">
        <v>400</v>
      </c>
      <c r="Q22" s="224">
        <f t="shared" ref="Q22:Q24" si="4">O22-P22</f>
        <v>23590</v>
      </c>
      <c r="R22" s="253"/>
      <c r="S22" s="146"/>
      <c r="T22" s="147"/>
      <c r="U22" s="147"/>
      <c r="X22" s="284" t="s">
        <v>26</v>
      </c>
      <c r="Y22" s="246">
        <f t="shared" si="1"/>
        <v>21231</v>
      </c>
      <c r="Z22" s="247">
        <f t="shared" si="2"/>
        <v>1769.25</v>
      </c>
      <c r="AA22" s="248">
        <f t="shared" si="3"/>
        <v>589.75</v>
      </c>
    </row>
    <row r="23" spans="2:27" ht="16.5" customHeight="1" x14ac:dyDescent="0.3">
      <c r="B23" s="8" t="s">
        <v>251</v>
      </c>
      <c r="C23" s="221" t="s">
        <v>281</v>
      </c>
      <c r="D23" s="135" t="s">
        <v>287</v>
      </c>
      <c r="E23" s="222">
        <v>0.1</v>
      </c>
      <c r="F23" s="135" t="s">
        <v>288</v>
      </c>
      <c r="G23" s="15" t="s">
        <v>255</v>
      </c>
      <c r="H23" s="223">
        <v>24990</v>
      </c>
      <c r="I23" s="214"/>
      <c r="J23" s="224">
        <v>24990</v>
      </c>
      <c r="K23" s="21"/>
      <c r="L23" s="611">
        <f>J23-(J23*10%)</f>
        <v>22491</v>
      </c>
      <c r="M23" s="612">
        <f>J23*0.075</f>
        <v>1874.25</v>
      </c>
      <c r="N23" s="613">
        <f>J23*0.025</f>
        <v>624.75</v>
      </c>
      <c r="O23" s="67"/>
      <c r="P23" s="615"/>
      <c r="Q23" s="616"/>
      <c r="R23" s="253"/>
      <c r="S23" s="146"/>
      <c r="T23" s="147"/>
      <c r="U23" s="147"/>
      <c r="X23" s="284" t="s">
        <v>26</v>
      </c>
      <c r="Y23" s="611"/>
      <c r="Z23" s="617"/>
      <c r="AA23" s="618"/>
    </row>
    <row r="24" spans="2:27" ht="20.25" customHeight="1" thickBot="1" x14ac:dyDescent="0.35">
      <c r="B24" s="149" t="s">
        <v>251</v>
      </c>
      <c r="C24" s="228" t="s">
        <v>281</v>
      </c>
      <c r="D24" s="151" t="s">
        <v>289</v>
      </c>
      <c r="E24" s="229">
        <v>0.1</v>
      </c>
      <c r="F24" s="151" t="s">
        <v>290</v>
      </c>
      <c r="G24" s="153" t="s">
        <v>255</v>
      </c>
      <c r="H24" s="230"/>
      <c r="I24" s="217"/>
      <c r="J24" s="231"/>
      <c r="K24" s="17"/>
      <c r="L24" s="297"/>
      <c r="M24" s="619"/>
      <c r="N24" s="620"/>
      <c r="O24" s="230">
        <v>26990</v>
      </c>
      <c r="P24" s="217">
        <v>500</v>
      </c>
      <c r="Q24" s="231">
        <f t="shared" si="4"/>
        <v>26490</v>
      </c>
      <c r="R24" s="295"/>
      <c r="S24" s="163"/>
      <c r="T24" s="164"/>
      <c r="U24" s="164"/>
      <c r="V24" s="16"/>
      <c r="W24" s="16"/>
      <c r="X24" s="296" t="s">
        <v>26</v>
      </c>
      <c r="Y24" s="297">
        <f t="shared" si="1"/>
        <v>23841</v>
      </c>
      <c r="Z24" s="275">
        <f t="shared" si="2"/>
        <v>1986.75</v>
      </c>
      <c r="AA24" s="621">
        <f t="shared" si="3"/>
        <v>662.25</v>
      </c>
    </row>
    <row r="26" spans="2:27" x14ac:dyDescent="0.3">
      <c r="O26" s="276"/>
    </row>
    <row r="27" spans="2:27" x14ac:dyDescent="0.3">
      <c r="O27" s="276"/>
      <c r="P27" s="276"/>
      <c r="Q27" s="276"/>
      <c r="R27" s="276"/>
    </row>
    <row r="28" spans="2:27" x14ac:dyDescent="0.3">
      <c r="O28" s="277"/>
      <c r="Q28" s="276"/>
    </row>
    <row r="29" spans="2:27" x14ac:dyDescent="0.3">
      <c r="O29"/>
      <c r="Q29" s="276"/>
    </row>
    <row r="30" spans="2:27" x14ac:dyDescent="0.3">
      <c r="O30"/>
    </row>
    <row r="31" spans="2:27" x14ac:dyDescent="0.3">
      <c r="O31"/>
    </row>
    <row r="34" spans="2:18" ht="16.5" hidden="1" customHeight="1" x14ac:dyDescent="0.3">
      <c r="B34" s="8" t="s">
        <v>143</v>
      </c>
      <c r="C34" s="221" t="s">
        <v>144</v>
      </c>
      <c r="D34" s="135" t="s">
        <v>147</v>
      </c>
      <c r="E34" s="222">
        <v>0</v>
      </c>
      <c r="F34" s="135" t="s">
        <v>148</v>
      </c>
      <c r="G34" s="15"/>
      <c r="H34" s="15"/>
      <c r="I34" s="15"/>
      <c r="J34" s="15"/>
      <c r="K34" s="15"/>
      <c r="L34" s="15"/>
      <c r="M34" s="15"/>
      <c r="N34" s="15"/>
      <c r="O34" s="278"/>
      <c r="P34" s="278"/>
      <c r="Q34" s="278"/>
      <c r="R34" s="278"/>
    </row>
    <row r="35" spans="2:18" ht="16.5" hidden="1" customHeight="1" x14ac:dyDescent="0.3">
      <c r="B35" s="8" t="s">
        <v>143</v>
      </c>
      <c r="C35" s="221" t="s">
        <v>144</v>
      </c>
      <c r="D35" s="135" t="s">
        <v>152</v>
      </c>
      <c r="E35" s="222">
        <v>0</v>
      </c>
      <c r="F35" s="135" t="s">
        <v>153</v>
      </c>
      <c r="G35" s="15"/>
      <c r="H35" s="15"/>
      <c r="I35" s="15"/>
      <c r="J35" s="15"/>
      <c r="K35" s="15"/>
      <c r="L35" s="15"/>
      <c r="M35" s="15"/>
      <c r="N35" s="15"/>
      <c r="O35" s="278"/>
      <c r="P35" s="278"/>
      <c r="Q35" s="278"/>
      <c r="R35" s="278"/>
    </row>
    <row r="36" spans="2:18" ht="16.5" hidden="1" customHeight="1" x14ac:dyDescent="0.3">
      <c r="B36" s="8" t="s">
        <v>143</v>
      </c>
      <c r="C36" s="221" t="s">
        <v>144</v>
      </c>
      <c r="D36" s="135" t="s">
        <v>156</v>
      </c>
      <c r="E36" s="222">
        <v>0</v>
      </c>
      <c r="F36" s="135" t="s">
        <v>157</v>
      </c>
      <c r="G36" s="15"/>
      <c r="H36" s="15"/>
      <c r="I36" s="15"/>
      <c r="J36" s="15"/>
      <c r="K36" s="15"/>
      <c r="L36" s="15"/>
      <c r="M36" s="15"/>
      <c r="N36" s="15"/>
      <c r="O36" s="278"/>
      <c r="P36" s="278"/>
      <c r="Q36" s="278"/>
      <c r="R36" s="278"/>
    </row>
    <row r="37" spans="2:18" ht="16.5" hidden="1" customHeight="1" x14ac:dyDescent="0.3">
      <c r="B37" s="149" t="s">
        <v>143</v>
      </c>
      <c r="C37" s="228" t="s">
        <v>144</v>
      </c>
      <c r="D37" s="151" t="s">
        <v>160</v>
      </c>
      <c r="E37" s="229">
        <v>0</v>
      </c>
      <c r="F37" s="151" t="s">
        <v>161</v>
      </c>
      <c r="G37" s="153"/>
      <c r="H37" s="15"/>
      <c r="I37" s="15"/>
      <c r="J37" s="15"/>
      <c r="K37" s="15"/>
      <c r="L37" s="15"/>
      <c r="M37" s="15"/>
      <c r="N37" s="15"/>
      <c r="O37" s="278"/>
      <c r="P37" s="278"/>
      <c r="Q37" s="278"/>
      <c r="R37" s="278"/>
    </row>
  </sheetData>
  <mergeCells count="7">
    <mergeCell ref="Y17:AA20"/>
    <mergeCell ref="B4:G4"/>
    <mergeCell ref="B5:G5"/>
    <mergeCell ref="H7:K7"/>
    <mergeCell ref="L7:N7"/>
    <mergeCell ref="O7:R7"/>
    <mergeCell ref="Y7:AA7"/>
  </mergeCells>
  <conditionalFormatting sqref="S13:U24 S9:U10">
    <cfRule type="cellIs" dxfId="19" priority="3" operator="between">
      <formula>0.01</formula>
      <formula>0.06</formula>
    </cfRule>
  </conditionalFormatting>
  <conditionalFormatting sqref="S13:U24 S9:U10">
    <cfRule type="expression" dxfId="18" priority="4">
      <formula>#REF!&lt;&gt;#REF!</formula>
    </cfRule>
  </conditionalFormatting>
  <conditionalFormatting sqref="S11:U12">
    <cfRule type="cellIs" dxfId="17" priority="1" operator="between">
      <formula>0.01</formula>
      <formula>0.06</formula>
    </cfRule>
  </conditionalFormatting>
  <conditionalFormatting sqref="S11:U12">
    <cfRule type="expression" dxfId="16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09166-C81E-42E4-B06E-E3060138D3AB}">
  <dimension ref="B1:V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J6" activeCellId="2" sqref="B6:C23 F6:G23 J6:J23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2.332031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47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17.109375" customWidth="1"/>
    <col min="19" max="19" width="17.5546875" customWidth="1"/>
    <col min="20" max="20" width="18.109375" customWidth="1"/>
  </cols>
  <sheetData>
    <row r="1" spans="2:22" s="2" customFormat="1" ht="23.4" x14ac:dyDescent="0.45">
      <c r="B1" s="666" t="s">
        <v>137</v>
      </c>
      <c r="C1" s="666"/>
      <c r="D1" s="666"/>
      <c r="E1" s="666"/>
      <c r="F1" s="666"/>
      <c r="G1" s="666"/>
      <c r="H1" s="657"/>
      <c r="I1" s="657"/>
      <c r="J1" s="657"/>
      <c r="K1" s="657"/>
      <c r="Q1" s="6"/>
    </row>
    <row r="2" spans="2:22" x14ac:dyDescent="0.3">
      <c r="B2" s="667" t="s">
        <v>240</v>
      </c>
      <c r="C2" s="667"/>
      <c r="D2" s="667"/>
      <c r="E2" s="667"/>
      <c r="F2" s="667"/>
      <c r="G2" s="667"/>
      <c r="H2" s="658"/>
      <c r="I2" s="658"/>
      <c r="J2" s="658"/>
      <c r="K2" s="658"/>
    </row>
    <row r="3" spans="2:22" ht="5.4" customHeight="1" thickBot="1" x14ac:dyDescent="0.35"/>
    <row r="4" spans="2:22" ht="15" thickBot="1" x14ac:dyDescent="0.35">
      <c r="H4" s="671" t="s">
        <v>5</v>
      </c>
      <c r="I4" s="672"/>
      <c r="J4" s="672"/>
      <c r="K4" s="673"/>
      <c r="R4" s="686" t="s">
        <v>141</v>
      </c>
      <c r="S4" s="687"/>
      <c r="T4" s="688"/>
    </row>
    <row r="5" spans="2:22" ht="77.25" customHeight="1" x14ac:dyDescent="0.3">
      <c r="B5" s="100" t="s">
        <v>7</v>
      </c>
      <c r="C5" s="102" t="s">
        <v>8</v>
      </c>
      <c r="D5" s="102" t="s">
        <v>9</v>
      </c>
      <c r="E5" s="102" t="s">
        <v>10</v>
      </c>
      <c r="F5" s="102" t="s">
        <v>11</v>
      </c>
      <c r="G5" s="103" t="s">
        <v>12</v>
      </c>
      <c r="H5" s="234" t="s">
        <v>242</v>
      </c>
      <c r="I5" s="235" t="s">
        <v>14</v>
      </c>
      <c r="J5" s="106" t="s">
        <v>243</v>
      </c>
      <c r="K5" s="236" t="s">
        <v>16</v>
      </c>
      <c r="L5" s="111" t="s">
        <v>246</v>
      </c>
      <c r="M5" s="12" t="s">
        <v>247</v>
      </c>
      <c r="N5" s="12" t="s">
        <v>248</v>
      </c>
      <c r="O5" s="13" t="s">
        <v>249</v>
      </c>
      <c r="P5" s="13" t="s">
        <v>250</v>
      </c>
      <c r="Q5" s="112" t="s">
        <v>17</v>
      </c>
      <c r="R5" s="237" t="s">
        <v>18</v>
      </c>
      <c r="S5" s="238" t="s">
        <v>244</v>
      </c>
      <c r="T5" s="239" t="s">
        <v>245</v>
      </c>
    </row>
    <row r="6" spans="2:22" ht="16.5" customHeight="1" x14ac:dyDescent="0.3">
      <c r="B6" s="9" t="s">
        <v>291</v>
      </c>
      <c r="C6" s="240" t="s">
        <v>292</v>
      </c>
      <c r="D6" s="19" t="s">
        <v>293</v>
      </c>
      <c r="E6" s="241">
        <v>7.4999999999999997E-2</v>
      </c>
      <c r="F6" s="19" t="s">
        <v>294</v>
      </c>
      <c r="G6" s="240" t="s">
        <v>255</v>
      </c>
      <c r="H6" s="242">
        <v>10990</v>
      </c>
      <c r="I6" s="243">
        <v>300</v>
      </c>
      <c r="J6" s="244">
        <f>H6-I6</f>
        <v>10690</v>
      </c>
      <c r="K6" s="245" t="s">
        <v>295</v>
      </c>
      <c r="L6" s="147">
        <v>7.0000000000000007E-2</v>
      </c>
      <c r="M6" s="147">
        <v>7.0000000000000007E-2</v>
      </c>
      <c r="N6" s="147">
        <v>7.0000000000000007E-2</v>
      </c>
      <c r="P6" t="e">
        <v>#N/A</v>
      </c>
      <c r="Q6" s="661" t="s">
        <v>26</v>
      </c>
      <c r="R6" s="246">
        <f>J6-(J6*10%)</f>
        <v>9621</v>
      </c>
      <c r="S6" s="247">
        <f>J6*0.075</f>
        <v>801.75</v>
      </c>
      <c r="T6" s="248">
        <f>J6*0.025</f>
        <v>267.25</v>
      </c>
      <c r="U6" s="277"/>
      <c r="V6" s="277"/>
    </row>
    <row r="7" spans="2:22" ht="43.2" x14ac:dyDescent="0.3">
      <c r="B7" s="8" t="s">
        <v>291</v>
      </c>
      <c r="C7" s="221" t="s">
        <v>292</v>
      </c>
      <c r="D7" s="15" t="s">
        <v>296</v>
      </c>
      <c r="E7" s="222">
        <v>0</v>
      </c>
      <c r="F7" s="15" t="s">
        <v>294</v>
      </c>
      <c r="G7" s="221" t="s">
        <v>149</v>
      </c>
      <c r="H7" s="249">
        <v>11290</v>
      </c>
      <c r="I7" s="250"/>
      <c r="J7" s="224">
        <f t="shared" ref="J7:J9" si="0">H7-I7</f>
        <v>11290</v>
      </c>
      <c r="K7" s="251" t="s">
        <v>297</v>
      </c>
      <c r="L7" s="147">
        <v>7.0000000000000007E-2</v>
      </c>
      <c r="M7" s="147">
        <v>7.0000000000000007E-2</v>
      </c>
      <c r="N7" s="147">
        <v>7.0000000000000007E-2</v>
      </c>
      <c r="P7" t="e">
        <v>#N/A</v>
      </c>
      <c r="Q7" s="661" t="s">
        <v>26</v>
      </c>
      <c r="R7" s="246">
        <f t="shared" ref="R7:R9" si="1">J7-(J7*10%)</f>
        <v>10161</v>
      </c>
      <c r="S7" s="247">
        <f t="shared" ref="S7:S9" si="2">J7*0.075</f>
        <v>846.75</v>
      </c>
      <c r="T7" s="248">
        <f t="shared" ref="T7:T9" si="3">J7*0.025</f>
        <v>282.25</v>
      </c>
    </row>
    <row r="8" spans="2:22" x14ac:dyDescent="0.3">
      <c r="B8" s="8" t="s">
        <v>291</v>
      </c>
      <c r="C8" s="221" t="s">
        <v>292</v>
      </c>
      <c r="D8" s="15" t="s">
        <v>298</v>
      </c>
      <c r="E8" s="222">
        <v>7.4999999999999997E-2</v>
      </c>
      <c r="F8" s="15" t="s">
        <v>299</v>
      </c>
      <c r="G8" s="221" t="s">
        <v>255</v>
      </c>
      <c r="H8" s="249">
        <v>11990</v>
      </c>
      <c r="I8" s="250">
        <v>500</v>
      </c>
      <c r="J8" s="224">
        <f t="shared" si="0"/>
        <v>11490</v>
      </c>
      <c r="K8" s="253" t="s">
        <v>295</v>
      </c>
      <c r="L8" s="147">
        <v>7.0000000000000007E-2</v>
      </c>
      <c r="M8" s="147">
        <v>7.0000000000000007E-2</v>
      </c>
      <c r="N8" s="147">
        <v>7.0000000000000007E-2</v>
      </c>
      <c r="P8" t="e">
        <v>#N/A</v>
      </c>
      <c r="Q8" s="661" t="s">
        <v>26</v>
      </c>
      <c r="R8" s="246">
        <f t="shared" si="1"/>
        <v>10341</v>
      </c>
      <c r="S8" s="247">
        <f t="shared" si="2"/>
        <v>861.75</v>
      </c>
      <c r="T8" s="248">
        <f t="shared" si="3"/>
        <v>287.25</v>
      </c>
    </row>
    <row r="9" spans="2:22" ht="60" customHeight="1" x14ac:dyDescent="0.3">
      <c r="B9" s="8" t="s">
        <v>291</v>
      </c>
      <c r="C9" s="221" t="s">
        <v>292</v>
      </c>
      <c r="D9" s="15" t="s">
        <v>300</v>
      </c>
      <c r="E9" s="222">
        <v>0</v>
      </c>
      <c r="F9" s="15" t="s">
        <v>301</v>
      </c>
      <c r="G9" s="221" t="s">
        <v>149</v>
      </c>
      <c r="H9" s="249">
        <v>12090</v>
      </c>
      <c r="I9" s="250"/>
      <c r="J9" s="224">
        <f t="shared" si="0"/>
        <v>12090</v>
      </c>
      <c r="K9" s="251" t="s">
        <v>302</v>
      </c>
      <c r="L9" s="147">
        <v>7.0000000000000007E-2</v>
      </c>
      <c r="M9" s="147">
        <v>7.0000000000000007E-2</v>
      </c>
      <c r="N9" s="147">
        <v>7.0000000000000007E-2</v>
      </c>
      <c r="P9" t="e">
        <v>#N/A</v>
      </c>
      <c r="Q9" s="661" t="s">
        <v>26</v>
      </c>
      <c r="R9" s="246">
        <f t="shared" si="1"/>
        <v>10881</v>
      </c>
      <c r="S9" s="247">
        <f t="shared" si="2"/>
        <v>906.75</v>
      </c>
      <c r="T9" s="248">
        <f t="shared" si="3"/>
        <v>302.25</v>
      </c>
    </row>
    <row r="10" spans="2:22" ht="16.5" customHeight="1" x14ac:dyDescent="0.3">
      <c r="B10" s="9" t="s">
        <v>291</v>
      </c>
      <c r="C10" s="240" t="s">
        <v>303</v>
      </c>
      <c r="D10" s="19" t="s">
        <v>304</v>
      </c>
      <c r="E10" s="241">
        <v>0</v>
      </c>
      <c r="F10" s="254" t="s">
        <v>305</v>
      </c>
      <c r="G10" s="240" t="s">
        <v>255</v>
      </c>
      <c r="H10" s="242">
        <v>12990</v>
      </c>
      <c r="I10" s="243">
        <v>300</v>
      </c>
      <c r="J10" s="244">
        <f>H10-I10</f>
        <v>12690</v>
      </c>
      <c r="K10" s="245" t="s">
        <v>306</v>
      </c>
      <c r="L10" s="255">
        <v>7.0000000000000007E-2</v>
      </c>
      <c r="M10" s="255">
        <v>7.0000000000000007E-2</v>
      </c>
      <c r="N10" s="255">
        <v>7.0000000000000007E-2</v>
      </c>
      <c r="O10" s="20"/>
      <c r="P10" s="20" t="s">
        <v>307</v>
      </c>
      <c r="Q10" s="256">
        <v>0</v>
      </c>
      <c r="R10" s="677" t="s">
        <v>274</v>
      </c>
      <c r="S10" s="678"/>
      <c r="T10" s="679"/>
    </row>
    <row r="11" spans="2:22" ht="16.5" customHeight="1" x14ac:dyDescent="0.3">
      <c r="B11" s="8" t="s">
        <v>291</v>
      </c>
      <c r="C11" s="221" t="s">
        <v>303</v>
      </c>
      <c r="D11" s="15" t="s">
        <v>308</v>
      </c>
      <c r="E11" s="222">
        <v>0</v>
      </c>
      <c r="F11" s="257" t="s">
        <v>305</v>
      </c>
      <c r="G11" s="221" t="s">
        <v>309</v>
      </c>
      <c r="H11" s="249">
        <v>13940</v>
      </c>
      <c r="I11" s="250">
        <v>300</v>
      </c>
      <c r="J11" s="224">
        <f>H11-I11</f>
        <v>13640</v>
      </c>
      <c r="K11" s="253" t="s">
        <v>306</v>
      </c>
      <c r="L11" s="147"/>
      <c r="M11" s="147"/>
      <c r="N11" s="147"/>
      <c r="Q11" s="148">
        <v>0</v>
      </c>
      <c r="R11" s="680"/>
      <c r="S11" s="681"/>
      <c r="T11" s="682"/>
    </row>
    <row r="12" spans="2:22" ht="16.5" customHeight="1" x14ac:dyDescent="0.3">
      <c r="B12" s="8" t="s">
        <v>291</v>
      </c>
      <c r="C12" s="221" t="s">
        <v>303</v>
      </c>
      <c r="D12" s="15" t="s">
        <v>310</v>
      </c>
      <c r="E12" s="222">
        <v>0</v>
      </c>
      <c r="F12" s="257" t="s">
        <v>305</v>
      </c>
      <c r="G12" s="221" t="s">
        <v>311</v>
      </c>
      <c r="H12" s="249">
        <v>13940</v>
      </c>
      <c r="I12" s="250">
        <v>300</v>
      </c>
      <c r="J12" s="224">
        <f>H12-I12</f>
        <v>13640</v>
      </c>
      <c r="K12" s="253" t="s">
        <v>306</v>
      </c>
      <c r="L12" s="147"/>
      <c r="M12" s="147"/>
      <c r="N12" s="147"/>
      <c r="Q12" s="148"/>
      <c r="R12" s="680"/>
      <c r="S12" s="681"/>
      <c r="T12" s="682"/>
    </row>
    <row r="13" spans="2:22" ht="16.5" customHeight="1" x14ac:dyDescent="0.3">
      <c r="B13" s="8" t="s">
        <v>291</v>
      </c>
      <c r="C13" s="221" t="s">
        <v>303</v>
      </c>
      <c r="D13" s="15" t="s">
        <v>312</v>
      </c>
      <c r="E13" s="222">
        <v>0</v>
      </c>
      <c r="F13" s="257" t="s">
        <v>313</v>
      </c>
      <c r="G13" s="221" t="s">
        <v>255</v>
      </c>
      <c r="H13" s="249">
        <v>13990</v>
      </c>
      <c r="I13" s="250">
        <v>500</v>
      </c>
      <c r="J13" s="224">
        <f t="shared" ref="J13:J18" si="4">H13-I13</f>
        <v>13490</v>
      </c>
      <c r="K13" s="253" t="s">
        <v>306</v>
      </c>
      <c r="L13" s="147">
        <v>7.0000000000000007E-2</v>
      </c>
      <c r="M13" s="147">
        <v>7.0000000000000007E-2</v>
      </c>
      <c r="N13" s="147">
        <v>7.0000000000000007E-2</v>
      </c>
      <c r="P13" t="s">
        <v>314</v>
      </c>
      <c r="Q13" s="148">
        <v>0</v>
      </c>
      <c r="R13" s="680"/>
      <c r="S13" s="681"/>
      <c r="T13" s="682"/>
    </row>
    <row r="14" spans="2:22" ht="16.5" customHeight="1" x14ac:dyDescent="0.3">
      <c r="B14" s="8" t="s">
        <v>291</v>
      </c>
      <c r="C14" s="221" t="s">
        <v>303</v>
      </c>
      <c r="D14" s="15" t="s">
        <v>315</v>
      </c>
      <c r="E14" s="222">
        <v>0</v>
      </c>
      <c r="F14" s="257" t="s">
        <v>313</v>
      </c>
      <c r="G14" s="221" t="s">
        <v>309</v>
      </c>
      <c r="H14" s="249">
        <v>14940</v>
      </c>
      <c r="I14" s="250">
        <v>500</v>
      </c>
      <c r="J14" s="224">
        <f t="shared" si="4"/>
        <v>14440</v>
      </c>
      <c r="K14" s="253" t="s">
        <v>306</v>
      </c>
      <c r="L14" s="147"/>
      <c r="M14" s="147"/>
      <c r="N14" s="147"/>
      <c r="Q14" s="148">
        <v>0</v>
      </c>
      <c r="R14" s="680"/>
      <c r="S14" s="681"/>
      <c r="T14" s="682"/>
    </row>
    <row r="15" spans="2:22" ht="16.5" customHeight="1" x14ac:dyDescent="0.3">
      <c r="B15" s="8" t="s">
        <v>291</v>
      </c>
      <c r="C15" s="221" t="s">
        <v>303</v>
      </c>
      <c r="D15" s="258" t="s">
        <v>316</v>
      </c>
      <c r="E15" s="222">
        <v>0</v>
      </c>
      <c r="F15" s="257" t="s">
        <v>313</v>
      </c>
      <c r="G15" s="221" t="s">
        <v>311</v>
      </c>
      <c r="H15" s="249">
        <v>14940</v>
      </c>
      <c r="I15" s="250">
        <v>500</v>
      </c>
      <c r="J15" s="224">
        <f t="shared" si="4"/>
        <v>14440</v>
      </c>
      <c r="K15" s="253" t="s">
        <v>306</v>
      </c>
      <c r="L15" s="147"/>
      <c r="M15" s="147"/>
      <c r="N15" s="147"/>
      <c r="Q15" s="148"/>
      <c r="R15" s="683"/>
      <c r="S15" s="684"/>
      <c r="T15" s="685"/>
    </row>
    <row r="16" spans="2:22" ht="16.5" customHeight="1" x14ac:dyDescent="0.3">
      <c r="B16" s="8" t="s">
        <v>291</v>
      </c>
      <c r="C16" s="221" t="s">
        <v>303</v>
      </c>
      <c r="D16" s="15" t="s">
        <v>317</v>
      </c>
      <c r="E16" s="222">
        <v>0</v>
      </c>
      <c r="F16" s="257" t="s">
        <v>318</v>
      </c>
      <c r="G16" s="221" t="s">
        <v>319</v>
      </c>
      <c r="H16" s="249">
        <v>15790</v>
      </c>
      <c r="I16" s="250">
        <v>300</v>
      </c>
      <c r="J16" s="224">
        <f t="shared" si="4"/>
        <v>15490</v>
      </c>
      <c r="K16" s="692" t="s">
        <v>320</v>
      </c>
      <c r="L16" s="147"/>
      <c r="M16" s="147"/>
      <c r="N16" s="147"/>
      <c r="Q16" s="148" t="s">
        <v>26</v>
      </c>
      <c r="R16" s="246">
        <f t="shared" ref="R16:R17" si="5">J16-(J16*10%)</f>
        <v>13941</v>
      </c>
      <c r="S16" s="247">
        <f t="shared" ref="S16:S17" si="6">J16*0.075</f>
        <v>1161.75</v>
      </c>
      <c r="T16" s="248">
        <f t="shared" ref="T16:T17" si="7">J16*0.025</f>
        <v>387.25</v>
      </c>
    </row>
    <row r="17" spans="2:20" ht="16.5" customHeight="1" x14ac:dyDescent="0.3">
      <c r="B17" s="8" t="s">
        <v>291</v>
      </c>
      <c r="C17" s="221" t="s">
        <v>303</v>
      </c>
      <c r="D17" s="15" t="s">
        <v>321</v>
      </c>
      <c r="E17" s="222">
        <v>0</v>
      </c>
      <c r="F17" s="257" t="s">
        <v>322</v>
      </c>
      <c r="G17" s="221" t="s">
        <v>319</v>
      </c>
      <c r="H17" s="249">
        <v>16990</v>
      </c>
      <c r="I17" s="250">
        <v>300</v>
      </c>
      <c r="J17" s="259">
        <f t="shared" si="4"/>
        <v>16690</v>
      </c>
      <c r="K17" s="693"/>
      <c r="L17" s="147"/>
      <c r="M17" s="147"/>
      <c r="N17" s="147"/>
      <c r="Q17" s="148" t="s">
        <v>26</v>
      </c>
      <c r="R17" s="246">
        <f t="shared" si="5"/>
        <v>15021</v>
      </c>
      <c r="S17" s="247">
        <f t="shared" si="6"/>
        <v>1251.75</v>
      </c>
      <c r="T17" s="248">
        <f t="shared" si="7"/>
        <v>417.25</v>
      </c>
    </row>
    <row r="18" spans="2:20" ht="16.5" customHeight="1" x14ac:dyDescent="0.3">
      <c r="B18" s="9" t="s">
        <v>291</v>
      </c>
      <c r="C18" s="240" t="s">
        <v>323</v>
      </c>
      <c r="D18" s="19" t="s">
        <v>324</v>
      </c>
      <c r="E18" s="241">
        <v>0</v>
      </c>
      <c r="F18" s="19" t="s">
        <v>325</v>
      </c>
      <c r="G18" s="240" t="s">
        <v>319</v>
      </c>
      <c r="H18" s="242">
        <v>18990</v>
      </c>
      <c r="I18" s="260">
        <v>300</v>
      </c>
      <c r="J18" s="249">
        <f t="shared" si="4"/>
        <v>18690</v>
      </c>
      <c r="K18" s="261"/>
      <c r="L18" s="255">
        <v>7.0000000000000007E-2</v>
      </c>
      <c r="M18" s="255">
        <v>7.0000000000000007E-2</v>
      </c>
      <c r="N18" s="255">
        <v>7.0000000000000007E-2</v>
      </c>
      <c r="O18" s="20"/>
      <c r="P18" s="20" t="s">
        <v>326</v>
      </c>
      <c r="Q18" s="256" t="s">
        <v>26</v>
      </c>
      <c r="R18" s="677" t="s">
        <v>274</v>
      </c>
      <c r="S18" s="678"/>
      <c r="T18" s="679"/>
    </row>
    <row r="19" spans="2:20" ht="16.5" customHeight="1" x14ac:dyDescent="0.3">
      <c r="B19" s="8" t="s">
        <v>291</v>
      </c>
      <c r="C19" s="221" t="s">
        <v>323</v>
      </c>
      <c r="D19" s="15" t="s">
        <v>327</v>
      </c>
      <c r="E19" s="222">
        <v>0</v>
      </c>
      <c r="F19" s="15" t="s">
        <v>328</v>
      </c>
      <c r="G19" s="221" t="s">
        <v>319</v>
      </c>
      <c r="H19" s="249">
        <v>20590</v>
      </c>
      <c r="I19" s="262">
        <v>300</v>
      </c>
      <c r="J19" s="259">
        <f>H19-I19</f>
        <v>20290</v>
      </c>
      <c r="K19" s="263"/>
      <c r="L19" s="147">
        <v>7.0000000000000007E-2</v>
      </c>
      <c r="M19" s="147">
        <v>7.0000000000000007E-2</v>
      </c>
      <c r="N19" s="147">
        <v>7.0000000000000007E-2</v>
      </c>
      <c r="P19" t="s">
        <v>329</v>
      </c>
      <c r="Q19" s="148" t="s">
        <v>26</v>
      </c>
      <c r="R19" s="683"/>
      <c r="S19" s="684"/>
      <c r="T19" s="685"/>
    </row>
    <row r="20" spans="2:20" ht="16.5" customHeight="1" x14ac:dyDescent="0.3">
      <c r="B20" s="264" t="s">
        <v>291</v>
      </c>
      <c r="C20" s="240" t="s">
        <v>330</v>
      </c>
      <c r="D20" s="265" t="s">
        <v>331</v>
      </c>
      <c r="E20" s="241">
        <v>0</v>
      </c>
      <c r="F20" s="265" t="s">
        <v>332</v>
      </c>
      <c r="G20" s="19" t="s">
        <v>319</v>
      </c>
      <c r="H20" s="266">
        <v>19990</v>
      </c>
      <c r="I20" s="243">
        <v>200</v>
      </c>
      <c r="J20" s="224">
        <f>H20-I20</f>
        <v>19790</v>
      </c>
      <c r="K20" s="245"/>
      <c r="L20" s="255"/>
      <c r="M20" s="255"/>
      <c r="N20" s="255"/>
      <c r="O20" s="20"/>
      <c r="P20" s="20"/>
      <c r="Q20" s="256" t="s">
        <v>26</v>
      </c>
      <c r="R20" s="677" t="s">
        <v>274</v>
      </c>
      <c r="S20" s="678"/>
      <c r="T20" s="679"/>
    </row>
    <row r="21" spans="2:20" ht="16.5" customHeight="1" x14ac:dyDescent="0.3">
      <c r="B21" s="267" t="s">
        <v>291</v>
      </c>
      <c r="C21" s="221" t="s">
        <v>330</v>
      </c>
      <c r="D21" s="268" t="s">
        <v>333</v>
      </c>
      <c r="E21" s="222">
        <v>0</v>
      </c>
      <c r="F21" s="268" t="s">
        <v>334</v>
      </c>
      <c r="G21" s="15" t="s">
        <v>319</v>
      </c>
      <c r="H21" s="269">
        <v>22390</v>
      </c>
      <c r="I21" s="250"/>
      <c r="J21" s="224">
        <f t="shared" ref="J21:J23" si="8">H21-I21</f>
        <v>22390</v>
      </c>
      <c r="K21" s="253"/>
      <c r="L21" s="147"/>
      <c r="M21" s="147"/>
      <c r="N21" s="147"/>
      <c r="Q21" s="148" t="s">
        <v>26</v>
      </c>
      <c r="R21" s="680"/>
      <c r="S21" s="681"/>
      <c r="T21" s="682"/>
    </row>
    <row r="22" spans="2:20" x14ac:dyDescent="0.3">
      <c r="B22" s="10" t="s">
        <v>291</v>
      </c>
      <c r="C22" s="285" t="s">
        <v>330</v>
      </c>
      <c r="D22" s="22" t="s">
        <v>335</v>
      </c>
      <c r="E22" s="287">
        <v>0</v>
      </c>
      <c r="F22" s="22" t="s">
        <v>336</v>
      </c>
      <c r="G22" s="285" t="s">
        <v>319</v>
      </c>
      <c r="H22" s="600">
        <v>23990</v>
      </c>
      <c r="I22" s="454"/>
      <c r="J22" s="259">
        <f t="shared" si="8"/>
        <v>23990</v>
      </c>
      <c r="K22" s="601"/>
      <c r="L22" s="502"/>
      <c r="M22" s="502"/>
      <c r="N22" s="502"/>
      <c r="O22" s="18"/>
      <c r="P22" s="18"/>
      <c r="Q22" s="602" t="s">
        <v>26</v>
      </c>
      <c r="R22" s="680"/>
      <c r="S22" s="681"/>
      <c r="T22" s="682"/>
    </row>
    <row r="23" spans="2:20" ht="15" thickBot="1" x14ac:dyDescent="0.35">
      <c r="B23" s="270" t="s">
        <v>291</v>
      </c>
      <c r="C23" s="228" t="s">
        <v>330</v>
      </c>
      <c r="D23" s="271" t="s">
        <v>337</v>
      </c>
      <c r="E23" s="229">
        <v>0</v>
      </c>
      <c r="F23" s="272" t="s">
        <v>338</v>
      </c>
      <c r="G23" s="153" t="s">
        <v>319</v>
      </c>
      <c r="H23" s="273">
        <v>29990</v>
      </c>
      <c r="I23" s="274">
        <v>100</v>
      </c>
      <c r="J23" s="231">
        <f t="shared" si="8"/>
        <v>29890</v>
      </c>
      <c r="K23" s="232"/>
      <c r="L23" s="16"/>
      <c r="M23" s="16"/>
      <c r="N23" s="16"/>
      <c r="O23" s="16"/>
      <c r="P23" s="16"/>
      <c r="Q23" s="165" t="s">
        <v>62</v>
      </c>
      <c r="R23" s="689"/>
      <c r="S23" s="690"/>
      <c r="T23" s="691"/>
    </row>
    <row r="24" spans="2:20" x14ac:dyDescent="0.3">
      <c r="H24" s="276"/>
      <c r="J24" s="276"/>
    </row>
    <row r="25" spans="2:20" x14ac:dyDescent="0.3">
      <c r="H25" s="276"/>
      <c r="J25" s="276"/>
    </row>
    <row r="26" spans="2:20" x14ac:dyDescent="0.3">
      <c r="H26" s="276"/>
    </row>
    <row r="27" spans="2:20" x14ac:dyDescent="0.3">
      <c r="H27" s="276"/>
    </row>
    <row r="28" spans="2:20" x14ac:dyDescent="0.3">
      <c r="H28" s="276"/>
    </row>
    <row r="31" spans="2:20" ht="16.5" hidden="1" customHeight="1" x14ac:dyDescent="0.3">
      <c r="B31" s="8" t="s">
        <v>143</v>
      </c>
      <c r="C31" s="221" t="s">
        <v>144</v>
      </c>
      <c r="D31" s="135" t="s">
        <v>147</v>
      </c>
      <c r="E31" s="222">
        <v>0</v>
      </c>
      <c r="F31" s="135" t="s">
        <v>148</v>
      </c>
      <c r="G31" s="15"/>
      <c r="H31" s="278"/>
      <c r="I31" s="278"/>
      <c r="J31" s="278"/>
      <c r="K31" s="278"/>
    </row>
    <row r="32" spans="2:20" ht="16.5" hidden="1" customHeight="1" x14ac:dyDescent="0.3">
      <c r="B32" s="8" t="s">
        <v>143</v>
      </c>
      <c r="C32" s="221" t="s">
        <v>144</v>
      </c>
      <c r="D32" s="135" t="s">
        <v>152</v>
      </c>
      <c r="E32" s="222">
        <v>0</v>
      </c>
      <c r="F32" s="135" t="s">
        <v>153</v>
      </c>
      <c r="G32" s="15"/>
      <c r="H32" s="278"/>
      <c r="I32" s="278"/>
      <c r="J32" s="278"/>
      <c r="K32" s="278"/>
    </row>
    <row r="33" spans="2:11" ht="16.5" hidden="1" customHeight="1" x14ac:dyDescent="0.3">
      <c r="B33" s="8" t="s">
        <v>143</v>
      </c>
      <c r="C33" s="221" t="s">
        <v>144</v>
      </c>
      <c r="D33" s="135" t="s">
        <v>156</v>
      </c>
      <c r="E33" s="222">
        <v>0</v>
      </c>
      <c r="F33" s="135" t="s">
        <v>157</v>
      </c>
      <c r="G33" s="15"/>
      <c r="H33" s="278"/>
      <c r="I33" s="278"/>
      <c r="J33" s="278"/>
      <c r="K33" s="278"/>
    </row>
    <row r="34" spans="2:11" ht="16.5" hidden="1" customHeight="1" x14ac:dyDescent="0.3">
      <c r="B34" s="149" t="s">
        <v>143</v>
      </c>
      <c r="C34" s="228" t="s">
        <v>144</v>
      </c>
      <c r="D34" s="151" t="s">
        <v>160</v>
      </c>
      <c r="E34" s="229">
        <v>0</v>
      </c>
      <c r="F34" s="151" t="s">
        <v>161</v>
      </c>
      <c r="G34" s="153"/>
      <c r="H34" s="278"/>
      <c r="I34" s="278"/>
      <c r="J34" s="278"/>
      <c r="K34" s="278"/>
    </row>
  </sheetData>
  <mergeCells count="8">
    <mergeCell ref="R18:T19"/>
    <mergeCell ref="R20:T23"/>
    <mergeCell ref="B1:G1"/>
    <mergeCell ref="B2:G2"/>
    <mergeCell ref="H4:K4"/>
    <mergeCell ref="R4:T4"/>
    <mergeCell ref="R10:T15"/>
    <mergeCell ref="K16:K17"/>
  </mergeCells>
  <conditionalFormatting sqref="L6:N21">
    <cfRule type="cellIs" dxfId="15" priority="3" operator="between">
      <formula>0.01</formula>
      <formula>0.06</formula>
    </cfRule>
  </conditionalFormatting>
  <conditionalFormatting sqref="L6:N21">
    <cfRule type="expression" dxfId="14" priority="4">
      <formula>#REF!&lt;&gt;#REF!</formula>
    </cfRule>
  </conditionalFormatting>
  <conditionalFormatting sqref="L22:N22">
    <cfRule type="cellIs" dxfId="13" priority="1" operator="between">
      <formula>0.01</formula>
      <formula>0.06</formula>
    </cfRule>
  </conditionalFormatting>
  <conditionalFormatting sqref="L22:N22">
    <cfRule type="expression" dxfId="12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C1E2-AAEC-4F4C-8018-B94ED9D0E1BB}">
  <dimension ref="B1:AG89"/>
  <sheetViews>
    <sheetView showGridLines="0" zoomScale="80" zoomScaleNormal="80" workbookViewId="0">
      <pane xSplit="6" ySplit="5" topLeftCell="I6" activePane="bottomRight" state="frozen"/>
      <selection pane="topRight" activeCell="K1" sqref="K1"/>
      <selection pane="bottomLeft" activeCell="A6" sqref="A6"/>
      <selection pane="bottomRight" activeCell="P6" sqref="P6:P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34.5546875" customWidth="1"/>
    <col min="25" max="25" width="13.6640625" customWidth="1"/>
  </cols>
  <sheetData>
    <row r="1" spans="2:33" s="2" customFormat="1" ht="15" customHeight="1" x14ac:dyDescent="0.45">
      <c r="B1" s="666"/>
      <c r="C1" s="666"/>
      <c r="D1" s="666"/>
      <c r="E1" s="666"/>
      <c r="F1" s="666"/>
      <c r="G1" s="666"/>
      <c r="H1" s="657"/>
      <c r="I1" s="657"/>
      <c r="J1" s="657"/>
      <c r="K1" s="657"/>
      <c r="L1" s="657"/>
      <c r="M1" s="657"/>
      <c r="N1" s="657"/>
      <c r="O1" s="657"/>
      <c r="P1" s="657"/>
      <c r="Q1" s="657"/>
      <c r="W1" s="6"/>
    </row>
    <row r="2" spans="2:33" ht="25.8" x14ac:dyDescent="0.5">
      <c r="B2" s="696">
        <v>44378</v>
      </c>
      <c r="C2" s="697"/>
      <c r="D2" s="697"/>
      <c r="E2" s="697"/>
      <c r="F2" s="697"/>
      <c r="G2" s="697"/>
      <c r="H2" s="658"/>
      <c r="I2" s="658"/>
      <c r="J2" s="658"/>
      <c r="K2" s="658"/>
      <c r="L2" s="658"/>
      <c r="M2" s="658"/>
      <c r="N2" s="658"/>
      <c r="O2" s="658"/>
      <c r="P2" s="658"/>
      <c r="Q2" s="658"/>
      <c r="AA2" s="698" t="s">
        <v>339</v>
      </c>
      <c r="AB2" s="698"/>
      <c r="AC2" s="698"/>
      <c r="AE2" s="698" t="s">
        <v>340</v>
      </c>
      <c r="AF2" s="698"/>
      <c r="AG2" s="698"/>
    </row>
    <row r="3" spans="2:33" ht="5.4" customHeight="1" thickBot="1" x14ac:dyDescent="0.35"/>
    <row r="4" spans="2:33" ht="15" thickBot="1" x14ac:dyDescent="0.35">
      <c r="H4" s="671" t="s">
        <v>3</v>
      </c>
      <c r="I4" s="672"/>
      <c r="J4" s="672"/>
      <c r="K4" s="671" t="s">
        <v>4</v>
      </c>
      <c r="L4" s="672"/>
      <c r="M4" s="672"/>
      <c r="N4" s="671" t="s">
        <v>5</v>
      </c>
      <c r="O4" s="672"/>
      <c r="P4" s="672"/>
      <c r="Q4" s="659"/>
      <c r="X4" s="699" t="s">
        <v>341</v>
      </c>
      <c r="Y4" s="699"/>
      <c r="AA4" s="700" t="s">
        <v>141</v>
      </c>
      <c r="AB4" s="701"/>
      <c r="AC4" s="702"/>
      <c r="AD4" s="1"/>
      <c r="AE4" s="700" t="s">
        <v>141</v>
      </c>
      <c r="AF4" s="701"/>
      <c r="AG4" s="702"/>
    </row>
    <row r="5" spans="2:33" ht="77.25" customHeight="1" thickBot="1" x14ac:dyDescent="0.35">
      <c r="B5" s="100" t="s">
        <v>7</v>
      </c>
      <c r="C5" s="101" t="s">
        <v>8</v>
      </c>
      <c r="D5" s="102" t="s">
        <v>9</v>
      </c>
      <c r="E5" s="101" t="s">
        <v>10</v>
      </c>
      <c r="F5" s="102" t="s">
        <v>11</v>
      </c>
      <c r="G5" s="103" t="s">
        <v>12</v>
      </c>
      <c r="H5" s="104" t="s">
        <v>342</v>
      </c>
      <c r="I5" s="105" t="s">
        <v>14</v>
      </c>
      <c r="J5" s="105" t="s">
        <v>15</v>
      </c>
      <c r="K5" s="106" t="s">
        <v>342</v>
      </c>
      <c r="L5" s="106" t="s">
        <v>14</v>
      </c>
      <c r="M5" s="107" t="s">
        <v>15</v>
      </c>
      <c r="N5" s="108" t="s">
        <v>342</v>
      </c>
      <c r="O5" s="109" t="s">
        <v>14</v>
      </c>
      <c r="P5" s="110" t="s">
        <v>15</v>
      </c>
      <c r="Q5" s="101" t="s">
        <v>16</v>
      </c>
      <c r="R5" s="111" t="s">
        <v>246</v>
      </c>
      <c r="S5" s="12" t="s">
        <v>247</v>
      </c>
      <c r="T5" s="12" t="s">
        <v>248</v>
      </c>
      <c r="U5" s="13" t="s">
        <v>249</v>
      </c>
      <c r="V5" s="13" t="s">
        <v>250</v>
      </c>
      <c r="W5" s="112" t="s">
        <v>17</v>
      </c>
      <c r="X5" s="113" t="s">
        <v>343</v>
      </c>
      <c r="Y5" s="114" t="s">
        <v>140</v>
      </c>
      <c r="AA5" s="517" t="s">
        <v>18</v>
      </c>
      <c r="AB5" s="580" t="s">
        <v>19</v>
      </c>
      <c r="AC5" s="581" t="s">
        <v>20</v>
      </c>
      <c r="AD5" s="582"/>
      <c r="AE5" s="517" t="s">
        <v>18</v>
      </c>
      <c r="AF5" s="580" t="s">
        <v>19</v>
      </c>
      <c r="AG5" s="581" t="s">
        <v>20</v>
      </c>
    </row>
    <row r="6" spans="2:33" ht="16.5" customHeight="1" x14ac:dyDescent="0.3">
      <c r="B6" s="115" t="s">
        <v>344</v>
      </c>
      <c r="C6" s="116" t="s">
        <v>345</v>
      </c>
      <c r="D6" s="117" t="s">
        <v>346</v>
      </c>
      <c r="E6" s="118">
        <v>7.4999999999999997E-2</v>
      </c>
      <c r="F6" s="117" t="s">
        <v>347</v>
      </c>
      <c r="G6" s="119" t="s">
        <v>25</v>
      </c>
      <c r="H6" s="120"/>
      <c r="I6" s="121"/>
      <c r="J6" s="122"/>
      <c r="K6" s="123">
        <v>9890</v>
      </c>
      <c r="L6" s="124">
        <v>200</v>
      </c>
      <c r="M6" s="125">
        <f>K6-L6</f>
        <v>9690</v>
      </c>
      <c r="N6" s="126"/>
      <c r="O6" s="127"/>
      <c r="P6" s="128"/>
      <c r="Q6" s="703" t="s">
        <v>348</v>
      </c>
      <c r="R6" s="129">
        <v>7.0000000000000007E-2</v>
      </c>
      <c r="S6" s="130">
        <v>7.0000000000000007E-2</v>
      </c>
      <c r="T6" s="130">
        <v>7.0000000000000007E-2</v>
      </c>
      <c r="U6" s="14"/>
      <c r="V6" s="14" t="s">
        <v>349</v>
      </c>
      <c r="W6" s="131">
        <v>0</v>
      </c>
      <c r="X6" s="132"/>
      <c r="Y6" s="133"/>
      <c r="AA6" s="583"/>
      <c r="AB6" s="133"/>
      <c r="AC6" s="584"/>
      <c r="AD6" s="585"/>
      <c r="AE6" s="583"/>
      <c r="AF6" s="133"/>
      <c r="AG6" s="584"/>
    </row>
    <row r="7" spans="2:33" ht="16.5" customHeight="1" x14ac:dyDescent="0.3">
      <c r="B7" s="8" t="s">
        <v>344</v>
      </c>
      <c r="C7" s="134" t="s">
        <v>345</v>
      </c>
      <c r="D7" s="135" t="s">
        <v>350</v>
      </c>
      <c r="E7" s="136">
        <v>0</v>
      </c>
      <c r="F7" s="135" t="s">
        <v>351</v>
      </c>
      <c r="G7" s="15" t="s">
        <v>149</v>
      </c>
      <c r="H7" s="137"/>
      <c r="I7" s="138"/>
      <c r="J7" s="139"/>
      <c r="K7" s="140">
        <v>10190</v>
      </c>
      <c r="L7" s="141">
        <v>200</v>
      </c>
      <c r="M7" s="142">
        <f t="shared" ref="M7:M76" si="0">K7-L7</f>
        <v>9990</v>
      </c>
      <c r="N7" s="143"/>
      <c r="O7" s="144"/>
      <c r="P7" s="145"/>
      <c r="Q7" s="704"/>
      <c r="R7" s="146">
        <v>7.0000000000000007E-2</v>
      </c>
      <c r="S7" s="147">
        <v>7.0000000000000007E-2</v>
      </c>
      <c r="T7" s="147">
        <v>7.0000000000000007E-2</v>
      </c>
      <c r="V7" t="s">
        <v>349</v>
      </c>
      <c r="W7" s="148">
        <v>0</v>
      </c>
      <c r="X7" s="132"/>
      <c r="Y7" s="133"/>
      <c r="AA7" s="586"/>
      <c r="AB7" s="662"/>
      <c r="AC7" s="587"/>
      <c r="AD7" s="585"/>
      <c r="AE7" s="586"/>
      <c r="AF7" s="662"/>
      <c r="AG7" s="587"/>
    </row>
    <row r="8" spans="2:33" ht="16.5" customHeight="1" x14ac:dyDescent="0.3">
      <c r="B8" s="8" t="s">
        <v>344</v>
      </c>
      <c r="C8" s="134" t="s">
        <v>345</v>
      </c>
      <c r="D8" s="135" t="s">
        <v>352</v>
      </c>
      <c r="E8" s="136">
        <v>0</v>
      </c>
      <c r="F8" s="135" t="s">
        <v>353</v>
      </c>
      <c r="G8" s="15" t="s">
        <v>149</v>
      </c>
      <c r="H8" s="137"/>
      <c r="I8" s="138"/>
      <c r="J8" s="139"/>
      <c r="K8" s="140">
        <v>10190</v>
      </c>
      <c r="L8" s="141">
        <v>200</v>
      </c>
      <c r="M8" s="142">
        <f t="shared" si="0"/>
        <v>9990</v>
      </c>
      <c r="N8" s="143"/>
      <c r="O8" s="144"/>
      <c r="P8" s="145"/>
      <c r="Q8" s="704"/>
      <c r="R8" s="146">
        <v>7.0000000000000007E-2</v>
      </c>
      <c r="S8" s="147">
        <v>7.0000000000000007E-2</v>
      </c>
      <c r="T8" s="147">
        <v>7.0000000000000007E-2</v>
      </c>
      <c r="V8" t="s">
        <v>354</v>
      </c>
      <c r="W8" s="148">
        <v>0</v>
      </c>
      <c r="X8" s="132"/>
      <c r="Y8" s="133"/>
      <c r="AA8" s="583"/>
      <c r="AB8" s="133"/>
      <c r="AC8" s="584"/>
      <c r="AD8" s="585"/>
      <c r="AE8" s="583"/>
      <c r="AF8" s="133"/>
      <c r="AG8" s="584"/>
    </row>
    <row r="9" spans="2:33" ht="16.5" customHeight="1" thickBot="1" x14ac:dyDescent="0.35">
      <c r="B9" s="149" t="s">
        <v>344</v>
      </c>
      <c r="C9" s="150" t="s">
        <v>345</v>
      </c>
      <c r="D9" s="151" t="s">
        <v>355</v>
      </c>
      <c r="E9" s="152">
        <v>0</v>
      </c>
      <c r="F9" s="151" t="s">
        <v>356</v>
      </c>
      <c r="G9" s="153" t="s">
        <v>357</v>
      </c>
      <c r="H9" s="154"/>
      <c r="I9" s="155"/>
      <c r="J9" s="156"/>
      <c r="K9" s="157">
        <v>10290</v>
      </c>
      <c r="L9" s="158">
        <v>200</v>
      </c>
      <c r="M9" s="159">
        <f t="shared" si="0"/>
        <v>10090</v>
      </c>
      <c r="N9" s="160"/>
      <c r="O9" s="161"/>
      <c r="P9" s="162"/>
      <c r="Q9" s="705"/>
      <c r="R9" s="163">
        <v>7.0000000000000007E-2</v>
      </c>
      <c r="S9" s="164">
        <v>7.0000000000000007E-2</v>
      </c>
      <c r="T9" s="164">
        <v>7.0000000000000007E-2</v>
      </c>
      <c r="U9" s="16"/>
      <c r="V9" s="16" t="s">
        <v>354</v>
      </c>
      <c r="W9" s="165">
        <v>0</v>
      </c>
      <c r="X9" s="132"/>
      <c r="Y9" s="133"/>
      <c r="AA9" s="583"/>
      <c r="AB9" s="133"/>
      <c r="AC9" s="584"/>
      <c r="AD9" s="585"/>
      <c r="AE9" s="583"/>
      <c r="AF9" s="133"/>
      <c r="AG9" s="584"/>
    </row>
    <row r="10" spans="2:33" ht="25.95" customHeight="1" x14ac:dyDescent="0.3">
      <c r="B10" s="115" t="s">
        <v>344</v>
      </c>
      <c r="C10" s="116" t="s">
        <v>358</v>
      </c>
      <c r="D10" s="117" t="s">
        <v>359</v>
      </c>
      <c r="E10" s="118">
        <v>7.4999999999999997E-2</v>
      </c>
      <c r="F10" s="117" t="s">
        <v>360</v>
      </c>
      <c r="G10" s="119" t="s">
        <v>25</v>
      </c>
      <c r="H10" s="120"/>
      <c r="I10" s="121"/>
      <c r="J10" s="122"/>
      <c r="K10" s="123">
        <v>11390</v>
      </c>
      <c r="L10" s="124">
        <v>200</v>
      </c>
      <c r="M10" s="125">
        <f t="shared" si="0"/>
        <v>11190</v>
      </c>
      <c r="N10" s="126"/>
      <c r="O10" s="127"/>
      <c r="P10" s="128"/>
      <c r="Q10" s="694" t="s">
        <v>361</v>
      </c>
      <c r="R10" s="129">
        <v>7.0000000000000007E-2</v>
      </c>
      <c r="S10" s="130">
        <v>7.0000000000000007E-2</v>
      </c>
      <c r="T10" s="130">
        <v>7.0000000000000007E-2</v>
      </c>
      <c r="U10" s="14"/>
      <c r="V10" s="14" t="s">
        <v>362</v>
      </c>
      <c r="W10" s="131">
        <v>0</v>
      </c>
      <c r="X10" s="132"/>
      <c r="Y10" s="133"/>
      <c r="AA10" s="583"/>
      <c r="AB10" s="133"/>
      <c r="AC10" s="584"/>
      <c r="AD10" s="585"/>
      <c r="AE10" s="583"/>
      <c r="AF10" s="133"/>
      <c r="AG10" s="584"/>
    </row>
    <row r="11" spans="2:33" ht="16.5" customHeight="1" x14ac:dyDescent="0.3">
      <c r="B11" s="8" t="s">
        <v>344</v>
      </c>
      <c r="C11" s="134" t="s">
        <v>358</v>
      </c>
      <c r="D11" s="135" t="s">
        <v>363</v>
      </c>
      <c r="E11" s="136">
        <v>0</v>
      </c>
      <c r="F11" s="135" t="s">
        <v>364</v>
      </c>
      <c r="G11" s="15" t="s">
        <v>149</v>
      </c>
      <c r="H11" s="137"/>
      <c r="I11" s="138"/>
      <c r="J11" s="139"/>
      <c r="K11" s="140">
        <v>11590</v>
      </c>
      <c r="L11" s="141">
        <v>200</v>
      </c>
      <c r="M11" s="142">
        <f t="shared" si="0"/>
        <v>11390</v>
      </c>
      <c r="N11" s="143"/>
      <c r="O11" s="144"/>
      <c r="P11" s="145"/>
      <c r="Q11" s="695"/>
      <c r="R11" s="146">
        <v>7.0000000000000007E-2</v>
      </c>
      <c r="S11" s="147">
        <v>7.0000000000000007E-2</v>
      </c>
      <c r="T11" s="147">
        <v>7.0000000000000007E-2</v>
      </c>
      <c r="V11" t="s">
        <v>362</v>
      </c>
      <c r="W11" s="148">
        <v>0</v>
      </c>
      <c r="X11" s="132"/>
      <c r="Y11" s="133"/>
      <c r="AA11" s="583"/>
      <c r="AB11" s="133"/>
      <c r="AC11" s="584"/>
      <c r="AD11" s="585"/>
      <c r="AE11" s="583"/>
      <c r="AF11" s="133"/>
      <c r="AG11" s="584"/>
    </row>
    <row r="12" spans="2:33" ht="16.5" customHeight="1" x14ac:dyDescent="0.3">
      <c r="B12" s="8" t="s">
        <v>344</v>
      </c>
      <c r="C12" s="134" t="s">
        <v>358</v>
      </c>
      <c r="D12" s="135" t="s">
        <v>365</v>
      </c>
      <c r="E12" s="136">
        <v>7.4999999999999997E-2</v>
      </c>
      <c r="F12" s="135" t="s">
        <v>366</v>
      </c>
      <c r="G12" s="15" t="s">
        <v>25</v>
      </c>
      <c r="H12" s="137"/>
      <c r="I12" s="138"/>
      <c r="J12" s="139"/>
      <c r="K12" s="140">
        <v>12290</v>
      </c>
      <c r="L12" s="141">
        <v>200</v>
      </c>
      <c r="M12" s="142">
        <f t="shared" si="0"/>
        <v>12090</v>
      </c>
      <c r="N12" s="143"/>
      <c r="O12" s="144"/>
      <c r="P12" s="145"/>
      <c r="Q12" s="588"/>
      <c r="R12" s="146">
        <v>7.0000000000000007E-2</v>
      </c>
      <c r="S12" s="147">
        <v>7.0000000000000007E-2</v>
      </c>
      <c r="T12" s="147">
        <v>7.0000000000000007E-2</v>
      </c>
      <c r="V12" t="e">
        <v>#N/A</v>
      </c>
      <c r="W12" s="148">
        <v>0</v>
      </c>
      <c r="X12" s="132"/>
      <c r="Y12" s="133"/>
      <c r="AA12" s="583"/>
      <c r="AB12" s="133"/>
      <c r="AC12" s="584"/>
      <c r="AD12" s="585"/>
      <c r="AE12" s="583"/>
      <c r="AF12" s="133"/>
      <c r="AG12" s="584"/>
    </row>
    <row r="13" spans="2:33" ht="16.5" customHeight="1" thickBot="1" x14ac:dyDescent="0.35">
      <c r="B13" s="8" t="s">
        <v>344</v>
      </c>
      <c r="C13" s="134" t="s">
        <v>358</v>
      </c>
      <c r="D13" s="135" t="s">
        <v>367</v>
      </c>
      <c r="E13" s="136">
        <v>0</v>
      </c>
      <c r="F13" s="135" t="s">
        <v>368</v>
      </c>
      <c r="G13" s="15" t="s">
        <v>149</v>
      </c>
      <c r="H13" s="137"/>
      <c r="I13" s="138"/>
      <c r="J13" s="139"/>
      <c r="K13" s="140">
        <v>12490</v>
      </c>
      <c r="L13" s="141">
        <v>200</v>
      </c>
      <c r="M13" s="142">
        <f t="shared" si="0"/>
        <v>12290</v>
      </c>
      <c r="N13" s="143"/>
      <c r="O13" s="144"/>
      <c r="P13" s="145"/>
      <c r="Q13" s="588"/>
      <c r="R13" s="146">
        <v>7.0000000000000007E-2</v>
      </c>
      <c r="S13" s="147">
        <v>7.0000000000000007E-2</v>
      </c>
      <c r="T13" s="147">
        <v>7.0000000000000007E-2</v>
      </c>
      <c r="V13" t="e">
        <v>#N/A</v>
      </c>
      <c r="W13" s="148">
        <v>0</v>
      </c>
      <c r="X13" s="132"/>
      <c r="Y13" s="133"/>
      <c r="AA13" s="583"/>
      <c r="AB13" s="133"/>
      <c r="AC13" s="584"/>
      <c r="AD13" s="585"/>
      <c r="AE13" s="583"/>
      <c r="AF13" s="133"/>
      <c r="AG13" s="584"/>
    </row>
    <row r="14" spans="2:33" ht="16.5" customHeight="1" x14ac:dyDescent="0.3">
      <c r="B14" s="8" t="s">
        <v>344</v>
      </c>
      <c r="C14" s="134" t="s">
        <v>358</v>
      </c>
      <c r="D14" s="135" t="s">
        <v>369</v>
      </c>
      <c r="E14" s="136">
        <v>7.4999999999999997E-2</v>
      </c>
      <c r="F14" s="135" t="s">
        <v>370</v>
      </c>
      <c r="G14" s="15" t="s">
        <v>25</v>
      </c>
      <c r="H14" s="137"/>
      <c r="I14" s="138"/>
      <c r="J14" s="139"/>
      <c r="K14" s="140">
        <v>12690</v>
      </c>
      <c r="L14" s="141">
        <v>200</v>
      </c>
      <c r="M14" s="142">
        <f t="shared" si="0"/>
        <v>12490</v>
      </c>
      <c r="N14" s="143"/>
      <c r="O14" s="144"/>
      <c r="P14" s="145"/>
      <c r="Q14" s="694" t="s">
        <v>361</v>
      </c>
      <c r="R14" s="146">
        <v>7.0000000000000007E-2</v>
      </c>
      <c r="S14" s="147">
        <v>7.0000000000000007E-2</v>
      </c>
      <c r="T14" s="147">
        <v>7.0000000000000007E-2</v>
      </c>
      <c r="V14" t="e">
        <v>#N/A</v>
      </c>
      <c r="W14" s="148">
        <v>0</v>
      </c>
      <c r="X14" s="132"/>
      <c r="Y14" s="133"/>
      <c r="AA14" s="583"/>
      <c r="AB14" s="133"/>
      <c r="AC14" s="584"/>
      <c r="AD14" s="585"/>
      <c r="AE14" s="583"/>
      <c r="AF14" s="133"/>
      <c r="AG14" s="584"/>
    </row>
    <row r="15" spans="2:33" ht="16.5" customHeight="1" x14ac:dyDescent="0.3">
      <c r="B15" s="8" t="s">
        <v>344</v>
      </c>
      <c r="C15" s="134" t="s">
        <v>358</v>
      </c>
      <c r="D15" s="135" t="s">
        <v>371</v>
      </c>
      <c r="E15" s="136">
        <v>0</v>
      </c>
      <c r="F15" s="135" t="s">
        <v>372</v>
      </c>
      <c r="G15" s="15" t="s">
        <v>149</v>
      </c>
      <c r="H15" s="137"/>
      <c r="I15" s="138"/>
      <c r="J15" s="139"/>
      <c r="K15" s="140">
        <v>12890</v>
      </c>
      <c r="L15" s="141">
        <v>200</v>
      </c>
      <c r="M15" s="142">
        <f t="shared" si="0"/>
        <v>12690</v>
      </c>
      <c r="N15" s="143"/>
      <c r="O15" s="144"/>
      <c r="P15" s="145"/>
      <c r="Q15" s="695"/>
      <c r="R15" s="146">
        <v>7.0000000000000007E-2</v>
      </c>
      <c r="S15" s="147">
        <v>7.0000000000000007E-2</v>
      </c>
      <c r="T15" s="147">
        <v>7.0000000000000007E-2</v>
      </c>
      <c r="V15" t="e">
        <v>#N/A</v>
      </c>
      <c r="W15" s="148">
        <v>0</v>
      </c>
      <c r="X15" s="132"/>
      <c r="Y15" s="133"/>
      <c r="AA15" s="583"/>
      <c r="AB15" s="133"/>
      <c r="AC15" s="584"/>
      <c r="AD15" s="585"/>
      <c r="AE15" s="583"/>
      <c r="AF15" s="133"/>
      <c r="AG15" s="584"/>
    </row>
    <row r="16" spans="2:33" ht="16.5" customHeight="1" x14ac:dyDescent="0.3">
      <c r="B16" s="8" t="s">
        <v>344</v>
      </c>
      <c r="C16" s="134" t="s">
        <v>358</v>
      </c>
      <c r="D16" s="166" t="s">
        <v>373</v>
      </c>
      <c r="E16" s="136">
        <v>7.4999999999999997E-2</v>
      </c>
      <c r="F16" s="135" t="s">
        <v>374</v>
      </c>
      <c r="G16" s="15" t="s">
        <v>25</v>
      </c>
      <c r="H16" s="137"/>
      <c r="I16" s="138"/>
      <c r="J16" s="139"/>
      <c r="K16" s="140">
        <v>13390</v>
      </c>
      <c r="L16" s="141">
        <v>200</v>
      </c>
      <c r="M16" s="142">
        <f t="shared" si="0"/>
        <v>13190</v>
      </c>
      <c r="N16" s="143"/>
      <c r="O16" s="144"/>
      <c r="P16" s="145"/>
      <c r="Q16" s="588"/>
      <c r="R16" s="146"/>
      <c r="S16" s="147"/>
      <c r="T16" s="147"/>
      <c r="W16" s="148">
        <v>0</v>
      </c>
      <c r="X16" s="132"/>
      <c r="Y16" s="133"/>
      <c r="AA16" s="583"/>
      <c r="AB16" s="133"/>
      <c r="AC16" s="584"/>
      <c r="AD16" s="585"/>
      <c r="AE16" s="583"/>
      <c r="AF16" s="133"/>
      <c r="AG16" s="584"/>
    </row>
    <row r="17" spans="2:33" ht="16.5" customHeight="1" thickBot="1" x14ac:dyDescent="0.35">
      <c r="B17" s="149" t="s">
        <v>344</v>
      </c>
      <c r="C17" s="150" t="s">
        <v>358</v>
      </c>
      <c r="D17" s="167" t="s">
        <v>375</v>
      </c>
      <c r="E17" s="152">
        <v>0</v>
      </c>
      <c r="F17" s="151" t="s">
        <v>376</v>
      </c>
      <c r="G17" s="153" t="s">
        <v>149</v>
      </c>
      <c r="H17" s="154"/>
      <c r="I17" s="155"/>
      <c r="J17" s="156"/>
      <c r="K17" s="157">
        <v>13590</v>
      </c>
      <c r="L17" s="158">
        <v>200</v>
      </c>
      <c r="M17" s="159">
        <f t="shared" si="0"/>
        <v>13390</v>
      </c>
      <c r="N17" s="160"/>
      <c r="O17" s="161"/>
      <c r="P17" s="162"/>
      <c r="Q17" s="589"/>
      <c r="R17" s="163"/>
      <c r="S17" s="164"/>
      <c r="T17" s="164"/>
      <c r="U17" s="16"/>
      <c r="V17" s="16"/>
      <c r="W17" s="165">
        <v>0</v>
      </c>
      <c r="X17" s="132"/>
      <c r="Y17" s="133"/>
      <c r="AA17" s="583"/>
      <c r="AB17" s="133"/>
      <c r="AC17" s="584"/>
      <c r="AD17" s="585"/>
      <c r="AE17" s="583"/>
      <c r="AF17" s="133"/>
      <c r="AG17" s="584"/>
    </row>
    <row r="18" spans="2:33" ht="16.5" customHeight="1" x14ac:dyDescent="0.3">
      <c r="B18" s="115" t="s">
        <v>344</v>
      </c>
      <c r="C18" s="116" t="s">
        <v>377</v>
      </c>
      <c r="D18" s="168" t="s">
        <v>378</v>
      </c>
      <c r="E18" s="118">
        <v>7.4999999999999997E-2</v>
      </c>
      <c r="F18" s="117" t="s">
        <v>379</v>
      </c>
      <c r="G18" s="119" t="s">
        <v>25</v>
      </c>
      <c r="H18" s="120"/>
      <c r="I18" s="121"/>
      <c r="J18" s="122"/>
      <c r="K18" s="123">
        <v>11490</v>
      </c>
      <c r="L18" s="124">
        <v>200</v>
      </c>
      <c r="M18" s="125">
        <f>K18-L18</f>
        <v>11290</v>
      </c>
      <c r="N18" s="123">
        <v>11990</v>
      </c>
      <c r="O18" s="169">
        <v>500</v>
      </c>
      <c r="P18" s="170">
        <f>N18-O18</f>
        <v>11490</v>
      </c>
      <c r="Q18" s="694" t="s">
        <v>380</v>
      </c>
      <c r="R18" s="129"/>
      <c r="S18" s="130"/>
      <c r="T18" s="130"/>
      <c r="U18" s="14"/>
      <c r="V18" s="14"/>
      <c r="W18" s="131" t="s">
        <v>26</v>
      </c>
      <c r="X18" s="132" t="s">
        <v>381</v>
      </c>
      <c r="Y18" s="133"/>
      <c r="AA18" s="559">
        <f>M18*0.9</f>
        <v>10161</v>
      </c>
      <c r="AB18" s="561">
        <f>M18*0.075</f>
        <v>846.75</v>
      </c>
      <c r="AC18" s="560">
        <f>M18*0.025</f>
        <v>282.25</v>
      </c>
      <c r="AE18" s="559">
        <f>P18*0.9</f>
        <v>10341</v>
      </c>
      <c r="AF18" s="561">
        <f>P18*0.075</f>
        <v>861.75</v>
      </c>
      <c r="AG18" s="560">
        <f>P18*0.025</f>
        <v>287.25</v>
      </c>
    </row>
    <row r="19" spans="2:33" ht="16.5" customHeight="1" x14ac:dyDescent="0.3">
      <c r="B19" s="8" t="s">
        <v>344</v>
      </c>
      <c r="C19" s="134" t="s">
        <v>377</v>
      </c>
      <c r="D19" s="166" t="s">
        <v>382</v>
      </c>
      <c r="E19" s="136">
        <v>0</v>
      </c>
      <c r="F19" s="15" t="s">
        <v>383</v>
      </c>
      <c r="G19" s="15" t="s">
        <v>149</v>
      </c>
      <c r="H19" s="137"/>
      <c r="I19" s="138"/>
      <c r="J19" s="139"/>
      <c r="K19" s="140">
        <v>11890</v>
      </c>
      <c r="L19" s="141">
        <v>200</v>
      </c>
      <c r="M19" s="142">
        <f>K19-L19</f>
        <v>11690</v>
      </c>
      <c r="N19" s="140">
        <v>12590</v>
      </c>
      <c r="O19" s="171">
        <v>500</v>
      </c>
      <c r="P19" s="172">
        <f>N19-O19</f>
        <v>12090</v>
      </c>
      <c r="Q19" s="695"/>
      <c r="R19" s="146"/>
      <c r="S19" s="147"/>
      <c r="T19" s="147"/>
      <c r="W19" s="148" t="s">
        <v>26</v>
      </c>
      <c r="X19" s="132" t="s">
        <v>381</v>
      </c>
      <c r="Y19" s="133"/>
      <c r="AA19" s="559">
        <f t="shared" ref="AA19:AA31" si="1">M19*0.9</f>
        <v>10521</v>
      </c>
      <c r="AB19" s="561">
        <f>M19*0.075</f>
        <v>876.75</v>
      </c>
      <c r="AC19" s="560">
        <f t="shared" ref="AC19:AC31" si="2">M19*0.025</f>
        <v>292.25</v>
      </c>
      <c r="AE19" s="559">
        <f t="shared" ref="AE19:AE31" si="3">P19*0.9</f>
        <v>10881</v>
      </c>
      <c r="AF19" s="561">
        <f t="shared" ref="AF19:AF31" si="4">P19*0.075</f>
        <v>906.75</v>
      </c>
      <c r="AG19" s="560">
        <f t="shared" ref="AG19:AG31" si="5">P19*0.025</f>
        <v>302.25</v>
      </c>
    </row>
    <row r="20" spans="2:33" ht="16.5" customHeight="1" x14ac:dyDescent="0.3">
      <c r="B20" s="8" t="s">
        <v>344</v>
      </c>
      <c r="C20" s="134" t="s">
        <v>377</v>
      </c>
      <c r="D20" s="166" t="s">
        <v>384</v>
      </c>
      <c r="E20" s="136">
        <v>7.4999999999999997E-2</v>
      </c>
      <c r="F20" s="15" t="s">
        <v>385</v>
      </c>
      <c r="G20" s="15" t="s">
        <v>25</v>
      </c>
      <c r="H20" s="137"/>
      <c r="I20" s="138"/>
      <c r="J20" s="139"/>
      <c r="K20" s="140">
        <v>12490</v>
      </c>
      <c r="L20" s="141">
        <v>200</v>
      </c>
      <c r="M20" s="142">
        <f t="shared" ref="M20:M31" si="6">K20-L20</f>
        <v>12290</v>
      </c>
      <c r="N20" s="140">
        <v>12890</v>
      </c>
      <c r="O20" s="171">
        <v>500</v>
      </c>
      <c r="P20" s="172">
        <f t="shared" ref="P20:P31" si="7">N20-O20</f>
        <v>12390</v>
      </c>
      <c r="Q20" s="590"/>
      <c r="R20" s="146"/>
      <c r="S20" s="147"/>
      <c r="T20" s="147"/>
      <c r="W20" s="148" t="s">
        <v>26</v>
      </c>
      <c r="X20" s="132" t="s">
        <v>381</v>
      </c>
      <c r="Y20" s="133"/>
      <c r="AA20" s="559">
        <f t="shared" si="1"/>
        <v>11061</v>
      </c>
      <c r="AB20" s="561">
        <f t="shared" ref="AB20:AB31" si="8">M20*0.075</f>
        <v>921.75</v>
      </c>
      <c r="AC20" s="560">
        <f t="shared" si="2"/>
        <v>307.25</v>
      </c>
      <c r="AE20" s="559">
        <f t="shared" si="3"/>
        <v>11151</v>
      </c>
      <c r="AF20" s="561">
        <f t="shared" si="4"/>
        <v>929.25</v>
      </c>
      <c r="AG20" s="560">
        <f t="shared" si="5"/>
        <v>309.75</v>
      </c>
    </row>
    <row r="21" spans="2:33" ht="16.5" customHeight="1" thickBot="1" x14ac:dyDescent="0.35">
      <c r="B21" s="8" t="s">
        <v>344</v>
      </c>
      <c r="C21" s="134" t="s">
        <v>377</v>
      </c>
      <c r="D21" s="166" t="s">
        <v>386</v>
      </c>
      <c r="E21" s="136">
        <v>0</v>
      </c>
      <c r="F21" s="15" t="s">
        <v>387</v>
      </c>
      <c r="G21" s="15" t="s">
        <v>149</v>
      </c>
      <c r="H21" s="137"/>
      <c r="I21" s="138"/>
      <c r="J21" s="139"/>
      <c r="K21" s="140">
        <v>13090</v>
      </c>
      <c r="L21" s="141">
        <v>200</v>
      </c>
      <c r="M21" s="142">
        <f t="shared" si="6"/>
        <v>12890</v>
      </c>
      <c r="N21" s="140">
        <v>13490</v>
      </c>
      <c r="O21" s="171">
        <v>500</v>
      </c>
      <c r="P21" s="172">
        <f t="shared" si="7"/>
        <v>12990</v>
      </c>
      <c r="Q21" s="590"/>
      <c r="R21" s="146"/>
      <c r="S21" s="147"/>
      <c r="T21" s="147"/>
      <c r="W21" s="148" t="s">
        <v>26</v>
      </c>
      <c r="X21" s="132" t="s">
        <v>381</v>
      </c>
      <c r="Y21" s="133"/>
      <c r="AA21" s="559">
        <f t="shared" si="1"/>
        <v>11601</v>
      </c>
      <c r="AB21" s="561">
        <f t="shared" si="8"/>
        <v>966.75</v>
      </c>
      <c r="AC21" s="560">
        <f t="shared" si="2"/>
        <v>322.25</v>
      </c>
      <c r="AE21" s="559">
        <f t="shared" si="3"/>
        <v>11691</v>
      </c>
      <c r="AF21" s="561">
        <f t="shared" si="4"/>
        <v>974.25</v>
      </c>
      <c r="AG21" s="560">
        <f t="shared" si="5"/>
        <v>324.75</v>
      </c>
    </row>
    <row r="22" spans="2:33" ht="16.5" customHeight="1" x14ac:dyDescent="0.3">
      <c r="B22" s="8" t="s">
        <v>344</v>
      </c>
      <c r="C22" s="134" t="s">
        <v>377</v>
      </c>
      <c r="D22" s="166" t="s">
        <v>388</v>
      </c>
      <c r="E22" s="136">
        <v>7.4999999999999997E-2</v>
      </c>
      <c r="F22" s="15" t="s">
        <v>389</v>
      </c>
      <c r="G22" s="15" t="s">
        <v>25</v>
      </c>
      <c r="H22" s="137"/>
      <c r="I22" s="138"/>
      <c r="J22" s="139"/>
      <c r="K22" s="140">
        <v>12890</v>
      </c>
      <c r="L22" s="141">
        <v>200</v>
      </c>
      <c r="M22" s="142">
        <f t="shared" si="6"/>
        <v>12690</v>
      </c>
      <c r="N22" s="140">
        <v>13290</v>
      </c>
      <c r="O22" s="171">
        <v>500</v>
      </c>
      <c r="P22" s="172">
        <f t="shared" si="7"/>
        <v>12790</v>
      </c>
      <c r="Q22" s="694" t="s">
        <v>380</v>
      </c>
      <c r="R22" s="146"/>
      <c r="S22" s="147"/>
      <c r="T22" s="147"/>
      <c r="W22" s="148" t="s">
        <v>26</v>
      </c>
      <c r="X22" s="132" t="s">
        <v>381</v>
      </c>
      <c r="Y22" s="133"/>
      <c r="AA22" s="559">
        <f t="shared" si="1"/>
        <v>11421</v>
      </c>
      <c r="AB22" s="561">
        <f t="shared" si="8"/>
        <v>951.75</v>
      </c>
      <c r="AC22" s="560">
        <f t="shared" si="2"/>
        <v>317.25</v>
      </c>
      <c r="AE22" s="559">
        <f t="shared" si="3"/>
        <v>11511</v>
      </c>
      <c r="AF22" s="561">
        <f t="shared" si="4"/>
        <v>959.25</v>
      </c>
      <c r="AG22" s="560">
        <f t="shared" si="5"/>
        <v>319.75</v>
      </c>
    </row>
    <row r="23" spans="2:33" ht="16.5" customHeight="1" x14ac:dyDescent="0.3">
      <c r="B23" s="8" t="s">
        <v>344</v>
      </c>
      <c r="C23" s="134" t="s">
        <v>377</v>
      </c>
      <c r="D23" s="166" t="s">
        <v>390</v>
      </c>
      <c r="E23" s="136">
        <v>0</v>
      </c>
      <c r="F23" s="15" t="s">
        <v>391</v>
      </c>
      <c r="G23" s="15" t="s">
        <v>149</v>
      </c>
      <c r="H23" s="137"/>
      <c r="I23" s="138"/>
      <c r="J23" s="139"/>
      <c r="K23" s="140">
        <v>13290</v>
      </c>
      <c r="L23" s="141">
        <v>200</v>
      </c>
      <c r="M23" s="142">
        <f t="shared" si="6"/>
        <v>13090</v>
      </c>
      <c r="N23" s="140">
        <v>13890</v>
      </c>
      <c r="O23" s="171">
        <v>500</v>
      </c>
      <c r="P23" s="172">
        <f t="shared" si="7"/>
        <v>13390</v>
      </c>
      <c r="Q23" s="695"/>
      <c r="R23" s="146"/>
      <c r="S23" s="147"/>
      <c r="T23" s="147"/>
      <c r="W23" s="148" t="s">
        <v>26</v>
      </c>
      <c r="X23" s="132" t="s">
        <v>381</v>
      </c>
      <c r="Y23" s="133"/>
      <c r="AA23" s="559">
        <f t="shared" si="1"/>
        <v>11781</v>
      </c>
      <c r="AB23" s="561">
        <f t="shared" si="8"/>
        <v>981.75</v>
      </c>
      <c r="AC23" s="560">
        <f t="shared" si="2"/>
        <v>327.25</v>
      </c>
      <c r="AE23" s="559">
        <f t="shared" si="3"/>
        <v>12051</v>
      </c>
      <c r="AF23" s="561">
        <f t="shared" si="4"/>
        <v>1004.25</v>
      </c>
      <c r="AG23" s="560">
        <f t="shared" si="5"/>
        <v>334.75</v>
      </c>
    </row>
    <row r="24" spans="2:33" ht="16.5" customHeight="1" x14ac:dyDescent="0.3">
      <c r="B24" s="8" t="s">
        <v>344</v>
      </c>
      <c r="C24" s="134" t="s">
        <v>377</v>
      </c>
      <c r="D24" s="166" t="s">
        <v>392</v>
      </c>
      <c r="E24" s="136">
        <v>7.4999999999999997E-2</v>
      </c>
      <c r="F24" s="15" t="s">
        <v>393</v>
      </c>
      <c r="G24" s="15" t="s">
        <v>25</v>
      </c>
      <c r="H24" s="137"/>
      <c r="I24" s="138"/>
      <c r="J24" s="139"/>
      <c r="K24" s="140">
        <v>13590</v>
      </c>
      <c r="L24" s="141">
        <v>200</v>
      </c>
      <c r="M24" s="142">
        <f t="shared" si="6"/>
        <v>13390</v>
      </c>
      <c r="N24" s="140">
        <v>13990</v>
      </c>
      <c r="O24" s="171">
        <v>500</v>
      </c>
      <c r="P24" s="172">
        <f t="shared" si="7"/>
        <v>13490</v>
      </c>
      <c r="Q24" s="590"/>
      <c r="R24" s="146"/>
      <c r="S24" s="147"/>
      <c r="T24" s="147"/>
      <c r="W24" s="148" t="s">
        <v>26</v>
      </c>
      <c r="X24" s="132" t="s">
        <v>381</v>
      </c>
      <c r="Y24" s="133"/>
      <c r="AA24" s="559">
        <f t="shared" si="1"/>
        <v>12051</v>
      </c>
      <c r="AB24" s="561">
        <f t="shared" si="8"/>
        <v>1004.25</v>
      </c>
      <c r="AC24" s="560">
        <f t="shared" si="2"/>
        <v>334.75</v>
      </c>
      <c r="AE24" s="559">
        <f t="shared" si="3"/>
        <v>12141</v>
      </c>
      <c r="AF24" s="561">
        <f t="shared" si="4"/>
        <v>1011.75</v>
      </c>
      <c r="AG24" s="560">
        <f t="shared" si="5"/>
        <v>337.25</v>
      </c>
    </row>
    <row r="25" spans="2:33" ht="16.5" customHeight="1" thickBot="1" x14ac:dyDescent="0.35">
      <c r="B25" s="149" t="s">
        <v>344</v>
      </c>
      <c r="C25" s="150" t="s">
        <v>377</v>
      </c>
      <c r="D25" s="173" t="s">
        <v>394</v>
      </c>
      <c r="E25" s="152">
        <v>0</v>
      </c>
      <c r="F25" s="153" t="s">
        <v>395</v>
      </c>
      <c r="G25" s="153" t="s">
        <v>149</v>
      </c>
      <c r="H25" s="154"/>
      <c r="I25" s="155"/>
      <c r="J25" s="156"/>
      <c r="K25" s="157">
        <v>13990</v>
      </c>
      <c r="L25" s="158">
        <v>200</v>
      </c>
      <c r="M25" s="159">
        <f t="shared" si="6"/>
        <v>13790</v>
      </c>
      <c r="N25" s="157">
        <v>14590</v>
      </c>
      <c r="O25" s="171">
        <v>500</v>
      </c>
      <c r="P25" s="174">
        <f t="shared" si="7"/>
        <v>14090</v>
      </c>
      <c r="Q25" s="591"/>
      <c r="R25" s="163"/>
      <c r="S25" s="164"/>
      <c r="T25" s="164"/>
      <c r="U25" s="16"/>
      <c r="V25" s="16"/>
      <c r="W25" s="165" t="s">
        <v>26</v>
      </c>
      <c r="X25" s="132" t="s">
        <v>381</v>
      </c>
      <c r="Y25" s="133"/>
      <c r="AA25" s="559">
        <f t="shared" si="1"/>
        <v>12411</v>
      </c>
      <c r="AB25" s="561">
        <f t="shared" si="8"/>
        <v>1034.25</v>
      </c>
      <c r="AC25" s="560">
        <f t="shared" si="2"/>
        <v>344.75</v>
      </c>
      <c r="AE25" s="559">
        <f t="shared" si="3"/>
        <v>12681</v>
      </c>
      <c r="AF25" s="561">
        <f t="shared" si="4"/>
        <v>1056.75</v>
      </c>
      <c r="AG25" s="560">
        <f t="shared" si="5"/>
        <v>352.25</v>
      </c>
    </row>
    <row r="26" spans="2:33" ht="16.5" customHeight="1" x14ac:dyDescent="0.3">
      <c r="B26" s="115" t="s">
        <v>344</v>
      </c>
      <c r="C26" s="116" t="s">
        <v>396</v>
      </c>
      <c r="D26" s="117" t="s">
        <v>397</v>
      </c>
      <c r="E26" s="118">
        <v>0.1</v>
      </c>
      <c r="F26" s="117" t="s">
        <v>398</v>
      </c>
      <c r="G26" s="119" t="s">
        <v>25</v>
      </c>
      <c r="H26" s="120"/>
      <c r="I26" s="121"/>
      <c r="J26" s="122"/>
      <c r="K26" s="123">
        <v>12890</v>
      </c>
      <c r="L26" s="124">
        <v>200</v>
      </c>
      <c r="M26" s="125">
        <f t="shared" si="6"/>
        <v>12690</v>
      </c>
      <c r="N26" s="123">
        <v>12990</v>
      </c>
      <c r="O26" s="208">
        <v>400</v>
      </c>
      <c r="P26" s="209">
        <f t="shared" si="7"/>
        <v>12590</v>
      </c>
      <c r="Q26" s="694" t="s">
        <v>399</v>
      </c>
      <c r="R26" s="129">
        <v>7.0000000000000007E-2</v>
      </c>
      <c r="S26" s="130">
        <v>7.0000000000000007E-2</v>
      </c>
      <c r="T26" s="130">
        <v>7.0000000000000007E-2</v>
      </c>
      <c r="U26" s="14"/>
      <c r="V26" s="14" t="e">
        <v>#N/A</v>
      </c>
      <c r="W26" s="175" t="s">
        <v>26</v>
      </c>
      <c r="X26" s="132" t="s">
        <v>381</v>
      </c>
      <c r="Y26" s="133"/>
      <c r="AA26" s="559">
        <f t="shared" si="1"/>
        <v>11421</v>
      </c>
      <c r="AB26" s="561">
        <f t="shared" si="8"/>
        <v>951.75</v>
      </c>
      <c r="AC26" s="560">
        <f t="shared" si="2"/>
        <v>317.25</v>
      </c>
      <c r="AE26" s="559">
        <f t="shared" si="3"/>
        <v>11331</v>
      </c>
      <c r="AF26" s="561">
        <f t="shared" si="4"/>
        <v>944.25</v>
      </c>
      <c r="AG26" s="560">
        <f t="shared" si="5"/>
        <v>314.75</v>
      </c>
    </row>
    <row r="27" spans="2:33" ht="16.5" customHeight="1" x14ac:dyDescent="0.3">
      <c r="B27" s="8" t="s">
        <v>344</v>
      </c>
      <c r="C27" s="134" t="s">
        <v>396</v>
      </c>
      <c r="D27" s="135" t="s">
        <v>400</v>
      </c>
      <c r="E27" s="136">
        <v>0</v>
      </c>
      <c r="F27" s="135" t="s">
        <v>401</v>
      </c>
      <c r="G27" s="15" t="s">
        <v>149</v>
      </c>
      <c r="H27" s="137"/>
      <c r="I27" s="138"/>
      <c r="J27" s="139"/>
      <c r="K27" s="140">
        <v>12890</v>
      </c>
      <c r="L27" s="141">
        <v>200</v>
      </c>
      <c r="M27" s="142">
        <f t="shared" si="6"/>
        <v>12690</v>
      </c>
      <c r="N27" s="140">
        <v>13490</v>
      </c>
      <c r="O27" s="203">
        <v>400</v>
      </c>
      <c r="P27" s="204">
        <f t="shared" si="7"/>
        <v>13090</v>
      </c>
      <c r="Q27" s="695"/>
      <c r="R27" s="146">
        <v>7.0000000000000007E-2</v>
      </c>
      <c r="S27" s="147">
        <v>7.0000000000000007E-2</v>
      </c>
      <c r="T27" s="147">
        <v>7.0000000000000007E-2</v>
      </c>
      <c r="V27" t="e">
        <v>#N/A</v>
      </c>
      <c r="W27" s="176" t="s">
        <v>26</v>
      </c>
      <c r="X27" s="132" t="s">
        <v>381</v>
      </c>
      <c r="Y27" s="133"/>
      <c r="AA27" s="559">
        <f t="shared" si="1"/>
        <v>11421</v>
      </c>
      <c r="AB27" s="561">
        <f t="shared" si="8"/>
        <v>951.75</v>
      </c>
      <c r="AC27" s="560">
        <f t="shared" si="2"/>
        <v>317.25</v>
      </c>
      <c r="AE27" s="559">
        <f t="shared" si="3"/>
        <v>11781</v>
      </c>
      <c r="AF27" s="561">
        <f t="shared" si="4"/>
        <v>981.75</v>
      </c>
      <c r="AG27" s="560">
        <f t="shared" si="5"/>
        <v>327.25</v>
      </c>
    </row>
    <row r="28" spans="2:33" ht="16.5" customHeight="1" x14ac:dyDescent="0.3">
      <c r="B28" s="8" t="s">
        <v>344</v>
      </c>
      <c r="C28" s="134" t="s">
        <v>396</v>
      </c>
      <c r="D28" s="135" t="s">
        <v>402</v>
      </c>
      <c r="E28" s="136">
        <v>0.1</v>
      </c>
      <c r="F28" s="135" t="s">
        <v>403</v>
      </c>
      <c r="G28" s="15" t="s">
        <v>25</v>
      </c>
      <c r="H28" s="137"/>
      <c r="I28" s="138"/>
      <c r="J28" s="139"/>
      <c r="K28" s="140">
        <v>13790</v>
      </c>
      <c r="L28" s="141">
        <v>200</v>
      </c>
      <c r="M28" s="142">
        <f t="shared" si="6"/>
        <v>13590</v>
      </c>
      <c r="N28" s="140">
        <v>13990</v>
      </c>
      <c r="O28" s="171">
        <v>400</v>
      </c>
      <c r="P28" s="172">
        <f t="shared" si="7"/>
        <v>13590</v>
      </c>
      <c r="Q28" s="590"/>
      <c r="R28" s="146">
        <v>7.0000000000000007E-2</v>
      </c>
      <c r="S28" s="147">
        <v>7.0000000000000007E-2</v>
      </c>
      <c r="T28" s="147">
        <v>7.0000000000000007E-2</v>
      </c>
      <c r="V28" t="e">
        <v>#N/A</v>
      </c>
      <c r="W28" s="176" t="s">
        <v>26</v>
      </c>
      <c r="X28" s="132" t="s">
        <v>381</v>
      </c>
      <c r="Y28" s="133"/>
      <c r="AA28" s="559">
        <f t="shared" si="1"/>
        <v>12231</v>
      </c>
      <c r="AB28" s="561">
        <f t="shared" si="8"/>
        <v>1019.25</v>
      </c>
      <c r="AC28" s="560">
        <f t="shared" si="2"/>
        <v>339.75</v>
      </c>
      <c r="AE28" s="559">
        <f t="shared" si="3"/>
        <v>12231</v>
      </c>
      <c r="AF28" s="561">
        <f t="shared" si="4"/>
        <v>1019.25</v>
      </c>
      <c r="AG28" s="560">
        <f t="shared" si="5"/>
        <v>339.75</v>
      </c>
    </row>
    <row r="29" spans="2:33" ht="16.5" customHeight="1" x14ac:dyDescent="0.3">
      <c r="B29" s="8" t="s">
        <v>344</v>
      </c>
      <c r="C29" s="134" t="s">
        <v>396</v>
      </c>
      <c r="D29" s="135" t="s">
        <v>404</v>
      </c>
      <c r="E29" s="136">
        <v>0</v>
      </c>
      <c r="F29" s="135" t="s">
        <v>405</v>
      </c>
      <c r="G29" s="15" t="s">
        <v>149</v>
      </c>
      <c r="H29" s="137"/>
      <c r="I29" s="138"/>
      <c r="J29" s="139"/>
      <c r="K29" s="140">
        <v>13790</v>
      </c>
      <c r="L29" s="141">
        <v>200</v>
      </c>
      <c r="M29" s="142">
        <f t="shared" si="6"/>
        <v>13590</v>
      </c>
      <c r="N29" s="140">
        <v>14490</v>
      </c>
      <c r="O29" s="171">
        <v>400</v>
      </c>
      <c r="P29" s="172">
        <f t="shared" si="7"/>
        <v>14090</v>
      </c>
      <c r="Q29" s="590"/>
      <c r="R29" s="146">
        <v>7.0000000000000007E-2</v>
      </c>
      <c r="S29" s="147">
        <v>7.0000000000000007E-2</v>
      </c>
      <c r="T29" s="147">
        <v>7.0000000000000007E-2</v>
      </c>
      <c r="V29" t="s">
        <v>307</v>
      </c>
      <c r="W29" s="176" t="s">
        <v>26</v>
      </c>
      <c r="X29" s="132" t="s">
        <v>381</v>
      </c>
      <c r="Y29" s="133"/>
      <c r="AA29" s="559">
        <f t="shared" si="1"/>
        <v>12231</v>
      </c>
      <c r="AB29" s="561">
        <f t="shared" si="8"/>
        <v>1019.25</v>
      </c>
      <c r="AC29" s="560">
        <f t="shared" si="2"/>
        <v>339.75</v>
      </c>
      <c r="AE29" s="559">
        <f t="shared" si="3"/>
        <v>12681</v>
      </c>
      <c r="AF29" s="561">
        <f t="shared" si="4"/>
        <v>1056.75</v>
      </c>
      <c r="AG29" s="560">
        <f t="shared" si="5"/>
        <v>352.25</v>
      </c>
    </row>
    <row r="30" spans="2:33" ht="16.5" customHeight="1" x14ac:dyDescent="0.3">
      <c r="B30" s="8" t="s">
        <v>344</v>
      </c>
      <c r="C30" s="134" t="s">
        <v>396</v>
      </c>
      <c r="D30" s="135" t="s">
        <v>406</v>
      </c>
      <c r="E30" s="136">
        <v>0.1</v>
      </c>
      <c r="F30" s="135" t="s">
        <v>407</v>
      </c>
      <c r="G30" s="15" t="s">
        <v>25</v>
      </c>
      <c r="H30" s="137"/>
      <c r="I30" s="138"/>
      <c r="J30" s="139"/>
      <c r="K30" s="140">
        <v>14790</v>
      </c>
      <c r="L30" s="141">
        <v>200</v>
      </c>
      <c r="M30" s="142">
        <f t="shared" si="6"/>
        <v>14590</v>
      </c>
      <c r="N30" s="140">
        <v>14790</v>
      </c>
      <c r="O30" s="171">
        <v>700</v>
      </c>
      <c r="P30" s="172">
        <f t="shared" si="7"/>
        <v>14090</v>
      </c>
      <c r="Q30" s="590"/>
      <c r="R30" s="146">
        <v>7.0000000000000007E-2</v>
      </c>
      <c r="S30" s="147">
        <v>7.0000000000000007E-2</v>
      </c>
      <c r="T30" s="147">
        <v>7.0000000000000007E-2</v>
      </c>
      <c r="V30" t="s">
        <v>408</v>
      </c>
      <c r="W30" s="176" t="s">
        <v>26</v>
      </c>
      <c r="X30" s="132" t="s">
        <v>381</v>
      </c>
      <c r="Y30" s="133"/>
      <c r="AA30" s="559">
        <f t="shared" si="1"/>
        <v>13131</v>
      </c>
      <c r="AB30" s="561">
        <f t="shared" si="8"/>
        <v>1094.25</v>
      </c>
      <c r="AC30" s="560">
        <f t="shared" si="2"/>
        <v>364.75</v>
      </c>
      <c r="AE30" s="559">
        <f t="shared" si="3"/>
        <v>12681</v>
      </c>
      <c r="AF30" s="561">
        <f t="shared" si="4"/>
        <v>1056.75</v>
      </c>
      <c r="AG30" s="560">
        <f t="shared" si="5"/>
        <v>352.25</v>
      </c>
    </row>
    <row r="31" spans="2:33" ht="16.5" customHeight="1" thickBot="1" x14ac:dyDescent="0.35">
      <c r="B31" s="149" t="s">
        <v>344</v>
      </c>
      <c r="C31" s="150" t="s">
        <v>396</v>
      </c>
      <c r="D31" s="151" t="s">
        <v>409</v>
      </c>
      <c r="E31" s="152">
        <v>0</v>
      </c>
      <c r="F31" s="151" t="s">
        <v>410</v>
      </c>
      <c r="G31" s="153" t="s">
        <v>149</v>
      </c>
      <c r="H31" s="154"/>
      <c r="I31" s="155"/>
      <c r="J31" s="156"/>
      <c r="K31" s="157">
        <v>14790</v>
      </c>
      <c r="L31" s="158">
        <v>200</v>
      </c>
      <c r="M31" s="159">
        <f t="shared" si="6"/>
        <v>14590</v>
      </c>
      <c r="N31" s="157">
        <v>15290</v>
      </c>
      <c r="O31" s="177">
        <v>700</v>
      </c>
      <c r="P31" s="174">
        <f t="shared" si="7"/>
        <v>14590</v>
      </c>
      <c r="Q31" s="590"/>
      <c r="R31" s="163">
        <v>7.0000000000000007E-2</v>
      </c>
      <c r="S31" s="164">
        <v>7.0000000000000007E-2</v>
      </c>
      <c r="T31" s="164">
        <v>7.0000000000000007E-2</v>
      </c>
      <c r="U31" s="16"/>
      <c r="V31" s="16" t="s">
        <v>314</v>
      </c>
      <c r="W31" s="178" t="s">
        <v>26</v>
      </c>
      <c r="X31" s="132" t="s">
        <v>381</v>
      </c>
      <c r="Y31" s="133"/>
      <c r="AA31" s="559">
        <f t="shared" si="1"/>
        <v>13131</v>
      </c>
      <c r="AB31" s="561">
        <f t="shared" si="8"/>
        <v>1094.25</v>
      </c>
      <c r="AC31" s="560">
        <f t="shared" si="2"/>
        <v>364.75</v>
      </c>
      <c r="AE31" s="559">
        <f t="shared" si="3"/>
        <v>13131</v>
      </c>
      <c r="AF31" s="561">
        <f t="shared" si="4"/>
        <v>1094.25</v>
      </c>
      <c r="AG31" s="560">
        <f t="shared" si="5"/>
        <v>364.75</v>
      </c>
    </row>
    <row r="32" spans="2:33" ht="16.5" customHeight="1" x14ac:dyDescent="0.3">
      <c r="B32" s="115" t="s">
        <v>344</v>
      </c>
      <c r="C32" s="116" t="s">
        <v>396</v>
      </c>
      <c r="D32" s="117" t="s">
        <v>411</v>
      </c>
      <c r="E32" s="118">
        <v>0.1</v>
      </c>
      <c r="F32" s="117" t="s">
        <v>412</v>
      </c>
      <c r="G32" s="119" t="s">
        <v>25</v>
      </c>
      <c r="H32" s="120"/>
      <c r="I32" s="121"/>
      <c r="J32" s="122"/>
      <c r="K32" s="123">
        <v>12990</v>
      </c>
      <c r="L32" s="124">
        <v>100</v>
      </c>
      <c r="M32" s="125">
        <f t="shared" si="0"/>
        <v>12890</v>
      </c>
      <c r="N32" s="179"/>
      <c r="O32" s="124"/>
      <c r="P32" s="125"/>
      <c r="Q32" s="708" t="s">
        <v>413</v>
      </c>
      <c r="R32" s="146">
        <v>7.0000000000000007E-2</v>
      </c>
      <c r="S32" s="147">
        <v>7.0000000000000007E-2</v>
      </c>
      <c r="T32" s="147">
        <v>7.0000000000000007E-2</v>
      </c>
      <c r="V32" t="s">
        <v>314</v>
      </c>
      <c r="W32" s="148">
        <v>0</v>
      </c>
      <c r="X32" s="132" t="s">
        <v>381</v>
      </c>
      <c r="Y32" s="133"/>
      <c r="AA32" s="583"/>
      <c r="AB32" s="133"/>
      <c r="AC32" s="584"/>
      <c r="AD32" s="585"/>
      <c r="AE32" s="583"/>
      <c r="AF32" s="133"/>
      <c r="AG32" s="584"/>
    </row>
    <row r="33" spans="2:33" ht="16.5" customHeight="1" x14ac:dyDescent="0.3">
      <c r="B33" s="8" t="s">
        <v>344</v>
      </c>
      <c r="C33" s="134" t="s">
        <v>396</v>
      </c>
      <c r="D33" s="135" t="s">
        <v>414</v>
      </c>
      <c r="E33" s="136">
        <v>0</v>
      </c>
      <c r="F33" s="135" t="s">
        <v>415</v>
      </c>
      <c r="G33" s="15" t="s">
        <v>149</v>
      </c>
      <c r="H33" s="137"/>
      <c r="I33" s="138"/>
      <c r="J33" s="139"/>
      <c r="K33" s="140">
        <v>12990</v>
      </c>
      <c r="L33" s="141">
        <v>100</v>
      </c>
      <c r="M33" s="142">
        <f t="shared" si="0"/>
        <v>12890</v>
      </c>
      <c r="N33" s="180"/>
      <c r="O33" s="141"/>
      <c r="P33" s="142"/>
      <c r="Q33" s="710"/>
      <c r="R33" s="146">
        <v>7.0000000000000007E-2</v>
      </c>
      <c r="S33" s="147">
        <v>7.0000000000000007E-2</v>
      </c>
      <c r="T33" s="147">
        <v>7.0000000000000007E-2</v>
      </c>
      <c r="V33" t="s">
        <v>416</v>
      </c>
      <c r="W33" s="148">
        <v>0</v>
      </c>
      <c r="X33" s="132" t="s">
        <v>381</v>
      </c>
      <c r="Y33" s="133"/>
      <c r="AA33" s="583"/>
      <c r="AB33" s="133"/>
      <c r="AC33" s="584"/>
      <c r="AD33" s="585"/>
      <c r="AE33" s="583"/>
      <c r="AF33" s="133"/>
      <c r="AG33" s="584"/>
    </row>
    <row r="34" spans="2:33" ht="16.5" customHeight="1" x14ac:dyDescent="0.3">
      <c r="B34" s="8" t="s">
        <v>344</v>
      </c>
      <c r="C34" s="134" t="s">
        <v>396</v>
      </c>
      <c r="D34" s="135" t="s">
        <v>417</v>
      </c>
      <c r="E34" s="136">
        <v>0.1</v>
      </c>
      <c r="F34" s="135" t="s">
        <v>418</v>
      </c>
      <c r="G34" s="15" t="s">
        <v>25</v>
      </c>
      <c r="H34" s="137"/>
      <c r="I34" s="138"/>
      <c r="J34" s="139"/>
      <c r="K34" s="140">
        <v>14190</v>
      </c>
      <c r="L34" s="141">
        <v>200</v>
      </c>
      <c r="M34" s="142">
        <f t="shared" si="0"/>
        <v>13990</v>
      </c>
      <c r="N34" s="180"/>
      <c r="O34" s="141"/>
      <c r="P34" s="142"/>
      <c r="Q34" s="592"/>
      <c r="R34" s="146">
        <v>7.0000000000000007E-2</v>
      </c>
      <c r="S34" s="147">
        <v>7.0000000000000007E-2</v>
      </c>
      <c r="T34" s="147">
        <v>7.0000000000000007E-2</v>
      </c>
      <c r="V34" t="s">
        <v>416</v>
      </c>
      <c r="W34" s="148">
        <v>0</v>
      </c>
      <c r="X34" s="132" t="s">
        <v>381</v>
      </c>
      <c r="Y34" s="133"/>
      <c r="AA34" s="583"/>
      <c r="AB34" s="133"/>
      <c r="AC34" s="584"/>
      <c r="AD34" s="585"/>
      <c r="AE34" s="583"/>
      <c r="AF34" s="133"/>
      <c r="AG34" s="584"/>
    </row>
    <row r="35" spans="2:33" ht="16.5" customHeight="1" x14ac:dyDescent="0.3">
      <c r="B35" s="8" t="s">
        <v>344</v>
      </c>
      <c r="C35" s="134" t="s">
        <v>396</v>
      </c>
      <c r="D35" s="135" t="s">
        <v>419</v>
      </c>
      <c r="E35" s="136">
        <v>0</v>
      </c>
      <c r="F35" s="135" t="s">
        <v>420</v>
      </c>
      <c r="G35" s="15" t="s">
        <v>149</v>
      </c>
      <c r="H35" s="137"/>
      <c r="I35" s="138"/>
      <c r="J35" s="139"/>
      <c r="K35" s="140">
        <v>13990</v>
      </c>
      <c r="L35" s="141">
        <v>200</v>
      </c>
      <c r="M35" s="142">
        <f t="shared" si="0"/>
        <v>13790</v>
      </c>
      <c r="N35" s="180"/>
      <c r="O35" s="141"/>
      <c r="P35" s="142"/>
      <c r="Q35" s="592"/>
      <c r="R35" s="146">
        <v>7.0000000000000007E-2</v>
      </c>
      <c r="S35" s="147">
        <v>7.0000000000000007E-2</v>
      </c>
      <c r="T35" s="147">
        <v>7.0000000000000007E-2</v>
      </c>
      <c r="V35" t="s">
        <v>326</v>
      </c>
      <c r="W35" s="148">
        <v>0</v>
      </c>
      <c r="X35" s="132" t="s">
        <v>381</v>
      </c>
      <c r="Y35" s="133"/>
      <c r="AA35" s="583"/>
      <c r="AB35" s="133"/>
      <c r="AC35" s="584"/>
      <c r="AD35" s="585"/>
      <c r="AE35" s="583"/>
      <c r="AF35" s="133"/>
      <c r="AG35" s="584"/>
    </row>
    <row r="36" spans="2:33" ht="16.5" customHeight="1" x14ac:dyDescent="0.3">
      <c r="B36" s="8" t="s">
        <v>344</v>
      </c>
      <c r="C36" s="134" t="s">
        <v>396</v>
      </c>
      <c r="D36" s="135" t="s">
        <v>421</v>
      </c>
      <c r="E36" s="136">
        <v>0.1</v>
      </c>
      <c r="F36" s="135" t="s">
        <v>422</v>
      </c>
      <c r="G36" s="15" t="s">
        <v>25</v>
      </c>
      <c r="H36" s="137"/>
      <c r="I36" s="138"/>
      <c r="J36" s="139"/>
      <c r="K36" s="140">
        <v>14990</v>
      </c>
      <c r="L36" s="141">
        <v>200</v>
      </c>
      <c r="M36" s="142">
        <f t="shared" si="0"/>
        <v>14790</v>
      </c>
      <c r="N36" s="180"/>
      <c r="O36" s="141"/>
      <c r="P36" s="142"/>
      <c r="Q36" s="592"/>
      <c r="R36" s="146">
        <v>7.0000000000000007E-2</v>
      </c>
      <c r="S36" s="147">
        <v>7.0000000000000007E-2</v>
      </c>
      <c r="T36" s="147">
        <v>7.0000000000000007E-2</v>
      </c>
      <c r="V36" t="s">
        <v>326</v>
      </c>
      <c r="W36" s="148">
        <v>0</v>
      </c>
      <c r="X36" s="132" t="s">
        <v>381</v>
      </c>
      <c r="Y36" s="133"/>
      <c r="AA36" s="583"/>
      <c r="AB36" s="133"/>
      <c r="AC36" s="584"/>
      <c r="AD36" s="585"/>
      <c r="AE36" s="583"/>
      <c r="AF36" s="133"/>
      <c r="AG36" s="584"/>
    </row>
    <row r="37" spans="2:33" ht="16.5" customHeight="1" thickBot="1" x14ac:dyDescent="0.35">
      <c r="B37" s="8" t="s">
        <v>344</v>
      </c>
      <c r="C37" s="134" t="s">
        <v>396</v>
      </c>
      <c r="D37" s="135" t="s">
        <v>423</v>
      </c>
      <c r="E37" s="136">
        <v>0</v>
      </c>
      <c r="F37" s="135" t="s">
        <v>424</v>
      </c>
      <c r="G37" s="15" t="s">
        <v>149</v>
      </c>
      <c r="H37" s="137"/>
      <c r="I37" s="138"/>
      <c r="J37" s="139"/>
      <c r="K37" s="140">
        <v>14990</v>
      </c>
      <c r="L37" s="141">
        <v>200</v>
      </c>
      <c r="M37" s="142">
        <f t="shared" si="0"/>
        <v>14790</v>
      </c>
      <c r="N37" s="180"/>
      <c r="O37" s="141"/>
      <c r="P37" s="142"/>
      <c r="Q37" s="592"/>
      <c r="R37" s="146">
        <v>7.0000000000000007E-2</v>
      </c>
      <c r="S37" s="147">
        <v>7.0000000000000007E-2</v>
      </c>
      <c r="T37" s="147">
        <v>7.0000000000000007E-2</v>
      </c>
      <c r="V37" t="s">
        <v>329</v>
      </c>
      <c r="W37" s="148">
        <v>0</v>
      </c>
      <c r="X37" s="132" t="s">
        <v>381</v>
      </c>
      <c r="Y37" s="133"/>
      <c r="AA37" s="583"/>
      <c r="AB37" s="133"/>
      <c r="AC37" s="584"/>
      <c r="AD37" s="585"/>
      <c r="AE37" s="583"/>
      <c r="AF37" s="133"/>
      <c r="AG37" s="584"/>
    </row>
    <row r="38" spans="2:33" ht="16.5" customHeight="1" x14ac:dyDescent="0.3">
      <c r="B38" s="8" t="s">
        <v>344</v>
      </c>
      <c r="C38" s="134" t="s">
        <v>396</v>
      </c>
      <c r="D38" s="135" t="s">
        <v>425</v>
      </c>
      <c r="E38" s="136">
        <v>0.1</v>
      </c>
      <c r="F38" s="135" t="s">
        <v>426</v>
      </c>
      <c r="G38" s="15" t="s">
        <v>25</v>
      </c>
      <c r="H38" s="137"/>
      <c r="I38" s="138"/>
      <c r="J38" s="139"/>
      <c r="K38" s="140">
        <v>13890</v>
      </c>
      <c r="L38" s="141">
        <v>200</v>
      </c>
      <c r="M38" s="142">
        <f t="shared" si="0"/>
        <v>13690</v>
      </c>
      <c r="N38" s="180"/>
      <c r="O38" s="141"/>
      <c r="P38" s="142"/>
      <c r="Q38" s="708" t="s">
        <v>413</v>
      </c>
      <c r="R38" s="146">
        <v>7.0000000000000007E-2</v>
      </c>
      <c r="S38" s="147">
        <v>7.0000000000000007E-2</v>
      </c>
      <c r="T38" s="147">
        <v>7.0000000000000007E-2</v>
      </c>
      <c r="V38" t="s">
        <v>329</v>
      </c>
      <c r="W38" s="148">
        <v>0</v>
      </c>
      <c r="X38" s="132" t="s">
        <v>381</v>
      </c>
      <c r="Y38" s="133"/>
      <c r="AA38" s="583"/>
      <c r="AB38" s="133"/>
      <c r="AC38" s="584"/>
      <c r="AD38" s="585"/>
      <c r="AE38" s="583"/>
      <c r="AF38" s="133"/>
      <c r="AG38" s="584"/>
    </row>
    <row r="39" spans="2:33" ht="16.5" customHeight="1" x14ac:dyDescent="0.3">
      <c r="B39" s="8" t="s">
        <v>344</v>
      </c>
      <c r="C39" s="134" t="s">
        <v>396</v>
      </c>
      <c r="D39" s="135" t="s">
        <v>427</v>
      </c>
      <c r="E39" s="136">
        <v>0</v>
      </c>
      <c r="F39" s="135" t="s">
        <v>428</v>
      </c>
      <c r="G39" s="15" t="s">
        <v>149</v>
      </c>
      <c r="H39" s="137"/>
      <c r="I39" s="138"/>
      <c r="J39" s="139"/>
      <c r="K39" s="140">
        <v>13690</v>
      </c>
      <c r="L39" s="141">
        <v>200</v>
      </c>
      <c r="M39" s="142">
        <f t="shared" si="0"/>
        <v>13490</v>
      </c>
      <c r="N39" s="180"/>
      <c r="O39" s="141"/>
      <c r="P39" s="142"/>
      <c r="Q39" s="710"/>
      <c r="R39" s="146">
        <v>7.0000000000000007E-2</v>
      </c>
      <c r="S39" s="147">
        <v>7.0000000000000007E-2</v>
      </c>
      <c r="T39" s="147">
        <v>7.0000000000000007E-2</v>
      </c>
      <c r="V39" t="s">
        <v>429</v>
      </c>
      <c r="W39" s="148">
        <v>0</v>
      </c>
      <c r="X39" s="132" t="s">
        <v>381</v>
      </c>
      <c r="Y39" s="133"/>
      <c r="AA39" s="583"/>
      <c r="AB39" s="133"/>
      <c r="AC39" s="584"/>
      <c r="AD39" s="585"/>
      <c r="AE39" s="583"/>
      <c r="AF39" s="133"/>
      <c r="AG39" s="584"/>
    </row>
    <row r="40" spans="2:33" ht="16.5" customHeight="1" x14ac:dyDescent="0.3">
      <c r="B40" s="8" t="s">
        <v>344</v>
      </c>
      <c r="C40" s="134" t="s">
        <v>396</v>
      </c>
      <c r="D40" s="135" t="s">
        <v>430</v>
      </c>
      <c r="E40" s="136">
        <v>0.1</v>
      </c>
      <c r="F40" s="135" t="s">
        <v>431</v>
      </c>
      <c r="G40" s="15" t="s">
        <v>25</v>
      </c>
      <c r="H40" s="137"/>
      <c r="I40" s="138"/>
      <c r="J40" s="139"/>
      <c r="K40" s="140">
        <v>15090</v>
      </c>
      <c r="L40" s="141">
        <v>200</v>
      </c>
      <c r="M40" s="142">
        <f t="shared" si="0"/>
        <v>14890</v>
      </c>
      <c r="N40" s="180"/>
      <c r="O40" s="141"/>
      <c r="P40" s="142"/>
      <c r="Q40" s="592"/>
      <c r="R40" s="146">
        <v>7.0000000000000007E-2</v>
      </c>
      <c r="S40" s="147">
        <v>7.0000000000000007E-2</v>
      </c>
      <c r="T40" s="147">
        <v>7.0000000000000007E-2</v>
      </c>
      <c r="V40" t="s">
        <v>429</v>
      </c>
      <c r="W40" s="148">
        <v>0</v>
      </c>
      <c r="X40" s="132" t="s">
        <v>381</v>
      </c>
      <c r="Y40" s="133"/>
      <c r="AA40" s="583"/>
      <c r="AB40" s="133"/>
      <c r="AC40" s="584"/>
      <c r="AD40" s="585"/>
      <c r="AE40" s="583"/>
      <c r="AF40" s="133"/>
      <c r="AG40" s="584"/>
    </row>
    <row r="41" spans="2:33" ht="16.5" customHeight="1" x14ac:dyDescent="0.3">
      <c r="B41" s="8" t="s">
        <v>344</v>
      </c>
      <c r="C41" s="134" t="s">
        <v>396</v>
      </c>
      <c r="D41" s="135" t="s">
        <v>432</v>
      </c>
      <c r="E41" s="136">
        <v>0</v>
      </c>
      <c r="F41" s="135" t="s">
        <v>433</v>
      </c>
      <c r="G41" s="15" t="s">
        <v>149</v>
      </c>
      <c r="H41" s="137"/>
      <c r="I41" s="138"/>
      <c r="J41" s="139"/>
      <c r="K41" s="140">
        <v>14790</v>
      </c>
      <c r="L41" s="141">
        <v>200</v>
      </c>
      <c r="M41" s="142">
        <f t="shared" si="0"/>
        <v>14590</v>
      </c>
      <c r="N41" s="180"/>
      <c r="O41" s="141"/>
      <c r="P41" s="142"/>
      <c r="Q41" s="592"/>
      <c r="R41" s="146">
        <v>7.0000000000000007E-2</v>
      </c>
      <c r="S41" s="147">
        <v>7.0000000000000007E-2</v>
      </c>
      <c r="T41" s="147">
        <v>7.0000000000000007E-2</v>
      </c>
      <c r="V41" t="s">
        <v>434</v>
      </c>
      <c r="W41" s="148">
        <v>0</v>
      </c>
      <c r="X41" s="132" t="s">
        <v>381</v>
      </c>
      <c r="Y41" s="133"/>
      <c r="AA41" s="583"/>
      <c r="AB41" s="133"/>
      <c r="AC41" s="584"/>
      <c r="AD41" s="585"/>
      <c r="AE41" s="583"/>
      <c r="AF41" s="133"/>
      <c r="AG41" s="584"/>
    </row>
    <row r="42" spans="2:33" ht="16.5" customHeight="1" x14ac:dyDescent="0.3">
      <c r="B42" s="8" t="s">
        <v>344</v>
      </c>
      <c r="C42" s="134" t="s">
        <v>396</v>
      </c>
      <c r="D42" s="135" t="s">
        <v>435</v>
      </c>
      <c r="E42" s="136">
        <v>0.1</v>
      </c>
      <c r="F42" s="135" t="s">
        <v>436</v>
      </c>
      <c r="G42" s="15" t="s">
        <v>25</v>
      </c>
      <c r="H42" s="140">
        <v>14890</v>
      </c>
      <c r="I42" s="141">
        <v>400</v>
      </c>
      <c r="J42" s="181">
        <f t="shared" ref="J42:J43" si="9">H42-I42</f>
        <v>14490</v>
      </c>
      <c r="K42" s="140">
        <v>15890</v>
      </c>
      <c r="L42" s="141">
        <v>200</v>
      </c>
      <c r="M42" s="142">
        <f t="shared" si="0"/>
        <v>15690</v>
      </c>
      <c r="N42" s="180"/>
      <c r="O42" s="141"/>
      <c r="P42" s="142"/>
      <c r="Q42" s="592"/>
      <c r="R42" s="146">
        <v>7.0000000000000007E-2</v>
      </c>
      <c r="S42" s="147">
        <v>7.0000000000000007E-2</v>
      </c>
      <c r="T42" s="147">
        <v>7.0000000000000007E-2</v>
      </c>
      <c r="V42" t="s">
        <v>434</v>
      </c>
      <c r="W42" s="148">
        <v>0</v>
      </c>
      <c r="X42" s="132" t="s">
        <v>381</v>
      </c>
      <c r="Y42" s="133"/>
      <c r="AA42" s="583"/>
      <c r="AB42" s="133"/>
      <c r="AC42" s="584"/>
      <c r="AD42" s="585"/>
      <c r="AE42" s="583"/>
      <c r="AF42" s="133"/>
      <c r="AG42" s="584"/>
    </row>
    <row r="43" spans="2:33" ht="16.5" customHeight="1" thickBot="1" x14ac:dyDescent="0.35">
      <c r="B43" s="8" t="s">
        <v>344</v>
      </c>
      <c r="C43" s="134" t="s">
        <v>396</v>
      </c>
      <c r="D43" s="135" t="s">
        <v>437</v>
      </c>
      <c r="E43" s="136">
        <v>0</v>
      </c>
      <c r="F43" s="135" t="s">
        <v>438</v>
      </c>
      <c r="G43" s="15" t="s">
        <v>149</v>
      </c>
      <c r="H43" s="140">
        <v>14790</v>
      </c>
      <c r="I43" s="141">
        <v>400</v>
      </c>
      <c r="J43" s="181">
        <f t="shared" si="9"/>
        <v>14390</v>
      </c>
      <c r="K43" s="140">
        <v>15590</v>
      </c>
      <c r="L43" s="141">
        <v>200</v>
      </c>
      <c r="M43" s="142">
        <f t="shared" si="0"/>
        <v>15390</v>
      </c>
      <c r="N43" s="180"/>
      <c r="O43" s="141"/>
      <c r="P43" s="142"/>
      <c r="Q43" s="592"/>
      <c r="R43" s="146">
        <v>7.0000000000000007E-2</v>
      </c>
      <c r="S43" s="147">
        <v>7.0000000000000007E-2</v>
      </c>
      <c r="T43" s="147">
        <v>7.0000000000000007E-2</v>
      </c>
      <c r="V43" t="s">
        <v>439</v>
      </c>
      <c r="W43" s="148">
        <v>0</v>
      </c>
      <c r="X43" s="132" t="s">
        <v>381</v>
      </c>
      <c r="Y43" s="133"/>
      <c r="AA43" s="583"/>
      <c r="AB43" s="133"/>
      <c r="AC43" s="584"/>
      <c r="AD43" s="585"/>
      <c r="AE43" s="583"/>
      <c r="AF43" s="133"/>
      <c r="AG43" s="584"/>
    </row>
    <row r="44" spans="2:33" ht="16.5" customHeight="1" x14ac:dyDescent="0.3">
      <c r="B44" s="115" t="s">
        <v>344</v>
      </c>
      <c r="C44" s="116" t="s">
        <v>440</v>
      </c>
      <c r="D44" s="14" t="s">
        <v>441</v>
      </c>
      <c r="E44" s="182">
        <v>0.1</v>
      </c>
      <c r="F44" s="119" t="s">
        <v>442</v>
      </c>
      <c r="G44" s="119" t="s">
        <v>25</v>
      </c>
      <c r="H44" s="122"/>
      <c r="I44" s="183"/>
      <c r="J44" s="184"/>
      <c r="K44" s="185">
        <v>13590</v>
      </c>
      <c r="L44" s="186">
        <v>200</v>
      </c>
      <c r="M44" s="187">
        <f t="shared" si="0"/>
        <v>13390</v>
      </c>
      <c r="N44" s="185">
        <v>13590</v>
      </c>
      <c r="O44" s="188">
        <v>300</v>
      </c>
      <c r="P44" s="189">
        <f t="shared" ref="P44:P57" si="10">N44-O44</f>
        <v>13290</v>
      </c>
      <c r="Q44" s="694" t="s">
        <v>443</v>
      </c>
      <c r="R44" s="129"/>
      <c r="S44" s="130"/>
      <c r="T44" s="130"/>
      <c r="U44" s="14"/>
      <c r="V44" s="14"/>
      <c r="W44" s="131" t="s">
        <v>26</v>
      </c>
      <c r="X44" s="132" t="s">
        <v>381</v>
      </c>
      <c r="Y44" s="133"/>
      <c r="AA44" s="559">
        <f>M44*0.9</f>
        <v>12051</v>
      </c>
      <c r="AB44" s="561">
        <f t="shared" ref="AB44:AB61" si="11">M44*0.075</f>
        <v>1004.25</v>
      </c>
      <c r="AC44" s="560">
        <f t="shared" ref="AC44:AC61" si="12">M44*0.025</f>
        <v>334.75</v>
      </c>
      <c r="AE44" s="559">
        <f t="shared" ref="AE44:AE60" si="13">P44*0.9</f>
        <v>11961</v>
      </c>
      <c r="AF44" s="561">
        <f t="shared" ref="AF44:AF61" si="14">P44*0.075</f>
        <v>996.75</v>
      </c>
      <c r="AG44" s="560">
        <f t="shared" ref="AG44:AG61" si="15">P44*0.025</f>
        <v>332.25</v>
      </c>
    </row>
    <row r="45" spans="2:33" ht="16.5" customHeight="1" x14ac:dyDescent="0.3">
      <c r="B45" s="8" t="s">
        <v>344</v>
      </c>
      <c r="C45" s="134" t="s">
        <v>440</v>
      </c>
      <c r="D45" t="s">
        <v>444</v>
      </c>
      <c r="E45" s="190">
        <v>0</v>
      </c>
      <c r="F45" s="15" t="s">
        <v>445</v>
      </c>
      <c r="G45" s="15" t="s">
        <v>149</v>
      </c>
      <c r="H45" s="139"/>
      <c r="I45" s="191"/>
      <c r="J45" s="192"/>
      <c r="K45" s="181">
        <v>13690</v>
      </c>
      <c r="L45" s="193">
        <v>200</v>
      </c>
      <c r="M45" s="194">
        <f t="shared" si="0"/>
        <v>13490</v>
      </c>
      <c r="N45" s="181">
        <v>14190</v>
      </c>
      <c r="O45" s="195">
        <v>300</v>
      </c>
      <c r="P45" s="196">
        <f t="shared" si="10"/>
        <v>13890</v>
      </c>
      <c r="Q45" s="695"/>
      <c r="R45" s="146"/>
      <c r="S45" s="147"/>
      <c r="T45" s="147"/>
      <c r="W45" s="148"/>
      <c r="X45" s="132" t="s">
        <v>381</v>
      </c>
      <c r="Y45" s="133"/>
      <c r="AA45" s="559">
        <f t="shared" ref="AA45:AA60" si="16">M45*0.9</f>
        <v>12141</v>
      </c>
      <c r="AB45" s="561">
        <f t="shared" si="11"/>
        <v>1011.75</v>
      </c>
      <c r="AC45" s="560">
        <f t="shared" si="12"/>
        <v>337.25</v>
      </c>
      <c r="AE45" s="559">
        <f t="shared" si="13"/>
        <v>12501</v>
      </c>
      <c r="AF45" s="561">
        <f t="shared" si="14"/>
        <v>1041.75</v>
      </c>
      <c r="AG45" s="560">
        <f t="shared" si="15"/>
        <v>347.25</v>
      </c>
    </row>
    <row r="46" spans="2:33" ht="16.5" customHeight="1" x14ac:dyDescent="0.3">
      <c r="B46" s="8" t="s">
        <v>344</v>
      </c>
      <c r="C46" s="134" t="s">
        <v>440</v>
      </c>
      <c r="D46" s="15" t="s">
        <v>446</v>
      </c>
      <c r="E46" s="190">
        <v>0.1</v>
      </c>
      <c r="F46" s="15" t="s">
        <v>447</v>
      </c>
      <c r="G46" s="15" t="s">
        <v>25</v>
      </c>
      <c r="H46" s="139"/>
      <c r="I46" s="191"/>
      <c r="J46" s="192"/>
      <c r="K46" s="181">
        <v>14590</v>
      </c>
      <c r="L46" s="193">
        <v>200</v>
      </c>
      <c r="M46" s="194">
        <f t="shared" si="0"/>
        <v>14390</v>
      </c>
      <c r="N46" s="181">
        <v>14890</v>
      </c>
      <c r="O46" s="193">
        <v>200</v>
      </c>
      <c r="P46" s="194">
        <f t="shared" si="10"/>
        <v>14690</v>
      </c>
      <c r="Q46" s="593"/>
      <c r="R46" s="146"/>
      <c r="S46" s="147"/>
      <c r="T46" s="147"/>
      <c r="W46" s="148" t="s">
        <v>26</v>
      </c>
      <c r="X46" s="132" t="s">
        <v>381</v>
      </c>
      <c r="Y46" s="133"/>
      <c r="AA46" s="559">
        <f t="shared" si="16"/>
        <v>12951</v>
      </c>
      <c r="AB46" s="561">
        <f t="shared" si="11"/>
        <v>1079.25</v>
      </c>
      <c r="AC46" s="560">
        <f t="shared" si="12"/>
        <v>359.75</v>
      </c>
      <c r="AE46" s="559">
        <f t="shared" si="13"/>
        <v>13221</v>
      </c>
      <c r="AF46" s="561">
        <f t="shared" si="14"/>
        <v>1101.75</v>
      </c>
      <c r="AG46" s="560">
        <f t="shared" si="15"/>
        <v>367.25</v>
      </c>
    </row>
    <row r="47" spans="2:33" ht="16.5" customHeight="1" x14ac:dyDescent="0.3">
      <c r="B47" s="8" t="s">
        <v>344</v>
      </c>
      <c r="C47" s="134" t="s">
        <v>440</v>
      </c>
      <c r="D47" s="15" t="s">
        <v>448</v>
      </c>
      <c r="E47" s="190">
        <v>0</v>
      </c>
      <c r="F47" s="15" t="s">
        <v>449</v>
      </c>
      <c r="G47" s="15" t="s">
        <v>149</v>
      </c>
      <c r="H47" s="139"/>
      <c r="I47" s="191"/>
      <c r="J47" s="192"/>
      <c r="K47" s="181">
        <v>14690</v>
      </c>
      <c r="L47" s="193">
        <v>200</v>
      </c>
      <c r="M47" s="194">
        <f t="shared" si="0"/>
        <v>14490</v>
      </c>
      <c r="N47" s="181">
        <v>15490</v>
      </c>
      <c r="O47" s="193">
        <v>200</v>
      </c>
      <c r="P47" s="194">
        <f t="shared" si="10"/>
        <v>15290</v>
      </c>
      <c r="Q47" s="593"/>
      <c r="R47" s="146"/>
      <c r="S47" s="147"/>
      <c r="T47" s="147"/>
      <c r="W47" s="148"/>
      <c r="X47" s="132" t="s">
        <v>381</v>
      </c>
      <c r="Y47" s="133"/>
      <c r="AA47" s="559">
        <f t="shared" si="16"/>
        <v>13041</v>
      </c>
      <c r="AB47" s="561">
        <f t="shared" si="11"/>
        <v>1086.75</v>
      </c>
      <c r="AC47" s="560">
        <f t="shared" si="12"/>
        <v>362.25</v>
      </c>
      <c r="AE47" s="559">
        <f t="shared" si="13"/>
        <v>13761</v>
      </c>
      <c r="AF47" s="561">
        <f t="shared" si="14"/>
        <v>1146.75</v>
      </c>
      <c r="AG47" s="560">
        <f t="shared" si="15"/>
        <v>382.25</v>
      </c>
    </row>
    <row r="48" spans="2:33" ht="16.5" customHeight="1" x14ac:dyDescent="0.3">
      <c r="B48" s="8" t="s">
        <v>344</v>
      </c>
      <c r="C48" s="134" t="s">
        <v>440</v>
      </c>
      <c r="D48" s="15" t="s">
        <v>450</v>
      </c>
      <c r="E48" s="190">
        <v>0.1</v>
      </c>
      <c r="F48" s="15" t="s">
        <v>451</v>
      </c>
      <c r="G48" s="15" t="s">
        <v>25</v>
      </c>
      <c r="H48" s="139"/>
      <c r="I48" s="191"/>
      <c r="J48" s="192"/>
      <c r="K48" s="181">
        <v>14890</v>
      </c>
      <c r="L48" s="193">
        <v>200</v>
      </c>
      <c r="M48" s="194">
        <f t="shared" si="0"/>
        <v>14690</v>
      </c>
      <c r="N48" s="181">
        <v>15390</v>
      </c>
      <c r="O48" s="193">
        <v>200</v>
      </c>
      <c r="P48" s="194">
        <f t="shared" si="10"/>
        <v>15190</v>
      </c>
      <c r="Q48" s="593"/>
      <c r="R48" s="146"/>
      <c r="S48" s="147"/>
      <c r="T48" s="147"/>
      <c r="W48" s="148" t="s">
        <v>26</v>
      </c>
      <c r="X48" s="132" t="s">
        <v>381</v>
      </c>
      <c r="Y48" s="133"/>
      <c r="AA48" s="559">
        <f t="shared" si="16"/>
        <v>13221</v>
      </c>
      <c r="AB48" s="561">
        <f t="shared" si="11"/>
        <v>1101.75</v>
      </c>
      <c r="AC48" s="560">
        <f t="shared" si="12"/>
        <v>367.25</v>
      </c>
      <c r="AE48" s="559">
        <f t="shared" si="13"/>
        <v>13671</v>
      </c>
      <c r="AF48" s="561">
        <f t="shared" si="14"/>
        <v>1139.25</v>
      </c>
      <c r="AG48" s="560">
        <f t="shared" si="15"/>
        <v>379.75</v>
      </c>
    </row>
    <row r="49" spans="2:33" ht="16.5" customHeight="1" thickBot="1" x14ac:dyDescent="0.35">
      <c r="B49" s="8" t="s">
        <v>344</v>
      </c>
      <c r="C49" s="134" t="s">
        <v>440</v>
      </c>
      <c r="D49" s="15" t="s">
        <v>452</v>
      </c>
      <c r="E49" s="190">
        <v>0</v>
      </c>
      <c r="F49" s="15" t="s">
        <v>453</v>
      </c>
      <c r="G49" s="15" t="s">
        <v>149</v>
      </c>
      <c r="H49" s="139"/>
      <c r="I49" s="191"/>
      <c r="J49" s="192"/>
      <c r="K49" s="181">
        <v>14990</v>
      </c>
      <c r="L49" s="193">
        <v>200</v>
      </c>
      <c r="M49" s="194">
        <f t="shared" si="0"/>
        <v>14790</v>
      </c>
      <c r="N49" s="181">
        <v>15990</v>
      </c>
      <c r="O49" s="193">
        <v>200</v>
      </c>
      <c r="P49" s="194">
        <f t="shared" si="10"/>
        <v>15790</v>
      </c>
      <c r="Q49" s="593"/>
      <c r="R49" s="146"/>
      <c r="S49" s="147"/>
      <c r="T49" s="147"/>
      <c r="W49" s="148"/>
      <c r="X49" s="132" t="s">
        <v>381</v>
      </c>
      <c r="Y49" s="133"/>
      <c r="AA49" s="559">
        <f t="shared" si="16"/>
        <v>13311</v>
      </c>
      <c r="AB49" s="561">
        <f t="shared" si="11"/>
        <v>1109.25</v>
      </c>
      <c r="AC49" s="560">
        <f t="shared" si="12"/>
        <v>369.75</v>
      </c>
      <c r="AE49" s="559">
        <f t="shared" si="13"/>
        <v>14211</v>
      </c>
      <c r="AF49" s="561">
        <f t="shared" si="14"/>
        <v>1184.25</v>
      </c>
      <c r="AG49" s="560">
        <f t="shared" si="15"/>
        <v>394.75</v>
      </c>
    </row>
    <row r="50" spans="2:33" ht="16.5" customHeight="1" x14ac:dyDescent="0.3">
      <c r="B50" s="8" t="s">
        <v>344</v>
      </c>
      <c r="C50" s="134" t="s">
        <v>440</v>
      </c>
      <c r="D50" t="s">
        <v>454</v>
      </c>
      <c r="E50" s="190">
        <v>0.1</v>
      </c>
      <c r="F50" s="15" t="s">
        <v>455</v>
      </c>
      <c r="G50" s="15" t="s">
        <v>25</v>
      </c>
      <c r="H50" s="139"/>
      <c r="I50" s="191"/>
      <c r="J50" s="192"/>
      <c r="K50" s="181">
        <v>14390</v>
      </c>
      <c r="L50" s="193">
        <v>200</v>
      </c>
      <c r="M50" s="194">
        <f t="shared" si="0"/>
        <v>14190</v>
      </c>
      <c r="N50" s="181">
        <v>14590</v>
      </c>
      <c r="O50" s="193">
        <v>200</v>
      </c>
      <c r="P50" s="194">
        <f t="shared" si="10"/>
        <v>14390</v>
      </c>
      <c r="Q50" s="694" t="s">
        <v>443</v>
      </c>
      <c r="R50" s="146"/>
      <c r="S50" s="147"/>
      <c r="T50" s="147"/>
      <c r="W50" s="148" t="s">
        <v>26</v>
      </c>
      <c r="X50" s="132" t="s">
        <v>381</v>
      </c>
      <c r="Y50" s="133"/>
      <c r="AA50" s="559">
        <f t="shared" si="16"/>
        <v>12771</v>
      </c>
      <c r="AB50" s="561">
        <f t="shared" si="11"/>
        <v>1064.25</v>
      </c>
      <c r="AC50" s="560">
        <f t="shared" si="12"/>
        <v>354.75</v>
      </c>
      <c r="AE50" s="559">
        <f t="shared" si="13"/>
        <v>12951</v>
      </c>
      <c r="AF50" s="561">
        <f t="shared" si="14"/>
        <v>1079.25</v>
      </c>
      <c r="AG50" s="560">
        <f t="shared" si="15"/>
        <v>359.75</v>
      </c>
    </row>
    <row r="51" spans="2:33" ht="16.5" customHeight="1" x14ac:dyDescent="0.3">
      <c r="B51" s="8" t="s">
        <v>344</v>
      </c>
      <c r="C51" s="134" t="s">
        <v>440</v>
      </c>
      <c r="D51" t="s">
        <v>456</v>
      </c>
      <c r="E51" s="190">
        <v>0</v>
      </c>
      <c r="F51" s="15" t="s">
        <v>457</v>
      </c>
      <c r="G51" s="15" t="s">
        <v>149</v>
      </c>
      <c r="H51" s="139"/>
      <c r="I51" s="191"/>
      <c r="J51" s="192"/>
      <c r="K51" s="181">
        <v>14490</v>
      </c>
      <c r="L51" s="193">
        <v>200</v>
      </c>
      <c r="M51" s="194">
        <f t="shared" si="0"/>
        <v>14290</v>
      </c>
      <c r="N51" s="181">
        <v>15190</v>
      </c>
      <c r="O51" s="193">
        <v>200</v>
      </c>
      <c r="P51" s="194">
        <f t="shared" si="10"/>
        <v>14990</v>
      </c>
      <c r="Q51" s="695"/>
      <c r="R51" s="146"/>
      <c r="S51" s="147"/>
      <c r="T51" s="147"/>
      <c r="W51" s="148"/>
      <c r="X51" s="132" t="s">
        <v>381</v>
      </c>
      <c r="Y51" s="133"/>
      <c r="AA51" s="559">
        <f t="shared" si="16"/>
        <v>12861</v>
      </c>
      <c r="AB51" s="561">
        <f t="shared" si="11"/>
        <v>1071.75</v>
      </c>
      <c r="AC51" s="560">
        <f t="shared" si="12"/>
        <v>357.25</v>
      </c>
      <c r="AE51" s="559">
        <f t="shared" si="13"/>
        <v>13491</v>
      </c>
      <c r="AF51" s="561">
        <f t="shared" si="14"/>
        <v>1124.25</v>
      </c>
      <c r="AG51" s="560">
        <f t="shared" si="15"/>
        <v>374.75</v>
      </c>
    </row>
    <row r="52" spans="2:33" ht="16.5" customHeight="1" x14ac:dyDescent="0.3">
      <c r="B52" s="8" t="s">
        <v>344</v>
      </c>
      <c r="C52" s="134" t="s">
        <v>440</v>
      </c>
      <c r="D52" s="15" t="s">
        <v>458</v>
      </c>
      <c r="E52" s="190">
        <v>0.1</v>
      </c>
      <c r="F52" s="15" t="s">
        <v>459</v>
      </c>
      <c r="G52" s="15" t="s">
        <v>25</v>
      </c>
      <c r="H52" s="139"/>
      <c r="I52" s="191"/>
      <c r="J52" s="192"/>
      <c r="K52" s="181">
        <v>15490</v>
      </c>
      <c r="L52" s="193">
        <v>200</v>
      </c>
      <c r="M52" s="194">
        <f t="shared" si="0"/>
        <v>15290</v>
      </c>
      <c r="N52" s="181">
        <v>15990</v>
      </c>
      <c r="O52" s="193">
        <v>200</v>
      </c>
      <c r="P52" s="194">
        <f t="shared" si="10"/>
        <v>15790</v>
      </c>
      <c r="Q52" s="593"/>
      <c r="R52" s="146"/>
      <c r="S52" s="147"/>
      <c r="T52" s="147"/>
      <c r="W52" s="148" t="s">
        <v>26</v>
      </c>
      <c r="X52" s="132" t="s">
        <v>381</v>
      </c>
      <c r="Y52" s="133"/>
      <c r="AA52" s="559">
        <f t="shared" si="16"/>
        <v>13761</v>
      </c>
      <c r="AB52" s="561">
        <f t="shared" si="11"/>
        <v>1146.75</v>
      </c>
      <c r="AC52" s="560">
        <f t="shared" si="12"/>
        <v>382.25</v>
      </c>
      <c r="AE52" s="559">
        <f t="shared" si="13"/>
        <v>14211</v>
      </c>
      <c r="AF52" s="561">
        <f t="shared" si="14"/>
        <v>1184.25</v>
      </c>
      <c r="AG52" s="560">
        <f t="shared" si="15"/>
        <v>394.75</v>
      </c>
    </row>
    <row r="53" spans="2:33" ht="16.5" customHeight="1" x14ac:dyDescent="0.3">
      <c r="B53" s="8" t="s">
        <v>344</v>
      </c>
      <c r="C53" s="134" t="s">
        <v>440</v>
      </c>
      <c r="D53" s="15" t="s">
        <v>460</v>
      </c>
      <c r="E53" s="190">
        <v>0</v>
      </c>
      <c r="F53" s="15" t="s">
        <v>461</v>
      </c>
      <c r="G53" s="15" t="s">
        <v>149</v>
      </c>
      <c r="H53" s="139"/>
      <c r="I53" s="191"/>
      <c r="J53" s="192"/>
      <c r="K53" s="181">
        <v>15590</v>
      </c>
      <c r="L53" s="193">
        <v>200</v>
      </c>
      <c r="M53" s="194">
        <f t="shared" si="0"/>
        <v>15390</v>
      </c>
      <c r="N53" s="181">
        <v>16590</v>
      </c>
      <c r="O53" s="193">
        <v>200</v>
      </c>
      <c r="P53" s="194">
        <f t="shared" si="10"/>
        <v>16390</v>
      </c>
      <c r="Q53" s="593"/>
      <c r="R53" s="146"/>
      <c r="S53" s="147"/>
      <c r="T53" s="147"/>
      <c r="W53" s="148"/>
      <c r="X53" s="132" t="s">
        <v>381</v>
      </c>
      <c r="Y53" s="133"/>
      <c r="AA53" s="559">
        <f t="shared" si="16"/>
        <v>13851</v>
      </c>
      <c r="AB53" s="561">
        <f t="shared" si="11"/>
        <v>1154.25</v>
      </c>
      <c r="AC53" s="560">
        <f t="shared" si="12"/>
        <v>384.75</v>
      </c>
      <c r="AE53" s="559">
        <f t="shared" si="13"/>
        <v>14751</v>
      </c>
      <c r="AF53" s="561">
        <f t="shared" si="14"/>
        <v>1229.25</v>
      </c>
      <c r="AG53" s="560">
        <f t="shared" si="15"/>
        <v>409.75</v>
      </c>
    </row>
    <row r="54" spans="2:33" ht="16.5" customHeight="1" x14ac:dyDescent="0.3">
      <c r="B54" s="8" t="s">
        <v>344</v>
      </c>
      <c r="C54" s="134" t="s">
        <v>440</v>
      </c>
      <c r="D54" s="15" t="s">
        <v>462</v>
      </c>
      <c r="E54" s="190">
        <v>0.1</v>
      </c>
      <c r="F54" s="15" t="s">
        <v>463</v>
      </c>
      <c r="G54" s="15" t="s">
        <v>25</v>
      </c>
      <c r="H54" s="139"/>
      <c r="I54" s="191"/>
      <c r="J54" s="192"/>
      <c r="K54" s="181">
        <v>16190</v>
      </c>
      <c r="L54" s="193">
        <v>200</v>
      </c>
      <c r="M54" s="194">
        <f t="shared" si="0"/>
        <v>15990</v>
      </c>
      <c r="N54" s="181">
        <v>16690</v>
      </c>
      <c r="O54" s="193">
        <v>200</v>
      </c>
      <c r="P54" s="194">
        <f t="shared" si="10"/>
        <v>16490</v>
      </c>
      <c r="Q54" s="593"/>
      <c r="R54" s="146"/>
      <c r="S54" s="147"/>
      <c r="T54" s="147"/>
      <c r="W54" s="148" t="s">
        <v>26</v>
      </c>
      <c r="X54" s="132" t="s">
        <v>381</v>
      </c>
      <c r="Y54" s="133"/>
      <c r="AA54" s="559">
        <f t="shared" si="16"/>
        <v>14391</v>
      </c>
      <c r="AB54" s="561">
        <f t="shared" si="11"/>
        <v>1199.25</v>
      </c>
      <c r="AC54" s="560">
        <f t="shared" si="12"/>
        <v>399.75</v>
      </c>
      <c r="AE54" s="559">
        <f t="shared" si="13"/>
        <v>14841</v>
      </c>
      <c r="AF54" s="561">
        <f t="shared" si="14"/>
        <v>1236.75</v>
      </c>
      <c r="AG54" s="560">
        <f t="shared" si="15"/>
        <v>412.25</v>
      </c>
    </row>
    <row r="55" spans="2:33" ht="16.5" customHeight="1" thickBot="1" x14ac:dyDescent="0.35">
      <c r="B55" s="149" t="s">
        <v>344</v>
      </c>
      <c r="C55" s="150" t="s">
        <v>440</v>
      </c>
      <c r="D55" s="153" t="s">
        <v>464</v>
      </c>
      <c r="E55" s="197">
        <v>0</v>
      </c>
      <c r="F55" s="153" t="s">
        <v>465</v>
      </c>
      <c r="G55" s="153" t="s">
        <v>149</v>
      </c>
      <c r="H55" s="156"/>
      <c r="I55" s="198"/>
      <c r="J55" s="199"/>
      <c r="K55" s="200">
        <v>16290</v>
      </c>
      <c r="L55" s="201">
        <v>200</v>
      </c>
      <c r="M55" s="202">
        <f t="shared" si="0"/>
        <v>16090</v>
      </c>
      <c r="N55" s="200">
        <v>17290</v>
      </c>
      <c r="O55" s="201">
        <v>200</v>
      </c>
      <c r="P55" s="202">
        <f t="shared" si="10"/>
        <v>17090</v>
      </c>
      <c r="Q55" s="594"/>
      <c r="R55" s="164"/>
      <c r="S55" s="164"/>
      <c r="T55" s="164"/>
      <c r="U55" s="16"/>
      <c r="V55" s="16"/>
      <c r="W55" s="165"/>
      <c r="X55" s="132" t="s">
        <v>381</v>
      </c>
      <c r="Y55" s="133"/>
      <c r="AA55" s="559">
        <f t="shared" si="16"/>
        <v>14481</v>
      </c>
      <c r="AB55" s="561">
        <f t="shared" si="11"/>
        <v>1206.75</v>
      </c>
      <c r="AC55" s="560">
        <f t="shared" si="12"/>
        <v>402.25</v>
      </c>
      <c r="AE55" s="559">
        <f t="shared" si="13"/>
        <v>15381</v>
      </c>
      <c r="AF55" s="561">
        <f t="shared" si="14"/>
        <v>1281.75</v>
      </c>
      <c r="AG55" s="560">
        <f t="shared" si="15"/>
        <v>427.25</v>
      </c>
    </row>
    <row r="56" spans="2:33" ht="16.5" customHeight="1" x14ac:dyDescent="0.3">
      <c r="B56" s="8" t="s">
        <v>344</v>
      </c>
      <c r="C56" s="134" t="s">
        <v>466</v>
      </c>
      <c r="D56" s="135" t="s">
        <v>467</v>
      </c>
      <c r="E56" s="190">
        <v>0.1</v>
      </c>
      <c r="F56" s="135" t="s">
        <v>468</v>
      </c>
      <c r="G56" s="15" t="s">
        <v>25</v>
      </c>
      <c r="H56" s="137"/>
      <c r="I56" s="138"/>
      <c r="J56" s="139"/>
      <c r="K56" s="140">
        <v>14590</v>
      </c>
      <c r="L56" s="141">
        <v>200</v>
      </c>
      <c r="M56" s="142">
        <f t="shared" si="0"/>
        <v>14390</v>
      </c>
      <c r="N56" s="140">
        <v>14590</v>
      </c>
      <c r="O56" s="141">
        <v>0</v>
      </c>
      <c r="P56" s="142">
        <f t="shared" si="10"/>
        <v>14590</v>
      </c>
      <c r="Q56" s="694" t="s">
        <v>469</v>
      </c>
      <c r="R56" s="146"/>
      <c r="S56" s="147"/>
      <c r="T56" s="147"/>
      <c r="W56" s="148">
        <v>0</v>
      </c>
      <c r="X56" s="132" t="s">
        <v>381</v>
      </c>
      <c r="Y56" s="133"/>
      <c r="AA56" s="559">
        <f t="shared" si="16"/>
        <v>12951</v>
      </c>
      <c r="AB56" s="561">
        <f t="shared" si="11"/>
        <v>1079.25</v>
      </c>
      <c r="AC56" s="560">
        <f t="shared" si="12"/>
        <v>359.75</v>
      </c>
      <c r="AD56" s="585"/>
      <c r="AE56" s="559">
        <f t="shared" si="13"/>
        <v>13131</v>
      </c>
      <c r="AF56" s="561">
        <f t="shared" si="14"/>
        <v>1094.25</v>
      </c>
      <c r="AG56" s="560">
        <f t="shared" si="15"/>
        <v>364.75</v>
      </c>
    </row>
    <row r="57" spans="2:33" ht="16.5" customHeight="1" x14ac:dyDescent="0.3">
      <c r="B57" s="8" t="s">
        <v>344</v>
      </c>
      <c r="C57" s="134" t="s">
        <v>466</v>
      </c>
      <c r="D57" s="135" t="s">
        <v>470</v>
      </c>
      <c r="E57" s="190">
        <v>0</v>
      </c>
      <c r="F57" s="135" t="s">
        <v>471</v>
      </c>
      <c r="G57" s="15" t="s">
        <v>149</v>
      </c>
      <c r="H57" s="137"/>
      <c r="I57" s="138"/>
      <c r="J57" s="139"/>
      <c r="K57" s="140">
        <v>14690</v>
      </c>
      <c r="L57" s="141">
        <v>200</v>
      </c>
      <c r="M57" s="142">
        <f t="shared" si="0"/>
        <v>14490</v>
      </c>
      <c r="N57" s="140">
        <v>15190</v>
      </c>
      <c r="O57" s="141">
        <v>0</v>
      </c>
      <c r="P57" s="142">
        <f t="shared" si="10"/>
        <v>15190</v>
      </c>
      <c r="Q57" s="710"/>
      <c r="R57" s="146"/>
      <c r="S57" s="147"/>
      <c r="T57" s="147"/>
      <c r="W57" s="148"/>
      <c r="X57" s="132" t="s">
        <v>381</v>
      </c>
      <c r="Y57" s="133"/>
      <c r="AA57" s="559">
        <f t="shared" si="16"/>
        <v>13041</v>
      </c>
      <c r="AB57" s="561">
        <f t="shared" si="11"/>
        <v>1086.75</v>
      </c>
      <c r="AC57" s="560">
        <f t="shared" si="12"/>
        <v>362.25</v>
      </c>
      <c r="AD57" s="585"/>
      <c r="AE57" s="559">
        <f t="shared" si="13"/>
        <v>13671</v>
      </c>
      <c r="AF57" s="561">
        <f t="shared" si="14"/>
        <v>1139.25</v>
      </c>
      <c r="AG57" s="560">
        <f t="shared" si="15"/>
        <v>379.75</v>
      </c>
    </row>
    <row r="58" spans="2:33" ht="16.5" customHeight="1" x14ac:dyDescent="0.3">
      <c r="B58" s="8" t="s">
        <v>344</v>
      </c>
      <c r="C58" s="134" t="s">
        <v>466</v>
      </c>
      <c r="D58" s="135" t="s">
        <v>472</v>
      </c>
      <c r="E58" s="136">
        <v>7.4999999999999997E-2</v>
      </c>
      <c r="F58" s="135" t="s">
        <v>473</v>
      </c>
      <c r="G58" s="15" t="s">
        <v>25</v>
      </c>
      <c r="H58" s="137"/>
      <c r="I58" s="138"/>
      <c r="J58" s="139"/>
      <c r="K58" s="140">
        <v>15690</v>
      </c>
      <c r="L58" s="141">
        <v>200</v>
      </c>
      <c r="M58" s="142">
        <f t="shared" si="0"/>
        <v>15490</v>
      </c>
      <c r="N58" s="180">
        <v>16190</v>
      </c>
      <c r="O58" s="141">
        <v>200</v>
      </c>
      <c r="P58" s="142">
        <f>N58-O58</f>
        <v>15990</v>
      </c>
      <c r="Q58" s="595"/>
      <c r="R58" s="146"/>
      <c r="S58" s="147"/>
      <c r="T58" s="147"/>
      <c r="W58" s="148">
        <v>0</v>
      </c>
      <c r="X58" s="132" t="s">
        <v>381</v>
      </c>
      <c r="Y58" s="133"/>
      <c r="AA58" s="559">
        <f t="shared" si="16"/>
        <v>13941</v>
      </c>
      <c r="AB58" s="561">
        <f t="shared" si="11"/>
        <v>1161.75</v>
      </c>
      <c r="AC58" s="560">
        <f t="shared" si="12"/>
        <v>387.25</v>
      </c>
      <c r="AD58" s="585"/>
      <c r="AE58" s="559">
        <f t="shared" si="13"/>
        <v>14391</v>
      </c>
      <c r="AF58" s="561">
        <f t="shared" si="14"/>
        <v>1199.25</v>
      </c>
      <c r="AG58" s="560">
        <f t="shared" si="15"/>
        <v>399.75</v>
      </c>
    </row>
    <row r="59" spans="2:33" ht="16.5" customHeight="1" x14ac:dyDescent="0.3">
      <c r="B59" s="8" t="s">
        <v>344</v>
      </c>
      <c r="C59" s="134" t="s">
        <v>466</v>
      </c>
      <c r="D59" s="135" t="s">
        <v>474</v>
      </c>
      <c r="E59" s="136">
        <v>0</v>
      </c>
      <c r="F59" s="135" t="s">
        <v>475</v>
      </c>
      <c r="G59" s="15" t="s">
        <v>149</v>
      </c>
      <c r="H59" s="137"/>
      <c r="I59" s="138"/>
      <c r="J59" s="139"/>
      <c r="K59" s="140">
        <v>15890</v>
      </c>
      <c r="L59" s="141">
        <v>200</v>
      </c>
      <c r="M59" s="142">
        <f t="shared" si="0"/>
        <v>15690</v>
      </c>
      <c r="N59" s="180">
        <v>16790</v>
      </c>
      <c r="O59" s="141">
        <v>200</v>
      </c>
      <c r="P59" s="142">
        <f>N59-O59</f>
        <v>16590</v>
      </c>
      <c r="Q59" s="595"/>
      <c r="R59" s="146"/>
      <c r="S59" s="147"/>
      <c r="T59" s="147"/>
      <c r="W59" s="148"/>
      <c r="X59" s="132" t="s">
        <v>381</v>
      </c>
      <c r="Y59" s="133"/>
      <c r="AA59" s="559">
        <f t="shared" si="16"/>
        <v>14121</v>
      </c>
      <c r="AB59" s="561">
        <f t="shared" si="11"/>
        <v>1176.75</v>
      </c>
      <c r="AC59" s="560">
        <f t="shared" si="12"/>
        <v>392.25</v>
      </c>
      <c r="AD59" s="585"/>
      <c r="AE59" s="559">
        <f t="shared" si="13"/>
        <v>14931</v>
      </c>
      <c r="AF59" s="561">
        <f t="shared" si="14"/>
        <v>1244.25</v>
      </c>
      <c r="AG59" s="560">
        <f t="shared" si="15"/>
        <v>414.75</v>
      </c>
    </row>
    <row r="60" spans="2:33" ht="16.5" customHeight="1" x14ac:dyDescent="0.3">
      <c r="B60" s="8" t="s">
        <v>344</v>
      </c>
      <c r="C60" s="134" t="s">
        <v>466</v>
      </c>
      <c r="D60" s="135" t="s">
        <v>476</v>
      </c>
      <c r="E60" s="136">
        <v>7.4999999999999997E-2</v>
      </c>
      <c r="F60" s="135" t="s">
        <v>477</v>
      </c>
      <c r="G60" s="15" t="s">
        <v>25</v>
      </c>
      <c r="H60" s="137"/>
      <c r="I60" s="138"/>
      <c r="J60" s="139"/>
      <c r="K60" s="140">
        <v>16790</v>
      </c>
      <c r="L60" s="141">
        <v>200</v>
      </c>
      <c r="M60" s="142">
        <f t="shared" si="0"/>
        <v>16590</v>
      </c>
      <c r="N60" s="180">
        <v>17390</v>
      </c>
      <c r="O60" s="141">
        <v>200</v>
      </c>
      <c r="P60" s="142">
        <f>N60-O60</f>
        <v>17190</v>
      </c>
      <c r="Q60" s="595"/>
      <c r="R60" s="146"/>
      <c r="S60" s="147"/>
      <c r="T60" s="147"/>
      <c r="W60" s="148">
        <v>0</v>
      </c>
      <c r="X60" s="132" t="s">
        <v>381</v>
      </c>
      <c r="Y60" s="133"/>
      <c r="AA60" s="559">
        <f t="shared" si="16"/>
        <v>14931</v>
      </c>
      <c r="AB60" s="561">
        <f t="shared" si="11"/>
        <v>1244.25</v>
      </c>
      <c r="AC60" s="560">
        <f t="shared" si="12"/>
        <v>414.75</v>
      </c>
      <c r="AD60" s="585"/>
      <c r="AE60" s="559">
        <f t="shared" si="13"/>
        <v>15471</v>
      </c>
      <c r="AF60" s="561">
        <f t="shared" si="14"/>
        <v>1289.25</v>
      </c>
      <c r="AG60" s="560">
        <f t="shared" si="15"/>
        <v>429.75</v>
      </c>
    </row>
    <row r="61" spans="2:33" ht="16.5" customHeight="1" thickBot="1" x14ac:dyDescent="0.35">
      <c r="B61" s="8" t="s">
        <v>344</v>
      </c>
      <c r="C61" s="134" t="s">
        <v>466</v>
      </c>
      <c r="D61" s="135" t="s">
        <v>478</v>
      </c>
      <c r="E61" s="136">
        <v>0</v>
      </c>
      <c r="F61" s="135" t="s">
        <v>479</v>
      </c>
      <c r="G61" s="15" t="s">
        <v>149</v>
      </c>
      <c r="H61" s="137"/>
      <c r="I61" s="138"/>
      <c r="J61" s="139"/>
      <c r="K61" s="140">
        <v>16990</v>
      </c>
      <c r="L61" s="141">
        <v>200</v>
      </c>
      <c r="M61" s="142">
        <f t="shared" si="0"/>
        <v>16790</v>
      </c>
      <c r="N61" s="180">
        <v>17990</v>
      </c>
      <c r="O61" s="141">
        <v>200</v>
      </c>
      <c r="P61" s="142">
        <f>N61-O61</f>
        <v>17790</v>
      </c>
      <c r="Q61" s="595"/>
      <c r="R61" s="146"/>
      <c r="S61" s="147"/>
      <c r="T61" s="147"/>
      <c r="W61" s="148"/>
      <c r="X61" s="132" t="s">
        <v>381</v>
      </c>
      <c r="Y61" s="133"/>
      <c r="AA61" s="559">
        <f>M61*0.9</f>
        <v>15111</v>
      </c>
      <c r="AB61" s="561">
        <f t="shared" si="11"/>
        <v>1259.25</v>
      </c>
      <c r="AC61" s="560">
        <f t="shared" si="12"/>
        <v>419.75</v>
      </c>
      <c r="AD61" s="585"/>
      <c r="AE61" s="559">
        <f>P61*0.9</f>
        <v>16011</v>
      </c>
      <c r="AF61" s="561">
        <f t="shared" si="14"/>
        <v>1334.25</v>
      </c>
      <c r="AG61" s="560">
        <f t="shared" si="15"/>
        <v>444.75</v>
      </c>
    </row>
    <row r="62" spans="2:33" ht="16.5" customHeight="1" x14ac:dyDescent="0.3">
      <c r="B62" s="115" t="s">
        <v>344</v>
      </c>
      <c r="C62" s="116" t="s">
        <v>480</v>
      </c>
      <c r="D62" s="117" t="s">
        <v>481</v>
      </c>
      <c r="E62" s="118">
        <v>0</v>
      </c>
      <c r="F62" s="117" t="s">
        <v>482</v>
      </c>
      <c r="G62" s="119" t="s">
        <v>25</v>
      </c>
      <c r="H62" s="120"/>
      <c r="I62" s="121"/>
      <c r="J62" s="122"/>
      <c r="K62" s="123">
        <v>15990</v>
      </c>
      <c r="L62" s="124">
        <v>200</v>
      </c>
      <c r="M62" s="125">
        <f t="shared" si="0"/>
        <v>15790</v>
      </c>
      <c r="N62" s="179">
        <v>16490</v>
      </c>
      <c r="O62" s="124">
        <v>200</v>
      </c>
      <c r="P62" s="125">
        <f>N62-O62</f>
        <v>16290</v>
      </c>
      <c r="Q62" s="694" t="s">
        <v>483</v>
      </c>
      <c r="R62" s="129">
        <v>7.0000000000000007E-2</v>
      </c>
      <c r="S62" s="130">
        <v>7.0000000000000007E-2</v>
      </c>
      <c r="T62" s="130">
        <v>7.0000000000000007E-2</v>
      </c>
      <c r="U62" s="14"/>
      <c r="V62" s="14" t="s">
        <v>439</v>
      </c>
      <c r="W62" s="131" t="s">
        <v>26</v>
      </c>
      <c r="X62" s="132"/>
      <c r="Y62" s="133"/>
      <c r="AA62" s="583"/>
      <c r="AB62" s="133"/>
      <c r="AC62" s="584"/>
      <c r="AD62" s="585"/>
      <c r="AE62" s="583"/>
      <c r="AF62" s="133"/>
      <c r="AG62" s="584"/>
    </row>
    <row r="63" spans="2:33" ht="16.5" customHeight="1" x14ac:dyDescent="0.3">
      <c r="B63" s="8" t="s">
        <v>344</v>
      </c>
      <c r="C63" s="134" t="s">
        <v>480</v>
      </c>
      <c r="D63" s="135" t="s">
        <v>484</v>
      </c>
      <c r="E63" s="136">
        <v>0</v>
      </c>
      <c r="F63" s="135" t="s">
        <v>485</v>
      </c>
      <c r="G63" s="15" t="s">
        <v>149</v>
      </c>
      <c r="H63" s="137"/>
      <c r="I63" s="138"/>
      <c r="J63" s="139"/>
      <c r="K63" s="140">
        <v>16990</v>
      </c>
      <c r="L63" s="141">
        <v>200</v>
      </c>
      <c r="M63" s="142">
        <f t="shared" si="0"/>
        <v>16790</v>
      </c>
      <c r="N63" s="180">
        <v>17490</v>
      </c>
      <c r="O63" s="141">
        <v>200</v>
      </c>
      <c r="P63" s="142">
        <f t="shared" ref="P63:P70" si="17">N63-O63</f>
        <v>17290</v>
      </c>
      <c r="Q63" s="695"/>
      <c r="R63" s="146">
        <v>7.0000000000000007E-2</v>
      </c>
      <c r="S63" s="147">
        <v>7.0000000000000007E-2</v>
      </c>
      <c r="T63" s="147">
        <v>7.0000000000000007E-2</v>
      </c>
      <c r="V63" t="e">
        <v>#N/A</v>
      </c>
      <c r="W63" s="148" t="s">
        <v>26</v>
      </c>
      <c r="X63" s="132"/>
      <c r="Y63" s="133"/>
      <c r="AA63" s="583"/>
      <c r="AB63" s="133"/>
      <c r="AC63" s="584"/>
      <c r="AD63" s="585"/>
      <c r="AE63" s="583"/>
      <c r="AF63" s="133"/>
      <c r="AG63" s="584"/>
    </row>
    <row r="64" spans="2:33" ht="16.5" customHeight="1" x14ac:dyDescent="0.3">
      <c r="B64" s="8" t="s">
        <v>344</v>
      </c>
      <c r="C64" s="134" t="s">
        <v>480</v>
      </c>
      <c r="D64" s="135" t="s">
        <v>486</v>
      </c>
      <c r="E64" s="136">
        <v>0</v>
      </c>
      <c r="F64" s="135" t="s">
        <v>487</v>
      </c>
      <c r="G64" s="15" t="s">
        <v>25</v>
      </c>
      <c r="H64" s="137"/>
      <c r="I64" s="138"/>
      <c r="J64" s="139"/>
      <c r="K64" s="140">
        <v>16790</v>
      </c>
      <c r="L64" s="141">
        <v>200</v>
      </c>
      <c r="M64" s="142">
        <f t="shared" si="0"/>
        <v>16590</v>
      </c>
      <c r="N64" s="180">
        <v>17190</v>
      </c>
      <c r="O64" s="141">
        <v>200</v>
      </c>
      <c r="P64" s="142">
        <f t="shared" si="17"/>
        <v>16990</v>
      </c>
      <c r="Q64" s="695"/>
      <c r="R64" s="146">
        <v>7.0000000000000007E-2</v>
      </c>
      <c r="S64" s="147">
        <v>7.0000000000000007E-2</v>
      </c>
      <c r="T64" s="147">
        <v>7.0000000000000007E-2</v>
      </c>
      <c r="V64" t="e">
        <v>#N/A</v>
      </c>
      <c r="W64" s="148" t="s">
        <v>26</v>
      </c>
      <c r="X64" s="132"/>
      <c r="Y64" s="133"/>
      <c r="AA64" s="583"/>
      <c r="AB64" s="133"/>
      <c r="AC64" s="584"/>
      <c r="AD64" s="585"/>
      <c r="AE64" s="583"/>
      <c r="AF64" s="133"/>
      <c r="AG64" s="584"/>
    </row>
    <row r="65" spans="2:33" ht="16.5" customHeight="1" x14ac:dyDescent="0.3">
      <c r="B65" s="8" t="s">
        <v>344</v>
      </c>
      <c r="C65" s="134" t="s">
        <v>480</v>
      </c>
      <c r="D65" s="135" t="s">
        <v>488</v>
      </c>
      <c r="E65" s="136">
        <v>0</v>
      </c>
      <c r="F65" s="135" t="s">
        <v>489</v>
      </c>
      <c r="G65" s="15" t="s">
        <v>149</v>
      </c>
      <c r="H65" s="137"/>
      <c r="I65" s="138"/>
      <c r="J65" s="139"/>
      <c r="K65" s="140">
        <v>17790</v>
      </c>
      <c r="L65" s="141">
        <v>200</v>
      </c>
      <c r="M65" s="142">
        <f t="shared" si="0"/>
        <v>17590</v>
      </c>
      <c r="N65" s="180">
        <v>18190</v>
      </c>
      <c r="O65" s="141">
        <v>200</v>
      </c>
      <c r="P65" s="142">
        <f t="shared" si="17"/>
        <v>17990</v>
      </c>
      <c r="Q65" s="695"/>
      <c r="R65" s="146">
        <v>7.0000000000000007E-2</v>
      </c>
      <c r="S65" s="147">
        <v>7.0000000000000007E-2</v>
      </c>
      <c r="T65" s="147">
        <v>7.0000000000000007E-2</v>
      </c>
      <c r="V65" t="e">
        <v>#N/A</v>
      </c>
      <c r="W65" s="148" t="s">
        <v>26</v>
      </c>
      <c r="X65" s="132"/>
      <c r="Y65" s="133"/>
      <c r="AA65" s="583"/>
      <c r="AB65" s="133"/>
      <c r="AC65" s="584"/>
      <c r="AD65" s="585"/>
      <c r="AE65" s="583"/>
      <c r="AF65" s="133"/>
      <c r="AG65" s="584"/>
    </row>
    <row r="66" spans="2:33" ht="16.5" customHeight="1" x14ac:dyDescent="0.3">
      <c r="B66" s="8" t="s">
        <v>344</v>
      </c>
      <c r="C66" s="134" t="s">
        <v>480</v>
      </c>
      <c r="D66" s="135" t="s">
        <v>490</v>
      </c>
      <c r="E66" s="136">
        <v>0</v>
      </c>
      <c r="F66" s="135" t="s">
        <v>491</v>
      </c>
      <c r="G66" s="15" t="s">
        <v>128</v>
      </c>
      <c r="H66" s="137"/>
      <c r="I66" s="138"/>
      <c r="J66" s="139"/>
      <c r="K66" s="140">
        <v>18190</v>
      </c>
      <c r="L66" s="141">
        <v>200</v>
      </c>
      <c r="M66" s="142">
        <f t="shared" si="0"/>
        <v>17990</v>
      </c>
      <c r="N66" s="180">
        <v>19190</v>
      </c>
      <c r="O66" s="141">
        <v>200</v>
      </c>
      <c r="P66" s="142">
        <f t="shared" si="17"/>
        <v>18990</v>
      </c>
      <c r="Q66" s="695"/>
      <c r="R66" s="146">
        <v>7.0000000000000007E-2</v>
      </c>
      <c r="S66" s="147">
        <v>7.0000000000000007E-2</v>
      </c>
      <c r="T66" s="147">
        <v>7.0000000000000007E-2</v>
      </c>
      <c r="V66" t="e">
        <v>#N/A</v>
      </c>
      <c r="W66" s="148" t="s">
        <v>26</v>
      </c>
      <c r="X66" s="132"/>
      <c r="Y66" s="133"/>
      <c r="AA66" s="583"/>
      <c r="AB66" s="133"/>
      <c r="AC66" s="584"/>
      <c r="AD66" s="585"/>
      <c r="AE66" s="583"/>
      <c r="AF66" s="133"/>
      <c r="AG66" s="584"/>
    </row>
    <row r="67" spans="2:33" ht="21.6" customHeight="1" thickBot="1" x14ac:dyDescent="0.35">
      <c r="B67" s="149" t="s">
        <v>344</v>
      </c>
      <c r="C67" s="150" t="s">
        <v>480</v>
      </c>
      <c r="D67" s="151" t="s">
        <v>492</v>
      </c>
      <c r="E67" s="152">
        <v>0</v>
      </c>
      <c r="F67" s="151" t="s">
        <v>493</v>
      </c>
      <c r="G67" s="153" t="s">
        <v>128</v>
      </c>
      <c r="H67" s="154"/>
      <c r="I67" s="155"/>
      <c r="J67" s="156"/>
      <c r="K67" s="157">
        <v>19490</v>
      </c>
      <c r="L67" s="158">
        <v>200</v>
      </c>
      <c r="M67" s="159">
        <f t="shared" si="0"/>
        <v>19290</v>
      </c>
      <c r="N67" s="205">
        <v>20590</v>
      </c>
      <c r="O67" s="158">
        <v>200</v>
      </c>
      <c r="P67" s="159">
        <f t="shared" si="17"/>
        <v>20390</v>
      </c>
      <c r="Q67" s="711"/>
      <c r="R67" s="163">
        <v>7.0000000000000007E-2</v>
      </c>
      <c r="S67" s="164">
        <v>7.0000000000000007E-2</v>
      </c>
      <c r="T67" s="164">
        <v>7.0000000000000007E-2</v>
      </c>
      <c r="U67" s="16"/>
      <c r="V67" s="16" t="s">
        <v>494</v>
      </c>
      <c r="W67" s="165" t="s">
        <v>26</v>
      </c>
      <c r="X67" s="132"/>
      <c r="Y67" s="133"/>
      <c r="AA67" s="583"/>
      <c r="AB67" s="133"/>
      <c r="AC67" s="584"/>
      <c r="AD67" s="585"/>
      <c r="AE67" s="583"/>
      <c r="AF67" s="133"/>
      <c r="AG67" s="584"/>
    </row>
    <row r="68" spans="2:33" ht="47.4" customHeight="1" x14ac:dyDescent="0.3">
      <c r="B68" s="115" t="s">
        <v>344</v>
      </c>
      <c r="C68" s="116" t="s">
        <v>495</v>
      </c>
      <c r="D68" s="117" t="s">
        <v>496</v>
      </c>
      <c r="E68" s="118">
        <v>0</v>
      </c>
      <c r="F68" s="117" t="s">
        <v>497</v>
      </c>
      <c r="G68" s="119" t="s">
        <v>128</v>
      </c>
      <c r="H68" s="120"/>
      <c r="I68" s="121"/>
      <c r="J68" s="122"/>
      <c r="K68" s="123">
        <v>14390</v>
      </c>
      <c r="L68" s="124">
        <v>200</v>
      </c>
      <c r="M68" s="125">
        <f t="shared" si="0"/>
        <v>14190</v>
      </c>
      <c r="N68" s="179">
        <v>14590</v>
      </c>
      <c r="O68" s="169">
        <v>500</v>
      </c>
      <c r="P68" s="170">
        <f t="shared" si="17"/>
        <v>14090</v>
      </c>
      <c r="Q68" s="706" t="s">
        <v>498</v>
      </c>
      <c r="R68" s="129">
        <v>7.0000000000000007E-2</v>
      </c>
      <c r="S68" s="130">
        <v>7.0000000000000007E-2</v>
      </c>
      <c r="T68" s="130">
        <v>7.0000000000000007E-2</v>
      </c>
      <c r="U68" s="14"/>
      <c r="V68" s="14" t="s">
        <v>494</v>
      </c>
      <c r="W68" s="131" t="s">
        <v>26</v>
      </c>
      <c r="X68" s="132"/>
      <c r="Y68" s="133"/>
      <c r="AA68" s="583"/>
      <c r="AB68" s="133"/>
      <c r="AC68" s="584"/>
      <c r="AD68" s="585"/>
      <c r="AE68" s="583"/>
      <c r="AF68" s="133"/>
      <c r="AG68" s="584"/>
    </row>
    <row r="69" spans="2:33" ht="41.4" customHeight="1" x14ac:dyDescent="0.3">
      <c r="B69" s="8" t="s">
        <v>344</v>
      </c>
      <c r="C69" s="134" t="s">
        <v>495</v>
      </c>
      <c r="D69" s="135" t="s">
        <v>499</v>
      </c>
      <c r="E69" s="136">
        <v>0</v>
      </c>
      <c r="F69" s="135" t="s">
        <v>500</v>
      </c>
      <c r="G69" s="15" t="s">
        <v>128</v>
      </c>
      <c r="H69" s="137"/>
      <c r="I69" s="138"/>
      <c r="J69" s="139"/>
      <c r="K69" s="140">
        <v>14790</v>
      </c>
      <c r="L69" s="141">
        <v>200</v>
      </c>
      <c r="M69" s="142">
        <f t="shared" si="0"/>
        <v>14590</v>
      </c>
      <c r="N69" s="180">
        <v>14990</v>
      </c>
      <c r="O69" s="141">
        <v>200</v>
      </c>
      <c r="P69" s="142">
        <f t="shared" si="17"/>
        <v>14790</v>
      </c>
      <c r="Q69" s="707"/>
      <c r="R69" s="146">
        <v>7.0000000000000007E-2</v>
      </c>
      <c r="S69" s="147">
        <v>7.0000000000000007E-2</v>
      </c>
      <c r="T69" s="147">
        <v>7.0000000000000007E-2</v>
      </c>
      <c r="V69" t="s">
        <v>501</v>
      </c>
      <c r="W69" s="148" t="s">
        <v>26</v>
      </c>
      <c r="X69" s="132"/>
      <c r="Y69" s="133"/>
      <c r="AA69" s="583"/>
      <c r="AB69" s="133"/>
      <c r="AC69" s="584"/>
      <c r="AD69" s="585"/>
      <c r="AE69" s="583"/>
      <c r="AF69" s="133"/>
      <c r="AG69" s="584"/>
    </row>
    <row r="70" spans="2:33" ht="16.5" customHeight="1" thickBot="1" x14ac:dyDescent="0.35">
      <c r="B70" s="149" t="s">
        <v>344</v>
      </c>
      <c r="C70" s="150" t="s">
        <v>495</v>
      </c>
      <c r="D70" s="151" t="s">
        <v>502</v>
      </c>
      <c r="E70" s="152">
        <v>0</v>
      </c>
      <c r="F70" s="151" t="s">
        <v>503</v>
      </c>
      <c r="G70" s="153" t="s">
        <v>128</v>
      </c>
      <c r="H70" s="154"/>
      <c r="I70" s="155"/>
      <c r="J70" s="156"/>
      <c r="K70" s="157">
        <v>15290</v>
      </c>
      <c r="L70" s="158">
        <v>200</v>
      </c>
      <c r="M70" s="159">
        <f t="shared" si="0"/>
        <v>15090</v>
      </c>
      <c r="N70" s="205">
        <v>15490</v>
      </c>
      <c r="O70" s="158">
        <v>200</v>
      </c>
      <c r="P70" s="159">
        <f t="shared" si="17"/>
        <v>15290</v>
      </c>
      <c r="Q70" s="596"/>
      <c r="R70" s="163">
        <v>7.0000000000000007E-2</v>
      </c>
      <c r="S70" s="164">
        <v>7.0000000000000007E-2</v>
      </c>
      <c r="T70" s="164">
        <v>7.0000000000000007E-2</v>
      </c>
      <c r="U70" s="16"/>
      <c r="V70" s="16" t="s">
        <v>501</v>
      </c>
      <c r="W70" s="165" t="s">
        <v>26</v>
      </c>
      <c r="X70" s="132"/>
      <c r="Y70" s="133"/>
      <c r="AA70" s="583"/>
      <c r="AB70" s="133"/>
      <c r="AC70" s="584"/>
      <c r="AD70" s="585"/>
      <c r="AE70" s="583"/>
      <c r="AF70" s="133"/>
      <c r="AG70" s="584"/>
    </row>
    <row r="71" spans="2:33" ht="16.5" customHeight="1" x14ac:dyDescent="0.3">
      <c r="B71" s="115" t="s">
        <v>344</v>
      </c>
      <c r="C71" s="116" t="s">
        <v>504</v>
      </c>
      <c r="D71" s="117" t="s">
        <v>505</v>
      </c>
      <c r="E71" s="118">
        <v>0</v>
      </c>
      <c r="F71" s="117" t="s">
        <v>506</v>
      </c>
      <c r="G71" s="119" t="s">
        <v>128</v>
      </c>
      <c r="H71" s="120"/>
      <c r="I71" s="121"/>
      <c r="J71" s="122"/>
      <c r="K71" s="123">
        <v>16655</v>
      </c>
      <c r="L71" s="124">
        <v>400</v>
      </c>
      <c r="M71" s="125">
        <f t="shared" si="0"/>
        <v>16255</v>
      </c>
      <c r="N71" s="179">
        <v>16990</v>
      </c>
      <c r="O71" s="124">
        <v>200</v>
      </c>
      <c r="P71" s="125">
        <f>N71-O71</f>
        <v>16790</v>
      </c>
      <c r="Q71" s="708" t="s">
        <v>507</v>
      </c>
      <c r="R71" s="129">
        <v>7.0000000000000007E-2</v>
      </c>
      <c r="S71" s="130">
        <v>7.0000000000000007E-2</v>
      </c>
      <c r="T71" s="130">
        <v>7.0000000000000007E-2</v>
      </c>
      <c r="U71" s="14"/>
      <c r="V71" s="14" t="s">
        <v>508</v>
      </c>
      <c r="W71" s="131" t="s">
        <v>52</v>
      </c>
      <c r="X71" s="132" t="s">
        <v>509</v>
      </c>
      <c r="Y71" s="133"/>
      <c r="AA71" s="583"/>
      <c r="AB71" s="133"/>
      <c r="AC71" s="584"/>
      <c r="AD71" s="585"/>
      <c r="AE71" s="583"/>
      <c r="AF71" s="133"/>
      <c r="AG71" s="584"/>
    </row>
    <row r="72" spans="2:33" ht="16.5" customHeight="1" thickBot="1" x14ac:dyDescent="0.35">
      <c r="B72" s="149" t="s">
        <v>344</v>
      </c>
      <c r="C72" s="150" t="s">
        <v>504</v>
      </c>
      <c r="D72" s="151" t="s">
        <v>510</v>
      </c>
      <c r="E72" s="152">
        <v>0</v>
      </c>
      <c r="F72" s="151" t="s">
        <v>511</v>
      </c>
      <c r="G72" s="153" t="s">
        <v>128</v>
      </c>
      <c r="H72" s="154"/>
      <c r="I72" s="155"/>
      <c r="J72" s="156"/>
      <c r="K72" s="157">
        <v>18255</v>
      </c>
      <c r="L72" s="158">
        <v>400</v>
      </c>
      <c r="M72" s="159">
        <f t="shared" si="0"/>
        <v>17855</v>
      </c>
      <c r="N72" s="205">
        <v>18790</v>
      </c>
      <c r="O72" s="158">
        <v>200</v>
      </c>
      <c r="P72" s="159">
        <f>N72-O72</f>
        <v>18590</v>
      </c>
      <c r="Q72" s="709"/>
      <c r="R72" s="163">
        <v>7.0000000000000007E-2</v>
      </c>
      <c r="S72" s="164">
        <v>7.0000000000000007E-2</v>
      </c>
      <c r="T72" s="164">
        <v>7.0000000000000007E-2</v>
      </c>
      <c r="U72" s="16"/>
      <c r="V72" s="16" t="s">
        <v>512</v>
      </c>
      <c r="W72" s="165" t="s">
        <v>52</v>
      </c>
      <c r="X72" s="132" t="s">
        <v>509</v>
      </c>
      <c r="Y72" s="133"/>
      <c r="AA72" s="559">
        <f>M72*0.9</f>
        <v>16069.5</v>
      </c>
      <c r="AB72" s="561">
        <f t="shared" ref="AB72" si="18">M72*0.075</f>
        <v>1339.125</v>
      </c>
      <c r="AC72" s="560">
        <f t="shared" ref="AC72" si="19">M72*0.025</f>
        <v>446.375</v>
      </c>
      <c r="AD72" s="585"/>
      <c r="AE72" s="559">
        <f t="shared" ref="AE72" si="20">P72*0.9</f>
        <v>16731</v>
      </c>
      <c r="AF72" s="561">
        <f t="shared" ref="AF72" si="21">P72*0.075</f>
        <v>1394.25</v>
      </c>
      <c r="AG72" s="560">
        <f t="shared" ref="AG72" si="22">P72*0.025</f>
        <v>464.75</v>
      </c>
    </row>
    <row r="73" spans="2:33" ht="16.5" customHeight="1" x14ac:dyDescent="0.3">
      <c r="B73" s="115" t="s">
        <v>344</v>
      </c>
      <c r="C73" s="116" t="s">
        <v>513</v>
      </c>
      <c r="D73" s="117" t="s">
        <v>514</v>
      </c>
      <c r="E73" s="118">
        <v>0</v>
      </c>
      <c r="F73" s="117" t="s">
        <v>515</v>
      </c>
      <c r="G73" s="119" t="s">
        <v>128</v>
      </c>
      <c r="H73" s="206"/>
      <c r="I73" s="121"/>
      <c r="J73" s="207"/>
      <c r="K73" s="123">
        <v>18175</v>
      </c>
      <c r="L73" s="124">
        <v>400</v>
      </c>
      <c r="M73" s="123">
        <f t="shared" si="0"/>
        <v>17775</v>
      </c>
      <c r="N73" s="179">
        <v>18690</v>
      </c>
      <c r="O73" s="124">
        <v>100</v>
      </c>
      <c r="P73" s="125">
        <f t="shared" ref="P73:P76" si="23">N73-O73</f>
        <v>18590</v>
      </c>
      <c r="Q73" s="694" t="s">
        <v>469</v>
      </c>
      <c r="R73" s="129">
        <v>7.0000000000000007E-2</v>
      </c>
      <c r="S73" s="130">
        <v>7.0000000000000007E-2</v>
      </c>
      <c r="T73" s="130">
        <v>7.0000000000000007E-2</v>
      </c>
      <c r="U73" s="14"/>
      <c r="V73" s="14" t="s">
        <v>516</v>
      </c>
      <c r="W73" s="131" t="s">
        <v>517</v>
      </c>
      <c r="X73" s="132" t="s">
        <v>509</v>
      </c>
      <c r="Y73" s="133"/>
      <c r="AA73" s="583"/>
      <c r="AB73" s="133"/>
      <c r="AC73" s="584"/>
      <c r="AD73" s="585"/>
      <c r="AE73" s="583"/>
      <c r="AF73" s="133"/>
      <c r="AG73" s="584"/>
    </row>
    <row r="74" spans="2:33" ht="16.5" customHeight="1" thickBot="1" x14ac:dyDescent="0.35">
      <c r="B74" s="149" t="s">
        <v>344</v>
      </c>
      <c r="C74" s="150" t="s">
        <v>513</v>
      </c>
      <c r="D74" s="151" t="s">
        <v>518</v>
      </c>
      <c r="E74" s="152">
        <v>0</v>
      </c>
      <c r="F74" s="151" t="s">
        <v>519</v>
      </c>
      <c r="G74" s="153" t="s">
        <v>128</v>
      </c>
      <c r="H74" s="211"/>
      <c r="I74" s="155"/>
      <c r="J74" s="212"/>
      <c r="K74" s="157">
        <v>20075</v>
      </c>
      <c r="L74" s="158">
        <v>400</v>
      </c>
      <c r="M74" s="157">
        <f t="shared" si="0"/>
        <v>19675</v>
      </c>
      <c r="N74" s="205">
        <v>20690</v>
      </c>
      <c r="O74" s="158">
        <v>200</v>
      </c>
      <c r="P74" s="159">
        <f t="shared" si="23"/>
        <v>20490</v>
      </c>
      <c r="Q74" s="710"/>
      <c r="R74" s="163">
        <v>7.0000000000000007E-2</v>
      </c>
      <c r="S74" s="164">
        <v>7.0000000000000007E-2</v>
      </c>
      <c r="T74" s="164">
        <v>7.0000000000000007E-2</v>
      </c>
      <c r="U74" s="16"/>
      <c r="V74" s="16" t="e">
        <v>#N/A</v>
      </c>
      <c r="W74" s="165" t="s">
        <v>517</v>
      </c>
      <c r="X74" s="132" t="s">
        <v>509</v>
      </c>
      <c r="Y74" s="133"/>
      <c r="AA74" s="583"/>
      <c r="AB74" s="133"/>
      <c r="AC74" s="584"/>
      <c r="AD74" s="585"/>
      <c r="AE74" s="583"/>
      <c r="AF74" s="133"/>
      <c r="AG74" s="584"/>
    </row>
    <row r="75" spans="2:33" ht="16.5" customHeight="1" x14ac:dyDescent="0.3">
      <c r="B75" s="115" t="s">
        <v>344</v>
      </c>
      <c r="C75" s="116" t="s">
        <v>520</v>
      </c>
      <c r="D75" s="117" t="s">
        <v>521</v>
      </c>
      <c r="E75" s="118">
        <v>0</v>
      </c>
      <c r="F75" s="117" t="s">
        <v>522</v>
      </c>
      <c r="G75" s="119" t="s">
        <v>128</v>
      </c>
      <c r="H75" s="120"/>
      <c r="I75" s="121"/>
      <c r="J75" s="122"/>
      <c r="K75" s="123">
        <v>28490</v>
      </c>
      <c r="L75" s="124">
        <v>500</v>
      </c>
      <c r="M75" s="123">
        <f t="shared" si="0"/>
        <v>27990</v>
      </c>
      <c r="N75" s="123">
        <v>29790</v>
      </c>
      <c r="O75" s="169">
        <v>600</v>
      </c>
      <c r="P75" s="170">
        <f t="shared" si="23"/>
        <v>29190</v>
      </c>
      <c r="Q75" s="210"/>
      <c r="R75" s="129"/>
      <c r="S75" s="130"/>
      <c r="T75" s="130"/>
      <c r="U75" s="14"/>
      <c r="V75" s="14"/>
      <c r="W75" s="131" t="s">
        <v>26</v>
      </c>
      <c r="X75" s="132"/>
      <c r="Y75" s="133"/>
      <c r="AA75" s="583"/>
      <c r="AB75" s="133"/>
      <c r="AC75" s="584"/>
      <c r="AD75" s="585"/>
      <c r="AE75" s="583"/>
      <c r="AF75" s="133"/>
      <c r="AG75" s="584"/>
    </row>
    <row r="76" spans="2:33" ht="16.5" customHeight="1" thickBot="1" x14ac:dyDescent="0.35">
      <c r="B76" s="149" t="s">
        <v>344</v>
      </c>
      <c r="C76" s="150" t="s">
        <v>520</v>
      </c>
      <c r="D76" s="151" t="s">
        <v>523</v>
      </c>
      <c r="E76" s="152">
        <v>0</v>
      </c>
      <c r="F76" s="151" t="s">
        <v>524</v>
      </c>
      <c r="G76" s="153" t="s">
        <v>128</v>
      </c>
      <c r="H76" s="154"/>
      <c r="I76" s="155"/>
      <c r="J76" s="156"/>
      <c r="K76" s="157">
        <v>29990</v>
      </c>
      <c r="L76" s="158">
        <v>500</v>
      </c>
      <c r="M76" s="157">
        <f t="shared" si="0"/>
        <v>29490</v>
      </c>
      <c r="N76" s="157">
        <v>31190</v>
      </c>
      <c r="O76" s="177">
        <v>600</v>
      </c>
      <c r="P76" s="174">
        <f t="shared" si="23"/>
        <v>30590</v>
      </c>
      <c r="Q76" s="17"/>
      <c r="R76" s="163"/>
      <c r="S76" s="164"/>
      <c r="T76" s="164"/>
      <c r="U76" s="16"/>
      <c r="V76" s="16"/>
      <c r="W76" s="165" t="s">
        <v>26</v>
      </c>
      <c r="X76" s="132"/>
      <c r="Y76" s="133"/>
      <c r="AA76" s="597"/>
      <c r="AB76" s="598"/>
      <c r="AC76" s="599"/>
      <c r="AD76" s="20"/>
      <c r="AE76" s="597"/>
      <c r="AF76" s="598"/>
      <c r="AG76" s="599"/>
    </row>
    <row r="86" spans="2:17" ht="16.5" hidden="1" customHeight="1" x14ac:dyDescent="0.3">
      <c r="B86" s="8" t="s">
        <v>143</v>
      </c>
      <c r="C86" s="134" t="s">
        <v>144</v>
      </c>
      <c r="D86" s="135" t="s">
        <v>147</v>
      </c>
      <c r="E86" s="136">
        <v>0</v>
      </c>
      <c r="F86" s="135" t="s">
        <v>148</v>
      </c>
      <c r="G86" s="15"/>
      <c r="H86" s="213"/>
      <c r="I86" s="214"/>
      <c r="J86" s="214"/>
      <c r="K86" s="213"/>
      <c r="L86" s="214"/>
      <c r="M86" s="214"/>
      <c r="N86" s="214"/>
      <c r="O86" s="214"/>
      <c r="P86" s="214"/>
      <c r="Q86" s="215"/>
    </row>
    <row r="87" spans="2:17" ht="16.5" hidden="1" customHeight="1" x14ac:dyDescent="0.3">
      <c r="B87" s="8" t="s">
        <v>143</v>
      </c>
      <c r="C87" s="134" t="s">
        <v>144</v>
      </c>
      <c r="D87" s="135" t="s">
        <v>152</v>
      </c>
      <c r="E87" s="136">
        <v>0</v>
      </c>
      <c r="F87" s="135" t="s">
        <v>153</v>
      </c>
      <c r="G87" s="15"/>
      <c r="H87" s="213"/>
      <c r="I87" s="214"/>
      <c r="J87" s="214"/>
      <c r="K87" s="213"/>
      <c r="L87" s="214"/>
      <c r="M87" s="214"/>
      <c r="N87" s="214"/>
      <c r="O87" s="214"/>
      <c r="P87" s="214"/>
      <c r="Q87" s="215"/>
    </row>
    <row r="88" spans="2:17" ht="16.5" hidden="1" customHeight="1" x14ac:dyDescent="0.3">
      <c r="B88" s="8" t="s">
        <v>143</v>
      </c>
      <c r="C88" s="134" t="s">
        <v>144</v>
      </c>
      <c r="D88" s="135" t="s">
        <v>156</v>
      </c>
      <c r="E88" s="136">
        <v>0</v>
      </c>
      <c r="F88" s="135" t="s">
        <v>157</v>
      </c>
      <c r="G88" s="15"/>
      <c r="H88" s="213"/>
      <c r="I88" s="214"/>
      <c r="J88" s="214"/>
      <c r="K88" s="213"/>
      <c r="L88" s="214"/>
      <c r="M88" s="214"/>
      <c r="N88" s="214"/>
      <c r="O88" s="214"/>
      <c r="P88" s="214"/>
      <c r="Q88" s="215"/>
    </row>
    <row r="89" spans="2:17" ht="16.5" hidden="1" customHeight="1" thickBot="1" x14ac:dyDescent="0.35">
      <c r="B89" s="149" t="s">
        <v>143</v>
      </c>
      <c r="C89" s="150" t="s">
        <v>144</v>
      </c>
      <c r="D89" s="151" t="s">
        <v>160</v>
      </c>
      <c r="E89" s="152">
        <v>0</v>
      </c>
      <c r="F89" s="151" t="s">
        <v>161</v>
      </c>
      <c r="G89" s="153"/>
      <c r="H89" s="216"/>
      <c r="I89" s="217"/>
      <c r="J89" s="217"/>
      <c r="K89" s="216"/>
      <c r="L89" s="217"/>
      <c r="M89" s="217"/>
      <c r="N89" s="217"/>
      <c r="O89" s="217"/>
      <c r="P89" s="217"/>
      <c r="Q89" s="218"/>
    </row>
  </sheetData>
  <mergeCells count="25">
    <mergeCell ref="Q68:Q69"/>
    <mergeCell ref="Q71:Q72"/>
    <mergeCell ref="Q73:Q74"/>
    <mergeCell ref="Q32:Q33"/>
    <mergeCell ref="Q38:Q39"/>
    <mergeCell ref="Q44:Q45"/>
    <mergeCell ref="Q50:Q51"/>
    <mergeCell ref="Q56:Q57"/>
    <mergeCell ref="Q62:Q67"/>
    <mergeCell ref="Q26:Q27"/>
    <mergeCell ref="B1:G1"/>
    <mergeCell ref="B2:G2"/>
    <mergeCell ref="AA2:AC2"/>
    <mergeCell ref="AE2:AG2"/>
    <mergeCell ref="H4:J4"/>
    <mergeCell ref="K4:M4"/>
    <mergeCell ref="N4:P4"/>
    <mergeCell ref="X4:Y4"/>
    <mergeCell ref="AA4:AC4"/>
    <mergeCell ref="AE4:AG4"/>
    <mergeCell ref="Q6:Q9"/>
    <mergeCell ref="Q10:Q11"/>
    <mergeCell ref="Q14:Q15"/>
    <mergeCell ref="Q18:Q19"/>
    <mergeCell ref="Q22:Q23"/>
  </mergeCells>
  <conditionalFormatting sqref="R6:T76">
    <cfRule type="cellIs" dxfId="11" priority="2" operator="between">
      <formula>0.01</formula>
      <formula>0.06</formula>
    </cfRule>
  </conditionalFormatting>
  <conditionalFormatting sqref="R6:T74">
    <cfRule type="expression" dxfId="10" priority="3">
      <formula>#REF!&lt;&gt;#REF!</formula>
    </cfRule>
  </conditionalFormatting>
  <conditionalFormatting sqref="R75:T76">
    <cfRule type="expression" dxfId="9" priority="1">
      <formula>#REF!&lt;&gt;#REF!</formula>
    </cfRule>
  </conditionalFormatting>
  <conditionalFormatting sqref="D25">
    <cfRule type="expression" dxfId="8" priority="4">
      <formula>$E25&lt;&gt;$E29</formula>
    </cfRule>
  </conditionalFormatting>
  <conditionalFormatting sqref="D16 D18">
    <cfRule type="expression" dxfId="7" priority="5">
      <formula>$E16&lt;&gt;$E27</formula>
    </cfRule>
  </conditionalFormatting>
  <conditionalFormatting sqref="D17 D20:D21">
    <cfRule type="expression" dxfId="6" priority="6">
      <formula>$E17&lt;&gt;$E27</formula>
    </cfRule>
  </conditionalFormatting>
  <conditionalFormatting sqref="D19">
    <cfRule type="expression" dxfId="5" priority="7">
      <formula>$E19&lt;&gt;#REF!</formula>
    </cfRule>
  </conditionalFormatting>
  <conditionalFormatting sqref="D22">
    <cfRule type="expression" dxfId="4" priority="8">
      <formula>$E22&lt;&gt;#REF!</formula>
    </cfRule>
  </conditionalFormatting>
  <conditionalFormatting sqref="D23:D24">
    <cfRule type="expression" dxfId="3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589B-7750-492B-8E7C-FB0BE92DD580}">
  <dimension ref="B1:AG48"/>
  <sheetViews>
    <sheetView showGridLines="0" zoomScale="60" zoomScaleNormal="60" workbookViewId="0">
      <pane xSplit="6" ySplit="5" topLeftCell="K6" activePane="bottomRight" state="frozen"/>
      <selection pane="topRight" activeCell="G1" sqref="G1"/>
      <selection pane="bottomLeft" activeCell="A6" sqref="A6"/>
      <selection pane="bottomRight" activeCell="Y6" sqref="Y6:Y48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109375" customWidth="1"/>
    <col min="4" max="4" width="28.44140625" customWidth="1"/>
    <col min="5" max="5" width="6.6640625" bestFit="1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1" style="1" customWidth="1"/>
    <col min="15" max="17" width="20.109375" hidden="1" customWidth="1"/>
    <col min="18" max="18" width="14.88671875" hidden="1" customWidth="1"/>
    <col min="19" max="19" width="19.44140625" hidden="1" customWidth="1"/>
    <col min="20" max="22" width="19.44140625" customWidth="1"/>
    <col min="23" max="23" width="20.33203125" customWidth="1"/>
    <col min="24" max="24" width="17.33203125" customWidth="1"/>
    <col min="25" max="26" width="20.33203125" customWidth="1"/>
    <col min="27" max="27" width="7.33203125" style="1" bestFit="1" customWidth="1"/>
    <col min="28" max="28" width="32.88671875" style="1" hidden="1" customWidth="1"/>
    <col min="29" max="29" width="17.88671875" customWidth="1"/>
    <col min="30" max="30" width="15.44140625" bestFit="1" customWidth="1"/>
    <col min="31" max="31" width="15.109375" bestFit="1" customWidth="1"/>
    <col min="32" max="32" width="9.44140625" bestFit="1" customWidth="1"/>
  </cols>
  <sheetData>
    <row r="1" spans="2:33" s="2" customFormat="1" ht="23.4" x14ac:dyDescent="0.45">
      <c r="B1" s="666" t="s">
        <v>137</v>
      </c>
      <c r="C1" s="666"/>
      <c r="D1" s="666"/>
      <c r="E1" s="666"/>
      <c r="F1" s="666"/>
      <c r="G1" s="657"/>
      <c r="H1" s="657"/>
      <c r="I1" s="657"/>
      <c r="J1" s="657"/>
      <c r="K1" s="657"/>
      <c r="L1" s="657"/>
      <c r="M1" s="657"/>
      <c r="N1" s="657"/>
      <c r="T1"/>
      <c r="U1"/>
      <c r="V1"/>
      <c r="AA1" s="6"/>
      <c r="AB1" s="6"/>
    </row>
    <row r="2" spans="2:33" x14ac:dyDescent="0.3">
      <c r="B2" s="667" t="s">
        <v>240</v>
      </c>
      <c r="C2" s="667"/>
      <c r="D2" s="667"/>
      <c r="E2" s="667"/>
      <c r="F2" s="667"/>
      <c r="G2" s="658"/>
      <c r="H2" s="658"/>
      <c r="I2" s="658"/>
      <c r="J2" s="658"/>
      <c r="K2" s="658"/>
      <c r="L2" s="658"/>
      <c r="M2" s="658"/>
      <c r="N2" s="658"/>
    </row>
    <row r="3" spans="2:33" ht="5.4" customHeight="1" thickBot="1" x14ac:dyDescent="0.35"/>
    <row r="4" spans="2:33" ht="15" thickBot="1" x14ac:dyDescent="0.35">
      <c r="G4" s="671" t="s">
        <v>3</v>
      </c>
      <c r="H4" s="672"/>
      <c r="I4" s="672"/>
      <c r="J4" s="673"/>
      <c r="K4" s="671" t="s">
        <v>4</v>
      </c>
      <c r="L4" s="672"/>
      <c r="M4" s="672"/>
      <c r="N4" s="673"/>
      <c r="T4" s="663" t="s">
        <v>141</v>
      </c>
      <c r="U4" s="664"/>
      <c r="V4" s="665"/>
      <c r="W4" s="671" t="s">
        <v>5</v>
      </c>
      <c r="X4" s="672"/>
      <c r="Y4" s="672"/>
      <c r="Z4" s="673"/>
      <c r="AC4" s="700" t="s">
        <v>141</v>
      </c>
      <c r="AD4" s="701"/>
      <c r="AE4" s="702"/>
    </row>
    <row r="5" spans="2:33" ht="60.75" customHeight="1" thickBot="1" x14ac:dyDescent="0.35">
      <c r="B5" s="11" t="s">
        <v>7</v>
      </c>
      <c r="C5" s="4" t="s">
        <v>8</v>
      </c>
      <c r="D5" s="27" t="s">
        <v>9</v>
      </c>
      <c r="E5" s="4" t="s">
        <v>10</v>
      </c>
      <c r="F5" s="27" t="s">
        <v>11</v>
      </c>
      <c r="G5" s="28" t="s">
        <v>242</v>
      </c>
      <c r="H5" s="26" t="s">
        <v>14</v>
      </c>
      <c r="I5" s="26" t="s">
        <v>15</v>
      </c>
      <c r="J5" s="29" t="s">
        <v>16</v>
      </c>
      <c r="K5" s="28" t="s">
        <v>242</v>
      </c>
      <c r="L5" s="26" t="s">
        <v>14</v>
      </c>
      <c r="M5" s="26" t="s">
        <v>15</v>
      </c>
      <c r="N5" s="29" t="s">
        <v>16</v>
      </c>
      <c r="O5" s="12" t="s">
        <v>525</v>
      </c>
      <c r="P5" s="12" t="s">
        <v>246</v>
      </c>
      <c r="Q5" s="12" t="s">
        <v>247</v>
      </c>
      <c r="R5" s="13" t="s">
        <v>249</v>
      </c>
      <c r="S5" s="13" t="s">
        <v>250</v>
      </c>
      <c r="T5" s="568" t="s">
        <v>18</v>
      </c>
      <c r="U5" s="569" t="s">
        <v>19</v>
      </c>
      <c r="V5" s="220" t="s">
        <v>20</v>
      </c>
      <c r="W5" s="28" t="s">
        <v>242</v>
      </c>
      <c r="X5" s="26" t="s">
        <v>14</v>
      </c>
      <c r="Y5" s="26" t="s">
        <v>15</v>
      </c>
      <c r="Z5" s="29" t="s">
        <v>16</v>
      </c>
      <c r="AA5" s="93" t="s">
        <v>17</v>
      </c>
      <c r="AB5" s="570" t="s">
        <v>526</v>
      </c>
      <c r="AC5" s="568" t="s">
        <v>18</v>
      </c>
      <c r="AD5" s="569" t="s">
        <v>19</v>
      </c>
      <c r="AE5" s="220" t="s">
        <v>20</v>
      </c>
    </row>
    <row r="6" spans="2:33" x14ac:dyDescent="0.3">
      <c r="B6" s="8" t="s">
        <v>527</v>
      </c>
      <c r="C6" s="15" t="s">
        <v>528</v>
      </c>
      <c r="D6" s="31" t="s">
        <v>529</v>
      </c>
      <c r="E6" s="32">
        <v>0.1</v>
      </c>
      <c r="F6" s="33" t="s">
        <v>530</v>
      </c>
      <c r="G6" s="24"/>
      <c r="H6" s="34"/>
      <c r="I6" s="34"/>
      <c r="J6" s="35"/>
      <c r="K6" s="24"/>
      <c r="L6" s="34"/>
      <c r="M6" s="34"/>
      <c r="N6" s="35"/>
      <c r="O6" s="36">
        <v>7.0000000000000007E-2</v>
      </c>
      <c r="P6" s="36">
        <v>7.0000000000000007E-2</v>
      </c>
      <c r="Q6" s="36">
        <v>7.0000000000000007E-2</v>
      </c>
      <c r="T6" s="449"/>
      <c r="U6" s="571"/>
      <c r="V6" s="450"/>
      <c r="W6" s="24">
        <v>18990</v>
      </c>
      <c r="X6" s="34">
        <v>0</v>
      </c>
      <c r="Y6" s="34">
        <v>18990</v>
      </c>
      <c r="Z6" s="35"/>
      <c r="AA6" s="661" t="s">
        <v>52</v>
      </c>
      <c r="AB6" s="661"/>
      <c r="AC6" s="449"/>
      <c r="AD6" s="571"/>
      <c r="AE6" s="450"/>
      <c r="AF6" s="277"/>
      <c r="AG6" s="277"/>
    </row>
    <row r="7" spans="2:33" x14ac:dyDescent="0.3">
      <c r="B7" s="8" t="s">
        <v>527</v>
      </c>
      <c r="C7" s="15" t="s">
        <v>528</v>
      </c>
      <c r="D7" s="31" t="s">
        <v>531</v>
      </c>
      <c r="E7" s="32">
        <v>0</v>
      </c>
      <c r="F7" s="33" t="s">
        <v>532</v>
      </c>
      <c r="G7" s="24"/>
      <c r="H7" s="34"/>
      <c r="I7" s="34"/>
      <c r="J7" s="35"/>
      <c r="K7" s="24"/>
      <c r="L7" s="34"/>
      <c r="M7" s="34"/>
      <c r="N7" s="35"/>
      <c r="O7" s="36">
        <v>7.0000000000000007E-2</v>
      </c>
      <c r="P7" s="36">
        <v>7.0000000000000007E-2</v>
      </c>
      <c r="Q7" s="36">
        <v>7.0000000000000007E-2</v>
      </c>
      <c r="T7" s="449"/>
      <c r="U7" s="571"/>
      <c r="V7" s="450"/>
      <c r="W7" s="24">
        <v>18990</v>
      </c>
      <c r="X7" s="34">
        <v>0</v>
      </c>
      <c r="Y7" s="34">
        <v>18990</v>
      </c>
      <c r="Z7" s="35"/>
      <c r="AA7" s="661" t="s">
        <v>52</v>
      </c>
      <c r="AB7" s="661"/>
      <c r="AC7" s="449"/>
      <c r="AD7" s="571"/>
      <c r="AE7" s="450"/>
      <c r="AF7" s="277"/>
      <c r="AG7" s="277"/>
    </row>
    <row r="8" spans="2:33" x14ac:dyDescent="0.3">
      <c r="B8" s="8" t="s">
        <v>527</v>
      </c>
      <c r="C8" s="15" t="s">
        <v>528</v>
      </c>
      <c r="D8" s="31" t="s">
        <v>533</v>
      </c>
      <c r="E8" s="32">
        <v>0.1</v>
      </c>
      <c r="F8" s="33" t="s">
        <v>534</v>
      </c>
      <c r="G8" s="24"/>
      <c r="H8" s="34"/>
      <c r="I8" s="34"/>
      <c r="J8" s="35"/>
      <c r="K8" s="24"/>
      <c r="L8" s="34"/>
      <c r="M8" s="34"/>
      <c r="N8" s="35"/>
      <c r="O8" s="36">
        <v>7.0000000000000007E-2</v>
      </c>
      <c r="P8" s="36">
        <v>7.0000000000000007E-2</v>
      </c>
      <c r="Q8" s="36">
        <v>7.0000000000000007E-2</v>
      </c>
      <c r="S8" t="s">
        <v>535</v>
      </c>
      <c r="T8" s="449"/>
      <c r="U8" s="571"/>
      <c r="V8" s="450"/>
      <c r="W8" s="24">
        <v>17990</v>
      </c>
      <c r="X8" s="34">
        <v>0</v>
      </c>
      <c r="Y8" s="34">
        <v>17990</v>
      </c>
      <c r="Z8" s="35"/>
      <c r="AA8" s="661">
        <v>0</v>
      </c>
      <c r="AB8" s="661"/>
      <c r="AC8" s="449"/>
      <c r="AD8" s="571"/>
      <c r="AE8" s="450"/>
      <c r="AF8" s="277"/>
      <c r="AG8" s="277"/>
    </row>
    <row r="9" spans="2:33" x14ac:dyDescent="0.3">
      <c r="B9" s="10" t="s">
        <v>527</v>
      </c>
      <c r="C9" s="22" t="s">
        <v>528</v>
      </c>
      <c r="D9" s="37" t="s">
        <v>536</v>
      </c>
      <c r="E9" s="38">
        <v>0</v>
      </c>
      <c r="F9" s="39" t="s">
        <v>537</v>
      </c>
      <c r="G9" s="25"/>
      <c r="H9" s="40"/>
      <c r="I9" s="40"/>
      <c r="J9" s="41"/>
      <c r="K9" s="25"/>
      <c r="L9" s="40"/>
      <c r="M9" s="40"/>
      <c r="N9" s="41"/>
      <c r="O9" s="36">
        <v>7.0000000000000007E-2</v>
      </c>
      <c r="P9" s="36">
        <v>7.0000000000000007E-2</v>
      </c>
      <c r="Q9" s="36">
        <v>7.0000000000000007E-2</v>
      </c>
      <c r="T9" s="457"/>
      <c r="U9" s="572"/>
      <c r="V9" s="458"/>
      <c r="W9" s="25">
        <v>17990</v>
      </c>
      <c r="X9" s="40">
        <v>0</v>
      </c>
      <c r="Y9" s="40">
        <v>17990</v>
      </c>
      <c r="Z9" s="41"/>
      <c r="AA9" s="94">
        <v>0</v>
      </c>
      <c r="AB9" s="661"/>
      <c r="AC9" s="457"/>
      <c r="AD9" s="572"/>
      <c r="AE9" s="458"/>
      <c r="AF9" s="277"/>
      <c r="AG9" s="277"/>
    </row>
    <row r="10" spans="2:33" s="5" customFormat="1" hidden="1" x14ac:dyDescent="0.3">
      <c r="B10" s="9" t="s">
        <v>527</v>
      </c>
      <c r="C10" s="19" t="s">
        <v>538</v>
      </c>
      <c r="D10" s="42" t="s">
        <v>539</v>
      </c>
      <c r="E10" s="43">
        <v>0.1</v>
      </c>
      <c r="F10" s="44" t="s">
        <v>540</v>
      </c>
      <c r="G10" s="45"/>
      <c r="H10" s="46"/>
      <c r="I10" s="46"/>
      <c r="J10" s="47"/>
      <c r="K10" s="45">
        <v>16990</v>
      </c>
      <c r="L10" s="46">
        <v>0</v>
      </c>
      <c r="M10" s="46">
        <f t="shared" ref="M10:M13" si="0">+K10-L10</f>
        <v>16990</v>
      </c>
      <c r="N10" s="47"/>
      <c r="O10" s="36">
        <v>7.0000000000000007E-2</v>
      </c>
      <c r="P10" s="36">
        <v>7.0000000000000007E-2</v>
      </c>
      <c r="Q10" s="36">
        <v>7.0000000000000007E-2</v>
      </c>
      <c r="S10" t="s">
        <v>541</v>
      </c>
      <c r="T10" s="444">
        <f t="shared" ref="T10:T15" si="1">+M10*0.9</f>
        <v>15291</v>
      </c>
      <c r="U10" s="573">
        <f t="shared" ref="U10:U15" si="2">+M10*0.075</f>
        <v>1274.25</v>
      </c>
      <c r="V10" s="445">
        <f t="shared" ref="V10:V15" si="3">+M10*0.025</f>
        <v>424.75</v>
      </c>
      <c r="W10" s="45"/>
      <c r="X10" s="46"/>
      <c r="Y10" s="46"/>
      <c r="Z10" s="47"/>
      <c r="AA10" s="95">
        <v>0</v>
      </c>
      <c r="AB10" s="96"/>
      <c r="AC10" s="444"/>
      <c r="AD10" s="573"/>
      <c r="AE10" s="445"/>
      <c r="AF10" s="277"/>
      <c r="AG10" s="277"/>
    </row>
    <row r="11" spans="2:33" hidden="1" x14ac:dyDescent="0.3">
      <c r="B11" s="48" t="s">
        <v>527</v>
      </c>
      <c r="C11" s="21" t="s">
        <v>538</v>
      </c>
      <c r="D11" s="31" t="s">
        <v>542</v>
      </c>
      <c r="E11" s="32">
        <v>0</v>
      </c>
      <c r="F11" s="49" t="s">
        <v>543</v>
      </c>
      <c r="G11" s="24"/>
      <c r="H11" s="34"/>
      <c r="I11" s="34"/>
      <c r="J11" s="35"/>
      <c r="K11" s="50">
        <v>16990</v>
      </c>
      <c r="L11" s="34">
        <v>0</v>
      </c>
      <c r="M11" s="34">
        <f t="shared" si="0"/>
        <v>16990</v>
      </c>
      <c r="N11" s="51"/>
      <c r="O11" s="36">
        <v>7.0000000000000007E-2</v>
      </c>
      <c r="P11" s="36">
        <v>7.0000000000000007E-2</v>
      </c>
      <c r="Q11" s="36">
        <v>7.0000000000000007E-2</v>
      </c>
      <c r="S11" t="e">
        <v>#N/A</v>
      </c>
      <c r="T11" s="449">
        <f t="shared" si="1"/>
        <v>15291</v>
      </c>
      <c r="U11" s="571">
        <f t="shared" si="2"/>
        <v>1274.25</v>
      </c>
      <c r="V11" s="450">
        <f t="shared" si="3"/>
        <v>424.75</v>
      </c>
      <c r="W11" s="50"/>
      <c r="X11" s="34"/>
      <c r="Y11" s="34"/>
      <c r="Z11" s="51"/>
      <c r="AA11" s="661">
        <v>0</v>
      </c>
      <c r="AB11" s="661"/>
      <c r="AC11" s="449"/>
      <c r="AD11" s="571"/>
      <c r="AE11" s="450"/>
      <c r="AF11" s="277"/>
      <c r="AG11" s="277"/>
    </row>
    <row r="12" spans="2:33" hidden="1" x14ac:dyDescent="0.3">
      <c r="B12" s="48" t="s">
        <v>527</v>
      </c>
      <c r="C12" s="21" t="s">
        <v>538</v>
      </c>
      <c r="D12" s="31" t="s">
        <v>544</v>
      </c>
      <c r="E12" s="32">
        <v>0.1</v>
      </c>
      <c r="F12" s="49" t="s">
        <v>545</v>
      </c>
      <c r="G12" s="24"/>
      <c r="H12" s="34"/>
      <c r="I12" s="34"/>
      <c r="J12" s="35"/>
      <c r="K12" s="24">
        <v>15490</v>
      </c>
      <c r="L12" s="34">
        <v>0</v>
      </c>
      <c r="M12" s="34">
        <f t="shared" si="0"/>
        <v>15490</v>
      </c>
      <c r="N12" s="35"/>
      <c r="O12" s="36">
        <v>7.0000000000000007E-2</v>
      </c>
      <c r="P12" s="36">
        <v>7.0000000000000007E-2</v>
      </c>
      <c r="Q12" s="36">
        <v>7.0000000000000007E-2</v>
      </c>
      <c r="S12" t="s">
        <v>546</v>
      </c>
      <c r="T12" s="449">
        <f t="shared" si="1"/>
        <v>13941</v>
      </c>
      <c r="U12" s="571">
        <f t="shared" si="2"/>
        <v>1161.75</v>
      </c>
      <c r="V12" s="450">
        <f t="shared" si="3"/>
        <v>387.25</v>
      </c>
      <c r="W12" s="24"/>
      <c r="X12" s="34"/>
      <c r="Y12" s="34"/>
      <c r="Z12" s="35"/>
      <c r="AA12" s="661">
        <v>0</v>
      </c>
      <c r="AB12" s="661"/>
      <c r="AC12" s="449"/>
      <c r="AD12" s="571"/>
      <c r="AE12" s="450"/>
      <c r="AF12" s="277"/>
      <c r="AG12" s="277"/>
    </row>
    <row r="13" spans="2:33" hidden="1" x14ac:dyDescent="0.3">
      <c r="B13" s="48" t="s">
        <v>527</v>
      </c>
      <c r="C13" s="21" t="s">
        <v>538</v>
      </c>
      <c r="D13" s="31" t="s">
        <v>547</v>
      </c>
      <c r="E13" s="32">
        <v>0</v>
      </c>
      <c r="F13" s="49" t="s">
        <v>548</v>
      </c>
      <c r="G13" s="24"/>
      <c r="H13" s="34"/>
      <c r="I13" s="34"/>
      <c r="J13" s="35"/>
      <c r="K13" s="24">
        <v>15490</v>
      </c>
      <c r="L13" s="34">
        <v>0</v>
      </c>
      <c r="M13" s="34">
        <f t="shared" si="0"/>
        <v>15490</v>
      </c>
      <c r="N13" s="35"/>
      <c r="O13" s="36">
        <v>7.0000000000000007E-2</v>
      </c>
      <c r="P13" s="36">
        <v>7.0000000000000007E-2</v>
      </c>
      <c r="Q13" s="36">
        <v>7.0000000000000007E-2</v>
      </c>
      <c r="S13" t="e">
        <v>#N/A</v>
      </c>
      <c r="T13" s="449">
        <f t="shared" si="1"/>
        <v>13941</v>
      </c>
      <c r="U13" s="571">
        <f t="shared" si="2"/>
        <v>1161.75</v>
      </c>
      <c r="V13" s="450">
        <f t="shared" si="3"/>
        <v>387.25</v>
      </c>
      <c r="W13" s="24"/>
      <c r="X13" s="34"/>
      <c r="Y13" s="34"/>
      <c r="Z13" s="35"/>
      <c r="AA13" s="661">
        <v>0</v>
      </c>
      <c r="AB13" s="661"/>
      <c r="AC13" s="449"/>
      <c r="AD13" s="571"/>
      <c r="AE13" s="450"/>
      <c r="AF13" s="277"/>
      <c r="AG13" s="277"/>
    </row>
    <row r="14" spans="2:33" s="5" customFormat="1" x14ac:dyDescent="0.3">
      <c r="B14" s="9" t="s">
        <v>527</v>
      </c>
      <c r="C14" s="19" t="s">
        <v>549</v>
      </c>
      <c r="D14" s="42" t="s">
        <v>550</v>
      </c>
      <c r="E14" s="43">
        <v>0.1</v>
      </c>
      <c r="F14" s="44" t="s">
        <v>551</v>
      </c>
      <c r="G14" s="45"/>
      <c r="H14" s="46"/>
      <c r="I14" s="46"/>
      <c r="J14" s="47"/>
      <c r="K14" s="45">
        <v>17490</v>
      </c>
      <c r="L14" s="46">
        <v>500</v>
      </c>
      <c r="M14" s="46">
        <f>+K14-L14</f>
        <v>16990</v>
      </c>
      <c r="N14" s="47"/>
      <c r="O14" s="52">
        <v>7.0000000000000007E-2</v>
      </c>
      <c r="P14" s="52">
        <v>7.0000000000000007E-2</v>
      </c>
      <c r="Q14" s="52">
        <v>7.0000000000000007E-2</v>
      </c>
      <c r="R14" s="53"/>
      <c r="S14" s="20"/>
      <c r="T14" s="444">
        <f t="shared" si="1"/>
        <v>15291</v>
      </c>
      <c r="U14" s="573">
        <f t="shared" si="2"/>
        <v>1274.25</v>
      </c>
      <c r="V14" s="445">
        <f t="shared" si="3"/>
        <v>424.75</v>
      </c>
      <c r="W14" s="45">
        <v>18490</v>
      </c>
      <c r="X14" s="46">
        <v>500</v>
      </c>
      <c r="Y14" s="46">
        <f>+W14-X14</f>
        <v>17990</v>
      </c>
      <c r="Z14" s="47"/>
      <c r="AA14" s="95" t="s">
        <v>52</v>
      </c>
      <c r="AB14" s="96"/>
      <c r="AC14" s="444"/>
      <c r="AD14" s="573"/>
      <c r="AE14" s="445"/>
      <c r="AF14" s="277"/>
      <c r="AG14" s="277"/>
    </row>
    <row r="15" spans="2:33" s="5" customFormat="1" x14ac:dyDescent="0.3">
      <c r="B15" s="8" t="s">
        <v>527</v>
      </c>
      <c r="C15" s="15" t="s">
        <v>549</v>
      </c>
      <c r="D15" s="54" t="s">
        <v>552</v>
      </c>
      <c r="E15" s="55">
        <v>0</v>
      </c>
      <c r="F15" s="56" t="s">
        <v>553</v>
      </c>
      <c r="G15" s="50"/>
      <c r="H15" s="57"/>
      <c r="I15" s="57"/>
      <c r="J15" s="51"/>
      <c r="K15" s="50">
        <v>17490</v>
      </c>
      <c r="L15" s="57">
        <v>500</v>
      </c>
      <c r="M15" s="57">
        <v>16990</v>
      </c>
      <c r="N15" s="51"/>
      <c r="O15" s="36">
        <v>7.0000000000000007E-2</v>
      </c>
      <c r="P15" s="36">
        <v>7.0000000000000007E-2</v>
      </c>
      <c r="Q15" s="36">
        <v>7.0000000000000007E-2</v>
      </c>
      <c r="S15"/>
      <c r="T15" s="449">
        <f t="shared" si="1"/>
        <v>15291</v>
      </c>
      <c r="U15" s="571">
        <f t="shared" si="2"/>
        <v>1274.25</v>
      </c>
      <c r="V15" s="450">
        <f t="shared" si="3"/>
        <v>424.75</v>
      </c>
      <c r="W15" s="50">
        <v>18490</v>
      </c>
      <c r="X15" s="57">
        <v>500</v>
      </c>
      <c r="Y15" s="57">
        <f t="shared" ref="Y15:Y20" si="4">+W15-X15</f>
        <v>17990</v>
      </c>
      <c r="Z15" s="51"/>
      <c r="AA15" s="96" t="s">
        <v>52</v>
      </c>
      <c r="AB15" s="96"/>
      <c r="AC15" s="449"/>
      <c r="AD15" s="571"/>
      <c r="AE15" s="450"/>
      <c r="AF15" s="277"/>
      <c r="AG15" s="277"/>
    </row>
    <row r="16" spans="2:33" s="5" customFormat="1" x14ac:dyDescent="0.3">
      <c r="B16" s="8" t="s">
        <v>527</v>
      </c>
      <c r="C16" s="15" t="s">
        <v>549</v>
      </c>
      <c r="D16" s="54" t="s">
        <v>554</v>
      </c>
      <c r="E16" s="55">
        <v>0.1</v>
      </c>
      <c r="F16" s="56" t="s">
        <v>555</v>
      </c>
      <c r="G16" s="50"/>
      <c r="H16" s="57"/>
      <c r="I16" s="57"/>
      <c r="J16" s="51"/>
      <c r="K16" s="50">
        <v>18990</v>
      </c>
      <c r="L16" s="57"/>
      <c r="M16" s="57">
        <f>+K16</f>
        <v>18990</v>
      </c>
      <c r="N16" s="51"/>
      <c r="O16" s="36">
        <v>7.0000000000000007E-2</v>
      </c>
      <c r="P16" s="36">
        <v>7.0000000000000007E-2</v>
      </c>
      <c r="Q16" s="36">
        <v>7.0000000000000007E-2</v>
      </c>
      <c r="S16"/>
      <c r="T16" s="449"/>
      <c r="U16" s="571"/>
      <c r="V16" s="450"/>
      <c r="W16" s="50">
        <v>20490</v>
      </c>
      <c r="X16" s="57">
        <v>500</v>
      </c>
      <c r="Y16" s="57">
        <f t="shared" si="4"/>
        <v>19990</v>
      </c>
      <c r="Z16" s="51"/>
      <c r="AA16" s="96" t="s">
        <v>52</v>
      </c>
      <c r="AB16" s="96"/>
      <c r="AC16" s="449"/>
      <c r="AD16" s="571"/>
      <c r="AE16" s="450"/>
      <c r="AF16" s="277"/>
      <c r="AG16" s="277"/>
    </row>
    <row r="17" spans="2:33" x14ac:dyDescent="0.3">
      <c r="B17" s="48" t="s">
        <v>527</v>
      </c>
      <c r="C17" s="21" t="s">
        <v>549</v>
      </c>
      <c r="D17" s="31" t="s">
        <v>556</v>
      </c>
      <c r="E17" s="32">
        <v>0</v>
      </c>
      <c r="F17" s="56" t="s">
        <v>557</v>
      </c>
      <c r="G17" s="24"/>
      <c r="H17" s="34"/>
      <c r="I17" s="34"/>
      <c r="J17" s="35"/>
      <c r="K17" s="50">
        <v>18990</v>
      </c>
      <c r="L17" s="57"/>
      <c r="M17" s="57">
        <f>+K17</f>
        <v>18990</v>
      </c>
      <c r="N17" s="35"/>
      <c r="O17" s="36">
        <v>7.0000000000000007E-2</v>
      </c>
      <c r="P17" s="36">
        <v>7.0000000000000007E-2</v>
      </c>
      <c r="Q17" s="36">
        <v>7.0000000000000007E-2</v>
      </c>
      <c r="T17" s="449"/>
      <c r="U17" s="571"/>
      <c r="V17" s="450"/>
      <c r="W17" s="24">
        <v>20490</v>
      </c>
      <c r="X17" s="34">
        <v>500</v>
      </c>
      <c r="Y17" s="34">
        <f t="shared" si="4"/>
        <v>19990</v>
      </c>
      <c r="Z17" s="35"/>
      <c r="AA17" s="661" t="s">
        <v>52</v>
      </c>
      <c r="AB17" s="96"/>
      <c r="AC17" s="449"/>
      <c r="AD17" s="571"/>
      <c r="AE17" s="450"/>
      <c r="AF17" s="277"/>
      <c r="AG17" s="277"/>
    </row>
    <row r="18" spans="2:33" x14ac:dyDescent="0.3">
      <c r="B18" s="48" t="s">
        <v>527</v>
      </c>
      <c r="C18" s="21" t="s">
        <v>549</v>
      </c>
      <c r="D18" s="31" t="s">
        <v>558</v>
      </c>
      <c r="E18" s="513">
        <v>7.4999999999999997E-2</v>
      </c>
      <c r="F18" s="49" t="s">
        <v>559</v>
      </c>
      <c r="G18" s="24"/>
      <c r="H18" s="34"/>
      <c r="I18" s="34"/>
      <c r="J18" s="35"/>
      <c r="K18" s="24"/>
      <c r="L18" s="34"/>
      <c r="M18" s="34"/>
      <c r="N18" s="35"/>
      <c r="O18" s="36">
        <v>7.0000000000000007E-2</v>
      </c>
      <c r="P18" s="36">
        <v>7.0000000000000007E-2</v>
      </c>
      <c r="Q18" s="36">
        <v>7.0000000000000007E-2</v>
      </c>
      <c r="T18" s="449"/>
      <c r="U18" s="571"/>
      <c r="V18" s="450"/>
      <c r="W18" s="24">
        <v>22990</v>
      </c>
      <c r="X18" s="34">
        <v>300</v>
      </c>
      <c r="Y18" s="34">
        <f t="shared" si="4"/>
        <v>22690</v>
      </c>
      <c r="Z18" s="35"/>
      <c r="AA18" s="661" t="s">
        <v>52</v>
      </c>
      <c r="AB18" s="661"/>
      <c r="AC18" s="449"/>
      <c r="AD18" s="571"/>
      <c r="AE18" s="450"/>
      <c r="AF18" s="277"/>
      <c r="AG18" s="277"/>
    </row>
    <row r="19" spans="2:33" hidden="1" x14ac:dyDescent="0.3">
      <c r="B19" s="48" t="s">
        <v>527</v>
      </c>
      <c r="C19" s="21" t="s">
        <v>549</v>
      </c>
      <c r="D19" s="31" t="s">
        <v>560</v>
      </c>
      <c r="E19" s="513">
        <v>0</v>
      </c>
      <c r="F19" s="49" t="s">
        <v>561</v>
      </c>
      <c r="G19" s="24"/>
      <c r="H19" s="34"/>
      <c r="I19" s="34"/>
      <c r="J19" s="35"/>
      <c r="K19" s="24"/>
      <c r="L19" s="34"/>
      <c r="M19" s="34"/>
      <c r="N19" s="35"/>
      <c r="O19" s="36">
        <v>7.0000000000000007E-2</v>
      </c>
      <c r="P19" s="36">
        <v>7.0000000000000007E-2</v>
      </c>
      <c r="Q19" s="36">
        <v>7.0000000000000007E-2</v>
      </c>
      <c r="T19" s="449"/>
      <c r="U19" s="571"/>
      <c r="V19" s="450"/>
      <c r="W19" s="24">
        <v>22990</v>
      </c>
      <c r="X19" s="34">
        <v>300</v>
      </c>
      <c r="Y19" s="34">
        <f t="shared" si="4"/>
        <v>22690</v>
      </c>
      <c r="Z19" s="35"/>
      <c r="AA19" s="661" t="s">
        <v>52</v>
      </c>
      <c r="AB19" s="661"/>
      <c r="AC19" s="449"/>
      <c r="AD19" s="571"/>
      <c r="AE19" s="450"/>
      <c r="AF19" s="277"/>
      <c r="AG19" s="277"/>
    </row>
    <row r="20" spans="2:33" x14ac:dyDescent="0.3">
      <c r="B20" s="48" t="s">
        <v>527</v>
      </c>
      <c r="C20" s="21" t="s">
        <v>549</v>
      </c>
      <c r="D20" s="31" t="s">
        <v>562</v>
      </c>
      <c r="E20" s="513">
        <v>7.4999999999999997E-2</v>
      </c>
      <c r="F20" s="49" t="s">
        <v>563</v>
      </c>
      <c r="G20" s="24"/>
      <c r="H20" s="34"/>
      <c r="I20" s="34"/>
      <c r="J20" s="35"/>
      <c r="K20" s="24"/>
      <c r="L20" s="34"/>
      <c r="M20" s="34"/>
      <c r="N20" s="35"/>
      <c r="O20" s="36">
        <v>7.0000000000000007E-2</v>
      </c>
      <c r="P20" s="36">
        <v>7.0000000000000007E-2</v>
      </c>
      <c r="Q20" s="36">
        <v>7.0000000000000007E-2</v>
      </c>
      <c r="T20" s="449"/>
      <c r="U20" s="571"/>
      <c r="V20" s="450"/>
      <c r="W20" s="24">
        <v>23290</v>
      </c>
      <c r="X20" s="34">
        <v>300</v>
      </c>
      <c r="Y20" s="34">
        <f t="shared" si="4"/>
        <v>22990</v>
      </c>
      <c r="Z20" s="574"/>
      <c r="AA20" s="661" t="s">
        <v>52</v>
      </c>
      <c r="AB20" s="661"/>
      <c r="AC20" s="449"/>
      <c r="AD20" s="571"/>
      <c r="AE20" s="450"/>
      <c r="AF20" s="277"/>
      <c r="AG20" s="277"/>
    </row>
    <row r="21" spans="2:33" hidden="1" x14ac:dyDescent="0.3">
      <c r="B21" s="58" t="s">
        <v>527</v>
      </c>
      <c r="C21" s="23" t="s">
        <v>549</v>
      </c>
      <c r="D21" s="37" t="s">
        <v>564</v>
      </c>
      <c r="E21" s="38">
        <v>0</v>
      </c>
      <c r="F21" s="59" t="s">
        <v>565</v>
      </c>
      <c r="G21" s="25"/>
      <c r="H21" s="40"/>
      <c r="I21" s="40"/>
      <c r="J21" s="41"/>
      <c r="K21" s="25"/>
      <c r="L21" s="40"/>
      <c r="M21" s="40"/>
      <c r="N21" s="41"/>
      <c r="O21" s="60">
        <v>7.0000000000000007E-2</v>
      </c>
      <c r="P21" s="60">
        <v>7.0000000000000007E-2</v>
      </c>
      <c r="Q21" s="60">
        <v>7.0000000000000007E-2</v>
      </c>
      <c r="R21" s="18"/>
      <c r="S21" s="18"/>
      <c r="T21" s="457">
        <f t="shared" ref="T21" si="5">+P21*0.9</f>
        <v>6.3000000000000014E-2</v>
      </c>
      <c r="U21" s="572">
        <f t="shared" ref="U21" si="6">+P21*0.075</f>
        <v>5.2500000000000003E-3</v>
      </c>
      <c r="V21" s="458">
        <f t="shared" ref="V21" si="7">+P21*0.025</f>
        <v>1.7500000000000003E-3</v>
      </c>
      <c r="W21" s="25">
        <v>23290</v>
      </c>
      <c r="X21" s="40">
        <v>300</v>
      </c>
      <c r="Y21" s="40">
        <f>+W21-X21</f>
        <v>22990</v>
      </c>
      <c r="Z21" s="41"/>
      <c r="AA21" s="94" t="e">
        <v>#N/A</v>
      </c>
      <c r="AB21" s="661"/>
      <c r="AC21" s="457"/>
      <c r="AD21" s="572"/>
      <c r="AE21" s="458"/>
      <c r="AF21" s="277">
        <f>SUM(AD21:AE21)</f>
        <v>0</v>
      </c>
      <c r="AG21" s="277">
        <f>+AC21+AF21</f>
        <v>0</v>
      </c>
    </row>
    <row r="22" spans="2:33" x14ac:dyDescent="0.3">
      <c r="B22" s="62" t="s">
        <v>527</v>
      </c>
      <c r="C22" s="63" t="s">
        <v>566</v>
      </c>
      <c r="D22" s="64" t="s">
        <v>567</v>
      </c>
      <c r="E22" s="65">
        <v>0</v>
      </c>
      <c r="F22" s="66" t="s">
        <v>568</v>
      </c>
      <c r="G22" s="67"/>
      <c r="H22" s="68"/>
      <c r="I22" s="68"/>
      <c r="J22" s="69"/>
      <c r="K22" s="67"/>
      <c r="L22" s="68"/>
      <c r="M22" s="68"/>
      <c r="N22" s="69"/>
      <c r="O22" s="52">
        <v>7.0000000000000007E-2</v>
      </c>
      <c r="P22" s="52">
        <v>7.0000000000000007E-2</v>
      </c>
      <c r="Q22" s="52">
        <v>7.0000000000000007E-2</v>
      </c>
      <c r="R22" s="20"/>
      <c r="S22" s="20" t="e">
        <v>#N/A</v>
      </c>
      <c r="T22" s="575"/>
      <c r="U22" s="576"/>
      <c r="V22" s="577"/>
      <c r="W22" s="67">
        <v>16490</v>
      </c>
      <c r="X22" s="68">
        <v>500</v>
      </c>
      <c r="Y22" s="68">
        <f>+W22-X22</f>
        <v>15990</v>
      </c>
      <c r="Z22" s="69"/>
      <c r="AA22" s="97">
        <v>0</v>
      </c>
      <c r="AB22" s="661"/>
      <c r="AC22" s="575"/>
      <c r="AD22" s="576"/>
      <c r="AE22" s="577"/>
    </row>
    <row r="23" spans="2:33" hidden="1" x14ac:dyDescent="0.3">
      <c r="B23" s="48" t="s">
        <v>527</v>
      </c>
      <c r="C23" s="21" t="s">
        <v>569</v>
      </c>
      <c r="D23" s="31" t="s">
        <v>570</v>
      </c>
      <c r="E23" s="32">
        <v>0.1</v>
      </c>
      <c r="F23" s="49" t="s">
        <v>571</v>
      </c>
      <c r="G23" s="24">
        <v>28490</v>
      </c>
      <c r="H23" s="34">
        <v>0</v>
      </c>
      <c r="I23" s="34">
        <f>+G23-H23</f>
        <v>28490</v>
      </c>
      <c r="J23" s="35"/>
      <c r="K23" s="50"/>
      <c r="L23" s="34"/>
      <c r="M23" s="34"/>
      <c r="N23" s="51"/>
      <c r="O23" s="36">
        <v>7.0000000000000007E-2</v>
      </c>
      <c r="P23" s="36">
        <v>7.0000000000000007E-2</v>
      </c>
      <c r="Q23" s="36">
        <v>7.0000000000000007E-2</v>
      </c>
      <c r="S23" t="s">
        <v>572</v>
      </c>
      <c r="T23" s="449"/>
      <c r="U23" s="571"/>
      <c r="V23" s="450"/>
      <c r="W23" s="50"/>
      <c r="X23" s="34"/>
      <c r="Y23" s="34"/>
      <c r="Z23" s="51"/>
      <c r="AA23" s="661">
        <v>0</v>
      </c>
      <c r="AB23" s="661"/>
      <c r="AC23" s="449"/>
      <c r="AD23" s="571"/>
      <c r="AE23" s="450"/>
    </row>
    <row r="24" spans="2:33" s="5" customFormat="1" x14ac:dyDescent="0.3">
      <c r="B24" s="9" t="s">
        <v>527</v>
      </c>
      <c r="C24" s="19" t="s">
        <v>573</v>
      </c>
      <c r="D24" s="42" t="s">
        <v>574</v>
      </c>
      <c r="E24" s="43">
        <v>0.05</v>
      </c>
      <c r="F24" s="44" t="s">
        <v>575</v>
      </c>
      <c r="G24" s="45"/>
      <c r="H24" s="46"/>
      <c r="I24" s="46"/>
      <c r="J24" s="47"/>
      <c r="K24" s="45"/>
      <c r="L24" s="46"/>
      <c r="M24" s="46"/>
      <c r="N24" s="47"/>
      <c r="O24" s="36">
        <v>0.05</v>
      </c>
      <c r="P24" s="36">
        <v>0.05</v>
      </c>
      <c r="Q24" s="36">
        <v>0.05</v>
      </c>
      <c r="S24" t="s">
        <v>576</v>
      </c>
      <c r="T24" s="444"/>
      <c r="U24" s="573"/>
      <c r="V24" s="445"/>
      <c r="W24" s="45">
        <v>9490</v>
      </c>
      <c r="X24" s="46">
        <v>500</v>
      </c>
      <c r="Y24" s="46">
        <f t="shared" ref="Y24:Y33" si="8">+W24-X24</f>
        <v>8990</v>
      </c>
      <c r="Z24" s="47"/>
      <c r="AA24" s="95">
        <v>0</v>
      </c>
      <c r="AB24" s="96"/>
      <c r="AC24" s="444"/>
      <c r="AD24" s="573"/>
      <c r="AE24" s="445"/>
      <c r="AF24" s="578"/>
    </row>
    <row r="25" spans="2:33" x14ac:dyDescent="0.3">
      <c r="B25" s="48" t="s">
        <v>527</v>
      </c>
      <c r="C25" s="21" t="s">
        <v>573</v>
      </c>
      <c r="D25" s="31" t="s">
        <v>577</v>
      </c>
      <c r="E25" s="32">
        <v>0</v>
      </c>
      <c r="F25" s="49" t="s">
        <v>578</v>
      </c>
      <c r="G25" s="24"/>
      <c r="H25" s="34"/>
      <c r="I25" s="34"/>
      <c r="J25" s="35"/>
      <c r="K25" s="50"/>
      <c r="L25" s="57"/>
      <c r="M25" s="57"/>
      <c r="N25" s="51"/>
      <c r="O25" s="36">
        <v>0.05</v>
      </c>
      <c r="P25" s="36">
        <v>0.05</v>
      </c>
      <c r="Q25" s="36">
        <v>0.05</v>
      </c>
      <c r="S25" t="e">
        <v>#N/A</v>
      </c>
      <c r="T25" s="449"/>
      <c r="U25" s="571"/>
      <c r="V25" s="450"/>
      <c r="W25" s="50">
        <v>9990</v>
      </c>
      <c r="X25" s="57">
        <v>0</v>
      </c>
      <c r="Y25" s="57">
        <f t="shared" si="8"/>
        <v>9990</v>
      </c>
      <c r="Z25" s="51"/>
      <c r="AA25" s="96">
        <v>0</v>
      </c>
      <c r="AB25" s="96"/>
      <c r="AC25" s="449"/>
      <c r="AD25" s="571"/>
      <c r="AE25" s="450"/>
    </row>
    <row r="26" spans="2:33" x14ac:dyDescent="0.3">
      <c r="B26" s="48" t="s">
        <v>527</v>
      </c>
      <c r="C26" s="21" t="s">
        <v>573</v>
      </c>
      <c r="D26" s="31" t="s">
        <v>579</v>
      </c>
      <c r="E26" s="32">
        <v>0.05</v>
      </c>
      <c r="F26" s="49" t="s">
        <v>580</v>
      </c>
      <c r="G26" s="24"/>
      <c r="H26" s="34"/>
      <c r="I26" s="34"/>
      <c r="J26" s="35"/>
      <c r="K26" s="50"/>
      <c r="L26" s="57"/>
      <c r="M26" s="57"/>
      <c r="N26" s="51"/>
      <c r="O26" s="36">
        <v>7.0000000000000007E-2</v>
      </c>
      <c r="P26" s="36">
        <v>7.0000000000000007E-2</v>
      </c>
      <c r="Q26" s="36">
        <v>7.0000000000000007E-2</v>
      </c>
      <c r="S26" t="s">
        <v>581</v>
      </c>
      <c r="T26" s="449"/>
      <c r="U26" s="571"/>
      <c r="V26" s="450"/>
      <c r="W26" s="50">
        <v>12490</v>
      </c>
      <c r="X26" s="57">
        <v>0</v>
      </c>
      <c r="Y26" s="57">
        <f t="shared" si="8"/>
        <v>12490</v>
      </c>
      <c r="Z26" s="51"/>
      <c r="AA26" s="96" t="s">
        <v>52</v>
      </c>
      <c r="AB26" s="96"/>
      <c r="AC26" s="449"/>
      <c r="AD26" s="571"/>
      <c r="AE26" s="450"/>
    </row>
    <row r="27" spans="2:33" x14ac:dyDescent="0.3">
      <c r="B27" s="48" t="s">
        <v>527</v>
      </c>
      <c r="C27" s="21" t="s">
        <v>573</v>
      </c>
      <c r="D27" s="31" t="s">
        <v>582</v>
      </c>
      <c r="E27" s="32">
        <v>0</v>
      </c>
      <c r="F27" s="49" t="s">
        <v>583</v>
      </c>
      <c r="G27" s="24"/>
      <c r="H27" s="34"/>
      <c r="I27" s="34"/>
      <c r="J27" s="35"/>
      <c r="K27" s="50"/>
      <c r="L27" s="57"/>
      <c r="M27" s="57"/>
      <c r="N27" s="51"/>
      <c r="O27" s="36">
        <v>7.0000000000000007E-2</v>
      </c>
      <c r="P27" s="36">
        <v>7.0000000000000007E-2</v>
      </c>
      <c r="Q27" s="36">
        <v>7.0000000000000007E-2</v>
      </c>
      <c r="S27" t="e">
        <v>#N/A</v>
      </c>
      <c r="T27" s="449"/>
      <c r="U27" s="571"/>
      <c r="V27" s="450"/>
      <c r="W27" s="50">
        <f>+W26+600</f>
        <v>13090</v>
      </c>
      <c r="X27" s="57">
        <v>0</v>
      </c>
      <c r="Y27" s="57">
        <f t="shared" si="8"/>
        <v>13090</v>
      </c>
      <c r="Z27" s="51"/>
      <c r="AA27" s="96" t="s">
        <v>52</v>
      </c>
      <c r="AB27" s="96"/>
      <c r="AC27" s="449"/>
      <c r="AD27" s="571"/>
      <c r="AE27" s="450"/>
    </row>
    <row r="28" spans="2:33" x14ac:dyDescent="0.3">
      <c r="B28" s="48" t="s">
        <v>527</v>
      </c>
      <c r="C28" s="21" t="s">
        <v>573</v>
      </c>
      <c r="D28" s="31" t="s">
        <v>584</v>
      </c>
      <c r="E28" s="32">
        <v>0.05</v>
      </c>
      <c r="F28" s="49" t="s">
        <v>585</v>
      </c>
      <c r="G28" s="24"/>
      <c r="H28" s="34"/>
      <c r="I28" s="34"/>
      <c r="J28" s="35"/>
      <c r="K28" s="50"/>
      <c r="L28" s="57"/>
      <c r="M28" s="57"/>
      <c r="N28" s="51"/>
      <c r="O28" s="36">
        <v>7.0000000000000007E-2</v>
      </c>
      <c r="P28" s="36">
        <v>7.0000000000000007E-2</v>
      </c>
      <c r="Q28" s="36">
        <v>7.0000000000000007E-2</v>
      </c>
      <c r="S28" t="s">
        <v>586</v>
      </c>
      <c r="T28" s="449"/>
      <c r="U28" s="571"/>
      <c r="V28" s="450"/>
      <c r="W28" s="50">
        <v>10790</v>
      </c>
      <c r="X28" s="57">
        <v>0</v>
      </c>
      <c r="Y28" s="57">
        <f>+W28-X28</f>
        <v>10790</v>
      </c>
      <c r="Z28" s="51"/>
      <c r="AA28" s="96" t="s">
        <v>52</v>
      </c>
      <c r="AB28" s="96"/>
      <c r="AC28" s="449"/>
      <c r="AD28" s="571"/>
      <c r="AE28" s="450"/>
    </row>
    <row r="29" spans="2:33" x14ac:dyDescent="0.3">
      <c r="B29" s="58" t="s">
        <v>527</v>
      </c>
      <c r="C29" s="23" t="s">
        <v>573</v>
      </c>
      <c r="D29" s="37" t="s">
        <v>587</v>
      </c>
      <c r="E29" s="38">
        <v>0</v>
      </c>
      <c r="F29" s="59" t="s">
        <v>588</v>
      </c>
      <c r="G29" s="25"/>
      <c r="H29" s="40"/>
      <c r="I29" s="40"/>
      <c r="J29" s="41"/>
      <c r="K29" s="71"/>
      <c r="L29" s="57"/>
      <c r="M29" s="72"/>
      <c r="N29" s="73"/>
      <c r="O29" s="36">
        <v>7.0000000000000007E-2</v>
      </c>
      <c r="P29" s="36">
        <v>7.0000000000000007E-2</v>
      </c>
      <c r="Q29" s="36">
        <v>7.0000000000000007E-2</v>
      </c>
      <c r="S29" t="e">
        <v>#N/A</v>
      </c>
      <c r="T29" s="449"/>
      <c r="U29" s="571"/>
      <c r="V29" s="450"/>
      <c r="W29" s="71">
        <f>+W28+600</f>
        <v>11390</v>
      </c>
      <c r="X29" s="57">
        <v>0</v>
      </c>
      <c r="Y29" s="72">
        <f t="shared" si="8"/>
        <v>11390</v>
      </c>
      <c r="Z29" s="73"/>
      <c r="AA29" s="98" t="s">
        <v>52</v>
      </c>
      <c r="AB29" s="96"/>
      <c r="AC29" s="449"/>
      <c r="AD29" s="571"/>
      <c r="AE29" s="450"/>
    </row>
    <row r="30" spans="2:33" s="3" customFormat="1" x14ac:dyDescent="0.3">
      <c r="B30" s="74" t="s">
        <v>527</v>
      </c>
      <c r="C30" s="75" t="s">
        <v>589</v>
      </c>
      <c r="D30" s="76" t="s">
        <v>590</v>
      </c>
      <c r="E30" s="77">
        <v>0.1</v>
      </c>
      <c r="F30" s="78" t="s">
        <v>591</v>
      </c>
      <c r="G30" s="79"/>
      <c r="H30" s="80"/>
      <c r="I30" s="80"/>
      <c r="J30" s="81"/>
      <c r="K30" s="79">
        <v>10990</v>
      </c>
      <c r="L30" s="80">
        <v>0</v>
      </c>
      <c r="M30" s="80">
        <f>+K30-L30</f>
        <v>10990</v>
      </c>
      <c r="N30" s="81"/>
      <c r="O30" s="36">
        <v>7.0000000000000007E-2</v>
      </c>
      <c r="P30" s="36">
        <v>7.0000000000000007E-2</v>
      </c>
      <c r="Q30" s="36">
        <v>7.0000000000000007E-2</v>
      </c>
      <c r="S30" t="s">
        <v>592</v>
      </c>
      <c r="T30" s="444">
        <f t="shared" ref="T30:T33" si="9">+M30*0.9</f>
        <v>9891</v>
      </c>
      <c r="U30" s="573">
        <f t="shared" ref="U30:U33" si="10">+M30*0.075</f>
        <v>824.25</v>
      </c>
      <c r="V30" s="445">
        <f t="shared" ref="V30:V33" si="11">+M30*0.025</f>
        <v>274.75</v>
      </c>
      <c r="W30" s="79">
        <v>10990</v>
      </c>
      <c r="X30" s="80">
        <v>0</v>
      </c>
      <c r="Y30" s="80">
        <f>+W30-X30</f>
        <v>10990</v>
      </c>
      <c r="Z30" s="81"/>
      <c r="AA30" s="99" t="s">
        <v>52</v>
      </c>
      <c r="AB30" s="661"/>
      <c r="AC30" s="444">
        <f t="shared" ref="AC30:AC33" si="12">+Y30*0.9</f>
        <v>9891</v>
      </c>
      <c r="AD30" s="573">
        <f t="shared" ref="AD30:AD33" si="13">+Y30*0.075</f>
        <v>824.25</v>
      </c>
      <c r="AE30" s="445">
        <f t="shared" ref="AE30:AE33" si="14">+Y30*0.025</f>
        <v>274.75</v>
      </c>
    </row>
    <row r="31" spans="2:33" x14ac:dyDescent="0.3">
      <c r="B31" s="48" t="s">
        <v>527</v>
      </c>
      <c r="C31" s="21" t="s">
        <v>589</v>
      </c>
      <c r="D31" s="31" t="s">
        <v>593</v>
      </c>
      <c r="E31" s="32">
        <v>0</v>
      </c>
      <c r="F31" s="49" t="s">
        <v>594</v>
      </c>
      <c r="G31" s="24"/>
      <c r="H31" s="34"/>
      <c r="I31" s="34"/>
      <c r="J31" s="35"/>
      <c r="K31" s="24">
        <v>10990</v>
      </c>
      <c r="L31" s="34">
        <v>0</v>
      </c>
      <c r="M31" s="34">
        <f>+K31-L31</f>
        <v>10990</v>
      </c>
      <c r="N31" s="35"/>
      <c r="O31" s="36">
        <v>7.0000000000000007E-2</v>
      </c>
      <c r="P31" s="36">
        <v>7.0000000000000007E-2</v>
      </c>
      <c r="Q31" s="36">
        <v>7.0000000000000007E-2</v>
      </c>
      <c r="S31" t="e">
        <v>#N/A</v>
      </c>
      <c r="T31" s="449">
        <f t="shared" si="9"/>
        <v>9891</v>
      </c>
      <c r="U31" s="571">
        <f t="shared" si="10"/>
        <v>824.25</v>
      </c>
      <c r="V31" s="450">
        <f t="shared" si="11"/>
        <v>274.75</v>
      </c>
      <c r="W31" s="24">
        <f>+W30+600</f>
        <v>11590</v>
      </c>
      <c r="X31" s="34">
        <v>0</v>
      </c>
      <c r="Y31" s="34">
        <f>+W31-X31</f>
        <v>11590</v>
      </c>
      <c r="Z31" s="35"/>
      <c r="AA31" s="661" t="s">
        <v>52</v>
      </c>
      <c r="AB31" s="661"/>
      <c r="AC31" s="449">
        <f t="shared" si="12"/>
        <v>10431</v>
      </c>
      <c r="AD31" s="571">
        <f t="shared" si="13"/>
        <v>869.25</v>
      </c>
      <c r="AE31" s="450">
        <f t="shared" si="14"/>
        <v>289.75</v>
      </c>
    </row>
    <row r="32" spans="2:33" x14ac:dyDescent="0.3">
      <c r="B32" s="48" t="s">
        <v>527</v>
      </c>
      <c r="C32" s="21" t="s">
        <v>589</v>
      </c>
      <c r="D32" s="31" t="s">
        <v>595</v>
      </c>
      <c r="E32" s="32">
        <v>0</v>
      </c>
      <c r="F32" s="49" t="s">
        <v>596</v>
      </c>
      <c r="G32" s="24"/>
      <c r="H32" s="34"/>
      <c r="I32" s="34"/>
      <c r="J32" s="35"/>
      <c r="K32" s="24">
        <v>10990</v>
      </c>
      <c r="L32" s="34">
        <v>0</v>
      </c>
      <c r="M32" s="34">
        <f>+K32-L32</f>
        <v>10990</v>
      </c>
      <c r="N32" s="35"/>
      <c r="O32" s="36">
        <v>7.0000000000000007E-2</v>
      </c>
      <c r="P32" s="36">
        <v>7.0000000000000007E-2</v>
      </c>
      <c r="Q32" s="36">
        <v>7.0000000000000007E-2</v>
      </c>
      <c r="T32" s="449">
        <f t="shared" si="9"/>
        <v>9891</v>
      </c>
      <c r="U32" s="571">
        <f t="shared" si="10"/>
        <v>824.25</v>
      </c>
      <c r="V32" s="450">
        <f t="shared" si="11"/>
        <v>274.75</v>
      </c>
      <c r="W32" s="24">
        <f>+W31</f>
        <v>11590</v>
      </c>
      <c r="X32" s="34">
        <v>0</v>
      </c>
      <c r="Y32" s="34">
        <f>+Y31</f>
        <v>11590</v>
      </c>
      <c r="Z32" s="35"/>
      <c r="AA32" s="661" t="s">
        <v>52</v>
      </c>
      <c r="AB32" s="661"/>
      <c r="AC32" s="449">
        <f t="shared" si="12"/>
        <v>10431</v>
      </c>
      <c r="AD32" s="571">
        <f t="shared" si="13"/>
        <v>869.25</v>
      </c>
      <c r="AE32" s="450">
        <f t="shared" si="14"/>
        <v>289.75</v>
      </c>
    </row>
    <row r="33" spans="2:31" x14ac:dyDescent="0.3">
      <c r="B33" s="58" t="s">
        <v>527</v>
      </c>
      <c r="C33" s="23" t="s">
        <v>589</v>
      </c>
      <c r="D33" s="37" t="s">
        <v>597</v>
      </c>
      <c r="E33" s="38">
        <v>0</v>
      </c>
      <c r="F33" s="59" t="s">
        <v>598</v>
      </c>
      <c r="G33" s="25"/>
      <c r="H33" s="40"/>
      <c r="I33" s="40"/>
      <c r="J33" s="41"/>
      <c r="K33" s="25">
        <f>+K32</f>
        <v>10990</v>
      </c>
      <c r="L33" s="40">
        <v>0</v>
      </c>
      <c r="M33" s="40">
        <f>+K33-L33</f>
        <v>10990</v>
      </c>
      <c r="N33" s="41"/>
      <c r="O33" s="36">
        <v>7.0000000000000007E-2</v>
      </c>
      <c r="P33" s="36">
        <v>7.0000000000000007E-2</v>
      </c>
      <c r="Q33" s="36">
        <v>7.0000000000000007E-2</v>
      </c>
      <c r="S33" t="e">
        <v>#N/A</v>
      </c>
      <c r="T33" s="457">
        <f t="shared" si="9"/>
        <v>9891</v>
      </c>
      <c r="U33" s="572">
        <f t="shared" si="10"/>
        <v>824.25</v>
      </c>
      <c r="V33" s="458">
        <f t="shared" si="11"/>
        <v>274.75</v>
      </c>
      <c r="W33" s="25">
        <f>+W32</f>
        <v>11590</v>
      </c>
      <c r="X33" s="40">
        <v>0</v>
      </c>
      <c r="Y33" s="40">
        <f t="shared" si="8"/>
        <v>11590</v>
      </c>
      <c r="Z33" s="41"/>
      <c r="AA33" s="94" t="s">
        <v>52</v>
      </c>
      <c r="AB33" s="661"/>
      <c r="AC33" s="457">
        <f t="shared" si="12"/>
        <v>10431</v>
      </c>
      <c r="AD33" s="572">
        <f t="shared" si="13"/>
        <v>869.25</v>
      </c>
      <c r="AE33" s="458">
        <f t="shared" si="14"/>
        <v>289.75</v>
      </c>
    </row>
    <row r="34" spans="2:31" x14ac:dyDescent="0.3">
      <c r="B34" s="74" t="s">
        <v>527</v>
      </c>
      <c r="C34" s="75" t="s">
        <v>599</v>
      </c>
      <c r="D34" s="31" t="s">
        <v>600</v>
      </c>
      <c r="E34" s="32">
        <v>0</v>
      </c>
      <c r="F34" s="49" t="s">
        <v>601</v>
      </c>
      <c r="G34" s="24"/>
      <c r="H34" s="34"/>
      <c r="I34" s="34"/>
      <c r="J34" s="35"/>
      <c r="K34" s="24"/>
      <c r="L34" s="34"/>
      <c r="M34" s="34"/>
      <c r="N34" s="35"/>
      <c r="O34" s="36">
        <v>7.0000000000000007E-2</v>
      </c>
      <c r="P34" s="36">
        <v>7.0000000000000007E-2</v>
      </c>
      <c r="Q34" s="36">
        <v>7.0000000000000007E-2</v>
      </c>
      <c r="T34" s="449"/>
      <c r="U34" s="571"/>
      <c r="V34" s="450"/>
      <c r="W34" s="24">
        <v>36990</v>
      </c>
      <c r="X34" s="34">
        <v>1000</v>
      </c>
      <c r="Y34" s="34">
        <f>+W34-X34</f>
        <v>35990</v>
      </c>
      <c r="Z34" s="35"/>
      <c r="AA34" s="661">
        <v>0</v>
      </c>
      <c r="AB34" s="661"/>
      <c r="AC34" s="449"/>
      <c r="AD34" s="571"/>
      <c r="AE34" s="450"/>
    </row>
    <row r="35" spans="2:31" s="3" customFormat="1" x14ac:dyDescent="0.3">
      <c r="B35" s="74" t="s">
        <v>527</v>
      </c>
      <c r="C35" s="75" t="s">
        <v>602</v>
      </c>
      <c r="D35" s="76" t="s">
        <v>603</v>
      </c>
      <c r="E35" s="77">
        <v>0</v>
      </c>
      <c r="F35" s="78" t="s">
        <v>604</v>
      </c>
      <c r="G35" s="79"/>
      <c r="H35" s="80"/>
      <c r="I35" s="80"/>
      <c r="J35" s="81"/>
      <c r="K35" s="79">
        <v>39990</v>
      </c>
      <c r="L35" s="80">
        <v>0</v>
      </c>
      <c r="M35" s="80">
        <f>+K35-L35</f>
        <v>39990</v>
      </c>
      <c r="N35" s="81"/>
      <c r="O35" s="36">
        <v>7.0000000000000007E-2</v>
      </c>
      <c r="P35" s="36">
        <v>7.0000000000000007E-2</v>
      </c>
      <c r="Q35" s="36">
        <v>7.0000000000000007E-2</v>
      </c>
      <c r="S35" t="s">
        <v>605</v>
      </c>
      <c r="T35" s="444"/>
      <c r="U35" s="573"/>
      <c r="V35" s="445"/>
      <c r="W35" s="79">
        <v>41990</v>
      </c>
      <c r="X35" s="80">
        <v>500</v>
      </c>
      <c r="Y35" s="80">
        <f>+W35-X35</f>
        <v>41490</v>
      </c>
      <c r="Z35" s="81"/>
      <c r="AA35" s="99">
        <v>0</v>
      </c>
      <c r="AB35" s="661"/>
      <c r="AC35" s="444"/>
      <c r="AD35" s="573"/>
      <c r="AE35" s="445"/>
    </row>
    <row r="36" spans="2:31" hidden="1" x14ac:dyDescent="0.3">
      <c r="B36" s="9" t="s">
        <v>527</v>
      </c>
      <c r="C36" s="19" t="s">
        <v>606</v>
      </c>
      <c r="D36" s="42" t="s">
        <v>607</v>
      </c>
      <c r="E36" s="43">
        <v>0</v>
      </c>
      <c r="F36" s="44" t="s">
        <v>608</v>
      </c>
      <c r="G36" s="45"/>
      <c r="H36" s="46"/>
      <c r="I36" s="46"/>
      <c r="J36" s="47"/>
      <c r="K36" s="45"/>
      <c r="L36" s="46"/>
      <c r="M36" s="46"/>
      <c r="N36" s="47"/>
      <c r="O36" s="36">
        <v>7.0000000000000007E-2</v>
      </c>
      <c r="P36" s="36">
        <v>7.0000000000000007E-2</v>
      </c>
      <c r="Q36" s="36">
        <v>7.0000000000000007E-2</v>
      </c>
      <c r="S36" t="e">
        <v>#N/A</v>
      </c>
      <c r="T36" s="444"/>
      <c r="U36" s="573"/>
      <c r="V36" s="445"/>
      <c r="W36" s="45"/>
      <c r="X36" s="46"/>
      <c r="Y36" s="46"/>
      <c r="Z36" s="47"/>
      <c r="AA36" s="95">
        <v>0</v>
      </c>
      <c r="AB36" s="96"/>
      <c r="AC36" s="444"/>
      <c r="AD36" s="573"/>
      <c r="AE36" s="445"/>
    </row>
    <row r="37" spans="2:31" x14ac:dyDescent="0.3">
      <c r="B37" s="9" t="s">
        <v>527</v>
      </c>
      <c r="C37" s="19" t="s">
        <v>606</v>
      </c>
      <c r="D37" s="42" t="s">
        <v>609</v>
      </c>
      <c r="E37" s="43">
        <v>0</v>
      </c>
      <c r="F37" s="44" t="s">
        <v>610</v>
      </c>
      <c r="G37" s="45"/>
      <c r="H37" s="46"/>
      <c r="I37" s="46"/>
      <c r="J37" s="47"/>
      <c r="K37" s="79"/>
      <c r="L37" s="80"/>
      <c r="M37" s="80"/>
      <c r="N37" s="81"/>
      <c r="O37" s="52">
        <v>7.0000000000000007E-2</v>
      </c>
      <c r="P37" s="52">
        <v>7.0000000000000007E-2</v>
      </c>
      <c r="Q37" s="52">
        <v>7.0000000000000007E-2</v>
      </c>
      <c r="R37" s="20"/>
      <c r="S37" s="20" t="s">
        <v>611</v>
      </c>
      <c r="T37" s="444"/>
      <c r="U37" s="573"/>
      <c r="V37" s="445"/>
      <c r="W37" s="79">
        <v>19290</v>
      </c>
      <c r="X37" s="80">
        <v>800</v>
      </c>
      <c r="Y37" s="80">
        <f>+W37-X37</f>
        <v>18490</v>
      </c>
      <c r="Z37" s="81"/>
      <c r="AA37" s="99">
        <v>0</v>
      </c>
      <c r="AB37" s="661"/>
      <c r="AC37" s="444"/>
      <c r="AD37" s="573"/>
      <c r="AE37" s="445"/>
    </row>
    <row r="38" spans="2:31" x14ac:dyDescent="0.3">
      <c r="B38" s="48" t="s">
        <v>527</v>
      </c>
      <c r="C38" s="21" t="s">
        <v>606</v>
      </c>
      <c r="D38" s="31" t="s">
        <v>612</v>
      </c>
      <c r="E38" s="32">
        <v>0</v>
      </c>
      <c r="F38" s="49" t="s">
        <v>613</v>
      </c>
      <c r="G38" s="24"/>
      <c r="H38" s="34"/>
      <c r="I38" s="34"/>
      <c r="J38" s="35"/>
      <c r="K38" s="24"/>
      <c r="L38" s="34"/>
      <c r="M38" s="34"/>
      <c r="N38" s="35"/>
      <c r="O38" s="36">
        <v>7.0000000000000007E-2</v>
      </c>
      <c r="P38" s="36">
        <v>7.0000000000000007E-2</v>
      </c>
      <c r="Q38" s="36">
        <v>7.0000000000000007E-2</v>
      </c>
      <c r="S38" t="e">
        <v>#N/A</v>
      </c>
      <c r="T38" s="449"/>
      <c r="U38" s="571"/>
      <c r="V38" s="450"/>
      <c r="W38" s="24">
        <v>20290</v>
      </c>
      <c r="X38" s="34">
        <v>800</v>
      </c>
      <c r="Y38" s="34">
        <f>+W38-X38</f>
        <v>19490</v>
      </c>
      <c r="Z38" s="35"/>
      <c r="AA38" s="661">
        <v>0</v>
      </c>
      <c r="AB38" s="661"/>
      <c r="AC38" s="449"/>
      <c r="AD38" s="571"/>
      <c r="AE38" s="450"/>
    </row>
    <row r="39" spans="2:31" hidden="1" x14ac:dyDescent="0.3">
      <c r="B39" s="48" t="s">
        <v>527</v>
      </c>
      <c r="C39" s="21" t="s">
        <v>606</v>
      </c>
      <c r="D39" s="31" t="s">
        <v>614</v>
      </c>
      <c r="E39" s="32">
        <v>0</v>
      </c>
      <c r="F39" s="49" t="s">
        <v>615</v>
      </c>
      <c r="G39" s="24"/>
      <c r="H39" s="34"/>
      <c r="I39" s="34"/>
      <c r="J39" s="35"/>
      <c r="K39" s="24"/>
      <c r="L39" s="34"/>
      <c r="M39" s="34"/>
      <c r="N39" s="35"/>
      <c r="O39" s="36">
        <v>7.0000000000000007E-2</v>
      </c>
      <c r="P39" s="36">
        <v>7.0000000000000007E-2</v>
      </c>
      <c r="Q39" s="36">
        <v>7.0000000000000007E-2</v>
      </c>
      <c r="S39" t="e">
        <v>#N/A</v>
      </c>
      <c r="T39" s="449"/>
      <c r="U39" s="571"/>
      <c r="V39" s="450"/>
      <c r="W39" s="24"/>
      <c r="X39" s="34"/>
      <c r="Y39" s="34"/>
      <c r="Z39" s="35"/>
      <c r="AA39" s="661">
        <v>0</v>
      </c>
      <c r="AB39" s="661"/>
      <c r="AC39" s="449"/>
      <c r="AD39" s="571"/>
      <c r="AE39" s="450"/>
    </row>
    <row r="40" spans="2:31" x14ac:dyDescent="0.3">
      <c r="B40" s="48" t="s">
        <v>527</v>
      </c>
      <c r="C40" s="21" t="s">
        <v>606</v>
      </c>
      <c r="D40" s="31" t="s">
        <v>616</v>
      </c>
      <c r="E40" s="32">
        <v>0</v>
      </c>
      <c r="F40" s="33" t="s">
        <v>617</v>
      </c>
      <c r="G40" s="24"/>
      <c r="H40" s="34"/>
      <c r="I40" s="34"/>
      <c r="J40" s="35"/>
      <c r="K40" s="24"/>
      <c r="L40" s="34"/>
      <c r="M40" s="34"/>
      <c r="N40" s="35"/>
      <c r="O40" s="36">
        <v>7.0000000000000007E-2</v>
      </c>
      <c r="P40" s="36">
        <v>7.0000000000000007E-2</v>
      </c>
      <c r="Q40" s="36">
        <v>7.0000000000000007E-2</v>
      </c>
      <c r="S40" t="s">
        <v>618</v>
      </c>
      <c r="T40" s="449"/>
      <c r="U40" s="571"/>
      <c r="V40" s="450"/>
      <c r="W40" s="24">
        <v>20290</v>
      </c>
      <c r="X40" s="34">
        <v>300</v>
      </c>
      <c r="Y40" s="34">
        <f t="shared" ref="Y40:Y45" si="15">+W40-X40</f>
        <v>19990</v>
      </c>
      <c r="Z40" s="35"/>
      <c r="AA40" s="661">
        <v>0</v>
      </c>
      <c r="AB40" s="661"/>
      <c r="AC40" s="449"/>
      <c r="AD40" s="571"/>
      <c r="AE40" s="450"/>
    </row>
    <row r="41" spans="2:31" x14ac:dyDescent="0.3">
      <c r="B41" s="48" t="s">
        <v>527</v>
      </c>
      <c r="C41" s="21" t="s">
        <v>606</v>
      </c>
      <c r="D41" s="31" t="s">
        <v>619</v>
      </c>
      <c r="E41" s="32">
        <v>0</v>
      </c>
      <c r="F41" s="49" t="s">
        <v>620</v>
      </c>
      <c r="G41" s="24"/>
      <c r="H41" s="34"/>
      <c r="I41" s="34"/>
      <c r="J41" s="35"/>
      <c r="K41" s="24"/>
      <c r="L41" s="34"/>
      <c r="M41" s="34"/>
      <c r="N41" s="35"/>
      <c r="O41" s="36">
        <v>7.0000000000000007E-2</v>
      </c>
      <c r="P41" s="36">
        <v>7.0000000000000007E-2</v>
      </c>
      <c r="Q41" s="36">
        <v>7.0000000000000007E-2</v>
      </c>
      <c r="S41" t="e">
        <v>#N/A</v>
      </c>
      <c r="T41" s="449"/>
      <c r="U41" s="571"/>
      <c r="V41" s="450"/>
      <c r="W41" s="24">
        <v>21290</v>
      </c>
      <c r="X41" s="34">
        <v>300</v>
      </c>
      <c r="Y41" s="34">
        <f t="shared" si="15"/>
        <v>20990</v>
      </c>
      <c r="Z41" s="35"/>
      <c r="AA41" s="661">
        <v>0</v>
      </c>
      <c r="AB41" s="661"/>
      <c r="AC41" s="449"/>
      <c r="AD41" s="571"/>
      <c r="AE41" s="450"/>
    </row>
    <row r="42" spans="2:31" hidden="1" x14ac:dyDescent="0.3">
      <c r="B42" s="48" t="s">
        <v>527</v>
      </c>
      <c r="C42" s="21" t="s">
        <v>606</v>
      </c>
      <c r="D42" s="31" t="s">
        <v>621</v>
      </c>
      <c r="E42" s="32">
        <v>0</v>
      </c>
      <c r="F42" s="49" t="s">
        <v>622</v>
      </c>
      <c r="G42" s="24"/>
      <c r="H42" s="34"/>
      <c r="I42" s="34">
        <f t="shared" ref="I42:I44" si="16">+G42-H42</f>
        <v>0</v>
      </c>
      <c r="J42" s="35"/>
      <c r="K42" s="24"/>
      <c r="L42" s="34"/>
      <c r="M42" s="34"/>
      <c r="N42" s="35"/>
      <c r="O42" s="36">
        <v>7.0000000000000007E-2</v>
      </c>
      <c r="P42" s="36">
        <v>7.0000000000000007E-2</v>
      </c>
      <c r="Q42" s="36">
        <v>7.0000000000000007E-2</v>
      </c>
      <c r="S42" t="e">
        <v>#N/A</v>
      </c>
      <c r="T42" s="449"/>
      <c r="U42" s="571"/>
      <c r="V42" s="450"/>
      <c r="W42" s="24">
        <v>20990</v>
      </c>
      <c r="X42" s="34">
        <v>500</v>
      </c>
      <c r="Y42" s="34">
        <f t="shared" si="15"/>
        <v>20490</v>
      </c>
      <c r="Z42" s="35"/>
      <c r="AA42" s="661">
        <v>0</v>
      </c>
      <c r="AB42" s="661"/>
      <c r="AC42" s="449"/>
      <c r="AD42" s="571"/>
      <c r="AE42" s="450"/>
    </row>
    <row r="43" spans="2:31" x14ac:dyDescent="0.3">
      <c r="B43" s="48" t="s">
        <v>527</v>
      </c>
      <c r="C43" s="21" t="s">
        <v>606</v>
      </c>
      <c r="D43" s="31" t="s">
        <v>623</v>
      </c>
      <c r="E43" s="32">
        <v>0</v>
      </c>
      <c r="F43" s="49" t="s">
        <v>624</v>
      </c>
      <c r="G43" s="24">
        <v>14990</v>
      </c>
      <c r="H43" s="34">
        <v>0</v>
      </c>
      <c r="I43" s="34">
        <f t="shared" si="16"/>
        <v>14990</v>
      </c>
      <c r="J43" s="35"/>
      <c r="K43" s="24"/>
      <c r="L43" s="34"/>
      <c r="M43" s="34"/>
      <c r="N43" s="35"/>
      <c r="O43" s="36">
        <v>7.0000000000000007E-2</v>
      </c>
      <c r="P43" s="36">
        <v>7.0000000000000007E-2</v>
      </c>
      <c r="Q43" s="36">
        <v>7.0000000000000007E-2</v>
      </c>
      <c r="S43" t="s">
        <v>625</v>
      </c>
      <c r="T43" s="449"/>
      <c r="U43" s="571"/>
      <c r="V43" s="450"/>
      <c r="W43" s="24">
        <v>15490</v>
      </c>
      <c r="X43" s="34">
        <v>200</v>
      </c>
      <c r="Y43" s="34">
        <f t="shared" si="15"/>
        <v>15290</v>
      </c>
      <c r="Z43" s="35"/>
      <c r="AA43" s="661">
        <v>0</v>
      </c>
      <c r="AB43" s="661"/>
      <c r="AC43" s="449"/>
      <c r="AD43" s="571"/>
      <c r="AE43" s="450"/>
    </row>
    <row r="44" spans="2:31" x14ac:dyDescent="0.3">
      <c r="B44" s="58" t="s">
        <v>527</v>
      </c>
      <c r="C44" s="23" t="s">
        <v>606</v>
      </c>
      <c r="D44" s="37" t="s">
        <v>626</v>
      </c>
      <c r="E44" s="38">
        <v>0</v>
      </c>
      <c r="F44" s="59" t="s">
        <v>627</v>
      </c>
      <c r="G44" s="25">
        <v>15990</v>
      </c>
      <c r="H44" s="40">
        <v>0</v>
      </c>
      <c r="I44" s="40">
        <f t="shared" si="16"/>
        <v>15990</v>
      </c>
      <c r="J44" s="41"/>
      <c r="K44" s="25"/>
      <c r="L44" s="40"/>
      <c r="M44" s="40"/>
      <c r="N44" s="41"/>
      <c r="O44" s="60">
        <v>7.0000000000000007E-2</v>
      </c>
      <c r="P44" s="60">
        <v>7.0000000000000007E-2</v>
      </c>
      <c r="Q44" s="60">
        <v>7.0000000000000007E-2</v>
      </c>
      <c r="R44" s="18"/>
      <c r="S44" s="18" t="e">
        <v>#N/A</v>
      </c>
      <c r="T44" s="457"/>
      <c r="U44" s="572"/>
      <c r="V44" s="458"/>
      <c r="W44" s="25">
        <f>+W43+1000</f>
        <v>16490</v>
      </c>
      <c r="X44" s="40">
        <v>200</v>
      </c>
      <c r="Y44" s="40">
        <f t="shared" si="15"/>
        <v>16290</v>
      </c>
      <c r="Z44" s="41"/>
      <c r="AA44" s="94">
        <v>0</v>
      </c>
      <c r="AB44" s="661"/>
      <c r="AC44" s="457"/>
      <c r="AD44" s="572"/>
      <c r="AE44" s="458"/>
    </row>
    <row r="45" spans="2:31" hidden="1" x14ac:dyDescent="0.3">
      <c r="B45" s="58" t="s">
        <v>527</v>
      </c>
      <c r="C45" s="23" t="s">
        <v>606</v>
      </c>
      <c r="D45" s="37" t="s">
        <v>628</v>
      </c>
      <c r="E45" s="38">
        <v>0</v>
      </c>
      <c r="F45" s="59" t="s">
        <v>629</v>
      </c>
      <c r="G45" s="25">
        <v>15990</v>
      </c>
      <c r="H45" s="40">
        <v>500</v>
      </c>
      <c r="I45" s="40"/>
      <c r="J45" s="41"/>
      <c r="K45" s="25"/>
      <c r="L45" s="40"/>
      <c r="M45" s="40">
        <f>+K45-L45</f>
        <v>0</v>
      </c>
      <c r="N45" s="41"/>
      <c r="O45" s="36">
        <v>7.0000000000000007E-2</v>
      </c>
      <c r="P45" s="36">
        <v>7.0000000000000007E-2</v>
      </c>
      <c r="Q45" s="36">
        <v>7.0000000000000007E-2</v>
      </c>
      <c r="S45" t="e">
        <v>#N/A</v>
      </c>
      <c r="T45" s="457"/>
      <c r="U45" s="572"/>
      <c r="V45" s="458"/>
      <c r="W45" s="25"/>
      <c r="X45" s="40"/>
      <c r="Y45" s="40">
        <f t="shared" si="15"/>
        <v>0</v>
      </c>
      <c r="Z45" s="41"/>
      <c r="AA45" s="94">
        <v>0</v>
      </c>
      <c r="AB45" s="661"/>
      <c r="AC45" s="457"/>
      <c r="AD45" s="572"/>
      <c r="AE45" s="458"/>
    </row>
    <row r="46" spans="2:31" x14ac:dyDescent="0.3">
      <c r="B46" s="9" t="s">
        <v>527</v>
      </c>
      <c r="C46" s="75" t="s">
        <v>630</v>
      </c>
      <c r="D46" s="42" t="s">
        <v>631</v>
      </c>
      <c r="E46" s="43">
        <v>0.1</v>
      </c>
      <c r="F46" s="82" t="s">
        <v>632</v>
      </c>
      <c r="G46" s="45"/>
      <c r="H46" s="46"/>
      <c r="I46" s="46"/>
      <c r="J46" s="47"/>
      <c r="K46" s="79"/>
      <c r="L46" s="80"/>
      <c r="M46" s="80"/>
      <c r="N46" s="81"/>
      <c r="O46" s="36">
        <v>7.0000000000000007E-2</v>
      </c>
      <c r="P46" s="36">
        <v>7.0000000000000007E-2</v>
      </c>
      <c r="Q46" s="36">
        <v>7.0000000000000007E-2</v>
      </c>
      <c r="S46" t="e">
        <v>#N/A</v>
      </c>
      <c r="T46" s="444"/>
      <c r="U46" s="573"/>
      <c r="V46" s="445"/>
      <c r="W46" s="79">
        <v>16990</v>
      </c>
      <c r="X46" s="80">
        <v>0</v>
      </c>
      <c r="Y46" s="80">
        <f>+W46-X46</f>
        <v>16990</v>
      </c>
      <c r="Z46" s="81"/>
      <c r="AA46" s="99">
        <v>0</v>
      </c>
      <c r="AB46" s="661"/>
      <c r="AC46" s="444"/>
      <c r="AD46" s="573"/>
      <c r="AE46" s="445"/>
    </row>
    <row r="47" spans="2:31" x14ac:dyDescent="0.3">
      <c r="B47" s="48" t="s">
        <v>527</v>
      </c>
      <c r="C47" s="21" t="s">
        <v>630</v>
      </c>
      <c r="D47" s="31" t="s">
        <v>633</v>
      </c>
      <c r="E47" s="32">
        <v>0.1</v>
      </c>
      <c r="F47" s="49" t="s">
        <v>634</v>
      </c>
      <c r="G47" s="24"/>
      <c r="H47" s="34"/>
      <c r="I47" s="34"/>
      <c r="J47" s="35"/>
      <c r="K47" s="24"/>
      <c r="L47" s="34"/>
      <c r="M47" s="34"/>
      <c r="N47" s="35"/>
      <c r="O47" s="36">
        <v>7.0000000000000007E-2</v>
      </c>
      <c r="P47" s="36">
        <v>7.0000000000000007E-2</v>
      </c>
      <c r="Q47" s="36">
        <v>7.0000000000000007E-2</v>
      </c>
      <c r="S47" t="e">
        <v>#N/A</v>
      </c>
      <c r="T47" s="449"/>
      <c r="U47" s="571"/>
      <c r="V47" s="450"/>
      <c r="W47" s="24">
        <v>15990</v>
      </c>
      <c r="X47" s="34">
        <v>0</v>
      </c>
      <c r="Y47" s="34">
        <f>+W47-X47</f>
        <v>15990</v>
      </c>
      <c r="Z47" s="35"/>
      <c r="AA47" s="661">
        <v>0</v>
      </c>
      <c r="AB47" s="661"/>
      <c r="AC47" s="449"/>
      <c r="AD47" s="571"/>
      <c r="AE47" s="450"/>
    </row>
    <row r="48" spans="2:31" ht="15" thickBot="1" x14ac:dyDescent="0.35">
      <c r="B48" s="83" t="s">
        <v>527</v>
      </c>
      <c r="C48" s="17" t="s">
        <v>630</v>
      </c>
      <c r="D48" s="84" t="s">
        <v>635</v>
      </c>
      <c r="E48" s="85">
        <v>0.1</v>
      </c>
      <c r="F48" s="86" t="s">
        <v>636</v>
      </c>
      <c r="G48" s="87"/>
      <c r="H48" s="88"/>
      <c r="I48" s="88"/>
      <c r="J48" s="89"/>
      <c r="K48" s="87"/>
      <c r="L48" s="88"/>
      <c r="M48" s="88"/>
      <c r="N48" s="89"/>
      <c r="O48" s="90">
        <v>7.0000000000000007E-2</v>
      </c>
      <c r="P48" s="90">
        <v>7.0000000000000007E-2</v>
      </c>
      <c r="Q48" s="90">
        <v>7.0000000000000007E-2</v>
      </c>
      <c r="R48" s="16"/>
      <c r="S48" s="16" t="e">
        <v>#N/A</v>
      </c>
      <c r="T48" s="477"/>
      <c r="U48" s="579"/>
      <c r="V48" s="478"/>
      <c r="W48" s="87">
        <v>14990</v>
      </c>
      <c r="X48" s="88">
        <v>0</v>
      </c>
      <c r="Y48" s="88">
        <f>+W48-X48</f>
        <v>14990</v>
      </c>
      <c r="Z48" s="89"/>
      <c r="AA48" s="660">
        <v>0</v>
      </c>
      <c r="AB48" s="660"/>
      <c r="AC48" s="477"/>
      <c r="AD48" s="579"/>
      <c r="AE48" s="478"/>
    </row>
  </sheetData>
  <mergeCells count="7">
    <mergeCell ref="AC4:AE4"/>
    <mergeCell ref="B1:F1"/>
    <mergeCell ref="B2:F2"/>
    <mergeCell ref="G4:J4"/>
    <mergeCell ref="K4:N4"/>
    <mergeCell ref="T4:V4"/>
    <mergeCell ref="W4:Z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7BC-48EB-4204-8117-091D3CE2DC8C}">
  <dimension ref="B1:V16"/>
  <sheetViews>
    <sheetView showGridLines="0"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O5" sqref="O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7" width="14.88671875" style="1" customWidth="1"/>
    <col min="8" max="8" width="11.5546875" style="1" customWidth="1"/>
    <col min="9" max="10" width="15.88671875" style="1" customWidth="1"/>
    <col min="11" max="12" width="14.6640625" style="1" customWidth="1"/>
    <col min="13" max="13" width="14.109375" customWidth="1"/>
    <col min="14" max="14" width="11.88671875" customWidth="1"/>
    <col min="15" max="15" width="12.88671875" customWidth="1"/>
    <col min="16" max="16" width="20.33203125" hidden="1" customWidth="1"/>
    <col min="17" max="17" width="7.33203125" style="1" bestFit="1" customWidth="1"/>
    <col min="18" max="18" width="33.33203125" style="1" bestFit="1" customWidth="1"/>
    <col min="19" max="19" width="13.88671875" style="1" customWidth="1"/>
    <col min="20" max="20" width="13.88671875" style="300" customWidth="1"/>
    <col min="21" max="21" width="13.88671875" customWidth="1"/>
  </cols>
  <sheetData>
    <row r="1" spans="2:22" s="2" customFormat="1" ht="23.4" x14ac:dyDescent="0.45">
      <c r="B1" s="666" t="s">
        <v>137</v>
      </c>
      <c r="C1" s="666"/>
      <c r="D1" s="666"/>
      <c r="E1" s="666"/>
      <c r="F1" s="666"/>
      <c r="G1" s="657"/>
      <c r="H1" s="657"/>
      <c r="I1" s="657"/>
      <c r="J1" s="657"/>
      <c r="K1" s="657"/>
      <c r="L1" s="657"/>
      <c r="Q1" s="6"/>
      <c r="R1" s="6"/>
      <c r="S1" s="6"/>
      <c r="T1" s="552"/>
    </row>
    <row r="2" spans="2:22" x14ac:dyDescent="0.3">
      <c r="B2" s="667" t="s">
        <v>138</v>
      </c>
      <c r="C2" s="667"/>
      <c r="D2" s="667"/>
      <c r="E2" s="667"/>
      <c r="F2" s="667"/>
      <c r="G2" s="658"/>
      <c r="H2" s="658"/>
      <c r="I2" s="658"/>
      <c r="J2" s="658"/>
      <c r="K2" s="658"/>
      <c r="L2" s="658"/>
    </row>
    <row r="3" spans="2:22" ht="5.4" customHeight="1" thickBot="1" x14ac:dyDescent="0.35"/>
    <row r="4" spans="2:22" ht="15" thickBot="1" x14ac:dyDescent="0.35">
      <c r="G4" s="668" t="s">
        <v>4</v>
      </c>
      <c r="H4" s="669"/>
      <c r="I4" s="670"/>
      <c r="J4" s="700" t="s">
        <v>141</v>
      </c>
      <c r="K4" s="701"/>
      <c r="L4" s="702"/>
      <c r="M4" s="668" t="s">
        <v>5</v>
      </c>
      <c r="N4" s="669"/>
      <c r="O4" s="669"/>
      <c r="P4" s="670"/>
      <c r="S4" s="700" t="s">
        <v>141</v>
      </c>
      <c r="T4" s="701"/>
      <c r="U4" s="702"/>
    </row>
    <row r="5" spans="2:22" ht="45.75" customHeight="1" thickBot="1" x14ac:dyDescent="0.35">
      <c r="B5" s="11" t="s">
        <v>7</v>
      </c>
      <c r="C5" s="4" t="s">
        <v>8</v>
      </c>
      <c r="D5" s="27" t="s">
        <v>9</v>
      </c>
      <c r="E5" s="4" t="s">
        <v>10</v>
      </c>
      <c r="F5" s="27" t="s">
        <v>11</v>
      </c>
      <c r="G5" s="553" t="s">
        <v>637</v>
      </c>
      <c r="H5" s="554" t="s">
        <v>14</v>
      </c>
      <c r="I5" s="554" t="s">
        <v>638</v>
      </c>
      <c r="J5" s="555" t="s">
        <v>18</v>
      </c>
      <c r="K5" s="519" t="s">
        <v>19</v>
      </c>
      <c r="L5" s="519" t="s">
        <v>20</v>
      </c>
      <c r="M5" s="28" t="s">
        <v>637</v>
      </c>
      <c r="N5" s="26" t="s">
        <v>14</v>
      </c>
      <c r="O5" s="26" t="s">
        <v>638</v>
      </c>
      <c r="P5" s="29" t="s">
        <v>16</v>
      </c>
      <c r="Q5" s="26" t="s">
        <v>17</v>
      </c>
      <c r="R5" s="219" t="s">
        <v>139</v>
      </c>
      <c r="S5" s="517" t="s">
        <v>18</v>
      </c>
      <c r="T5" s="518" t="s">
        <v>19</v>
      </c>
      <c r="U5" s="519" t="s">
        <v>20</v>
      </c>
    </row>
    <row r="6" spans="2:22" x14ac:dyDescent="0.3">
      <c r="B6" s="8" t="s">
        <v>639</v>
      </c>
      <c r="C6" s="221" t="s">
        <v>640</v>
      </c>
      <c r="D6" s="135" t="s">
        <v>641</v>
      </c>
      <c r="E6" s="222">
        <v>0.05</v>
      </c>
      <c r="F6" s="135" t="s">
        <v>642</v>
      </c>
      <c r="G6" s="223"/>
      <c r="H6" s="224"/>
      <c r="I6" s="226"/>
      <c r="J6" s="556"/>
      <c r="K6" s="557"/>
      <c r="L6" s="557"/>
      <c r="M6" s="223">
        <v>21690</v>
      </c>
      <c r="N6" s="224">
        <v>700</v>
      </c>
      <c r="O6" s="226">
        <v>20990</v>
      </c>
      <c r="P6" s="225"/>
      <c r="Q6" s="1" t="s">
        <v>52</v>
      </c>
      <c r="R6" s="1" t="s">
        <v>643</v>
      </c>
      <c r="S6" s="556">
        <f>+O6*0.9</f>
        <v>18891</v>
      </c>
      <c r="T6" s="558">
        <f>+O6*0.075</f>
        <v>1574.25</v>
      </c>
      <c r="U6" s="557">
        <f>+O6*0.025</f>
        <v>524.75</v>
      </c>
      <c r="V6" s="277"/>
    </row>
    <row r="7" spans="2:22" x14ac:dyDescent="0.3">
      <c r="B7" s="8" t="s">
        <v>639</v>
      </c>
      <c r="C7" s="221" t="s">
        <v>644</v>
      </c>
      <c r="D7" s="135" t="s">
        <v>645</v>
      </c>
      <c r="E7" s="222">
        <v>0.1</v>
      </c>
      <c r="F7" s="135" t="s">
        <v>646</v>
      </c>
      <c r="G7" s="223">
        <v>20990</v>
      </c>
      <c r="H7" s="224">
        <f>+G7-I7</f>
        <v>2000</v>
      </c>
      <c r="I7" s="226">
        <v>18990</v>
      </c>
      <c r="J7" s="559">
        <f t="shared" ref="J7:J9" si="0">+I7*0.9</f>
        <v>17091</v>
      </c>
      <c r="K7" s="560">
        <f t="shared" ref="K7:K9" si="1">+I7*0.075</f>
        <v>1424.25</v>
      </c>
      <c r="L7" s="560">
        <f t="shared" ref="L7:L9" si="2">+I7*0.025</f>
        <v>474.75</v>
      </c>
      <c r="M7" s="223">
        <v>20990</v>
      </c>
      <c r="N7" s="224"/>
      <c r="O7" s="226">
        <v>20990</v>
      </c>
      <c r="P7" s="225"/>
      <c r="Q7" s="1" t="s">
        <v>26</v>
      </c>
      <c r="R7" s="1" t="s">
        <v>643</v>
      </c>
      <c r="S7" s="559">
        <f t="shared" ref="S7:S13" si="3">+O7*0.9</f>
        <v>18891</v>
      </c>
      <c r="T7" s="561">
        <f t="shared" ref="T7:T13" si="4">+O7*0.075</f>
        <v>1574.25</v>
      </c>
      <c r="U7" s="560">
        <f t="shared" ref="U7:U13" si="5">+O7*0.025</f>
        <v>524.75</v>
      </c>
    </row>
    <row r="8" spans="2:22" x14ac:dyDescent="0.3">
      <c r="B8" s="8" t="s">
        <v>639</v>
      </c>
      <c r="C8" s="221" t="s">
        <v>644</v>
      </c>
      <c r="D8" s="135" t="s">
        <v>647</v>
      </c>
      <c r="E8" s="222">
        <v>0.1</v>
      </c>
      <c r="F8" s="135" t="s">
        <v>648</v>
      </c>
      <c r="G8" s="223">
        <v>22990</v>
      </c>
      <c r="H8" s="224">
        <f t="shared" ref="H8:H9" si="6">+G8-I8</f>
        <v>2000</v>
      </c>
      <c r="I8" s="226">
        <v>20990</v>
      </c>
      <c r="J8" s="559">
        <f t="shared" si="0"/>
        <v>18891</v>
      </c>
      <c r="K8" s="560">
        <f t="shared" si="1"/>
        <v>1574.25</v>
      </c>
      <c r="L8" s="560">
        <f t="shared" si="2"/>
        <v>524.75</v>
      </c>
      <c r="M8" s="223">
        <v>22990</v>
      </c>
      <c r="N8" s="224"/>
      <c r="O8" s="226">
        <v>22990</v>
      </c>
      <c r="P8" s="225"/>
      <c r="Q8" s="1" t="s">
        <v>52</v>
      </c>
      <c r="S8" s="559">
        <f t="shared" si="3"/>
        <v>20691</v>
      </c>
      <c r="T8" s="561">
        <f t="shared" si="4"/>
        <v>1724.25</v>
      </c>
      <c r="U8" s="560">
        <f t="shared" si="5"/>
        <v>574.75</v>
      </c>
    </row>
    <row r="9" spans="2:22" x14ac:dyDescent="0.3">
      <c r="B9" s="8" t="s">
        <v>639</v>
      </c>
      <c r="C9" s="221" t="s">
        <v>649</v>
      </c>
      <c r="D9" s="135" t="s">
        <v>650</v>
      </c>
      <c r="E9" s="222">
        <v>0.1</v>
      </c>
      <c r="F9" s="135" t="s">
        <v>651</v>
      </c>
      <c r="G9" s="223">
        <v>27990</v>
      </c>
      <c r="H9" s="224">
        <f t="shared" si="6"/>
        <v>1000</v>
      </c>
      <c r="I9" s="226">
        <v>26990</v>
      </c>
      <c r="J9" s="559">
        <f t="shared" si="0"/>
        <v>24291</v>
      </c>
      <c r="K9" s="560">
        <f t="shared" si="1"/>
        <v>2024.25</v>
      </c>
      <c r="L9" s="560">
        <f t="shared" si="2"/>
        <v>674.75</v>
      </c>
      <c r="M9" s="223"/>
      <c r="N9" s="224"/>
      <c r="O9" s="226">
        <v>0</v>
      </c>
      <c r="P9" s="225"/>
      <c r="Q9" s="1" t="s">
        <v>26</v>
      </c>
      <c r="R9" s="1" t="s">
        <v>643</v>
      </c>
      <c r="S9" s="559"/>
      <c r="T9" s="561"/>
      <c r="U9" s="560"/>
    </row>
    <row r="10" spans="2:22" s="5" customFormat="1" x14ac:dyDescent="0.3">
      <c r="B10" s="8" t="s">
        <v>639</v>
      </c>
      <c r="C10" s="221" t="s">
        <v>649</v>
      </c>
      <c r="D10" s="135" t="s">
        <v>652</v>
      </c>
      <c r="E10" s="222">
        <v>0.1</v>
      </c>
      <c r="F10" s="135" t="s">
        <v>653</v>
      </c>
      <c r="G10" s="223"/>
      <c r="H10" s="224"/>
      <c r="I10" s="226"/>
      <c r="J10" s="562"/>
      <c r="K10" s="563"/>
      <c r="L10" s="563"/>
      <c r="M10" s="223">
        <v>32990</v>
      </c>
      <c r="N10" s="224">
        <v>500</v>
      </c>
      <c r="O10" s="226">
        <v>32490</v>
      </c>
      <c r="P10" s="225"/>
      <c r="Q10" s="1" t="s">
        <v>26</v>
      </c>
      <c r="R10" s="1"/>
      <c r="S10" s="562">
        <f t="shared" si="3"/>
        <v>29241</v>
      </c>
      <c r="T10" s="561">
        <f t="shared" si="4"/>
        <v>2436.75</v>
      </c>
      <c r="U10" s="563">
        <f t="shared" si="5"/>
        <v>812.25</v>
      </c>
    </row>
    <row r="11" spans="2:22" x14ac:dyDescent="0.3">
      <c r="B11" s="8" t="s">
        <v>639</v>
      </c>
      <c r="C11" s="221" t="s">
        <v>649</v>
      </c>
      <c r="D11" s="135" t="s">
        <v>654</v>
      </c>
      <c r="E11" s="222">
        <v>0.1</v>
      </c>
      <c r="F11" s="135" t="s">
        <v>655</v>
      </c>
      <c r="G11" s="223"/>
      <c r="H11" s="224"/>
      <c r="I11" s="226"/>
      <c r="J11" s="559"/>
      <c r="K11" s="560"/>
      <c r="L11" s="560"/>
      <c r="M11" s="223">
        <v>35990</v>
      </c>
      <c r="N11" s="224"/>
      <c r="O11" s="226">
        <v>35990</v>
      </c>
      <c r="P11" s="225"/>
      <c r="Q11" s="1">
        <v>0</v>
      </c>
      <c r="S11" s="559">
        <f t="shared" si="3"/>
        <v>32391</v>
      </c>
      <c r="T11" s="561">
        <f t="shared" si="4"/>
        <v>2699.25</v>
      </c>
      <c r="U11" s="560">
        <f t="shared" si="5"/>
        <v>899.75</v>
      </c>
    </row>
    <row r="12" spans="2:22" s="5" customFormat="1" x14ac:dyDescent="0.3">
      <c r="B12" s="8" t="s">
        <v>639</v>
      </c>
      <c r="C12" s="221" t="s">
        <v>656</v>
      </c>
      <c r="D12" s="135" t="s">
        <v>657</v>
      </c>
      <c r="E12" s="222">
        <v>0</v>
      </c>
      <c r="F12" s="135" t="s">
        <v>658</v>
      </c>
      <c r="G12" s="223"/>
      <c r="H12" s="224"/>
      <c r="I12" s="226"/>
      <c r="J12" s="559"/>
      <c r="K12" s="560"/>
      <c r="L12" s="560"/>
      <c r="M12" s="223">
        <v>17990</v>
      </c>
      <c r="N12" s="224">
        <v>1000</v>
      </c>
      <c r="O12" s="226">
        <v>16990</v>
      </c>
      <c r="P12" s="225"/>
      <c r="Q12" s="1">
        <v>0</v>
      </c>
      <c r="R12" s="1" t="s">
        <v>643</v>
      </c>
      <c r="S12" s="559">
        <f t="shared" si="3"/>
        <v>15291</v>
      </c>
      <c r="T12" s="561">
        <f t="shared" si="4"/>
        <v>1274.25</v>
      </c>
      <c r="U12" s="560">
        <f t="shared" si="5"/>
        <v>424.75</v>
      </c>
    </row>
    <row r="13" spans="2:22" s="5" customFormat="1" x14ac:dyDescent="0.3">
      <c r="B13" s="8" t="s">
        <v>639</v>
      </c>
      <c r="C13" s="221" t="s">
        <v>656</v>
      </c>
      <c r="D13" s="135" t="s">
        <v>659</v>
      </c>
      <c r="E13" s="222">
        <v>0</v>
      </c>
      <c r="F13" s="135" t="s">
        <v>660</v>
      </c>
      <c r="G13" s="223"/>
      <c r="H13" s="224"/>
      <c r="I13" s="226"/>
      <c r="J13" s="559"/>
      <c r="K13" s="560"/>
      <c r="L13" s="560"/>
      <c r="M13" s="223">
        <v>18490</v>
      </c>
      <c r="N13" s="224">
        <v>500</v>
      </c>
      <c r="O13" s="226">
        <v>17990</v>
      </c>
      <c r="P13" s="225"/>
      <c r="Q13" s="1">
        <v>0</v>
      </c>
      <c r="R13" s="1" t="s">
        <v>643</v>
      </c>
      <c r="S13" s="559">
        <f t="shared" si="3"/>
        <v>16191</v>
      </c>
      <c r="T13" s="561">
        <f t="shared" si="4"/>
        <v>1349.25</v>
      </c>
      <c r="U13" s="560">
        <f t="shared" si="5"/>
        <v>449.75</v>
      </c>
    </row>
    <row r="14" spans="2:22" s="5" customFormat="1" ht="15" thickBot="1" x14ac:dyDescent="0.35">
      <c r="B14" s="149" t="s">
        <v>639</v>
      </c>
      <c r="C14" s="228" t="s">
        <v>661</v>
      </c>
      <c r="D14" s="151" t="s">
        <v>662</v>
      </c>
      <c r="E14" s="229">
        <v>0</v>
      </c>
      <c r="F14" s="151" t="s">
        <v>663</v>
      </c>
      <c r="G14" s="230"/>
      <c r="H14" s="231"/>
      <c r="I14" s="233"/>
      <c r="J14" s="564"/>
      <c r="K14" s="565"/>
      <c r="L14" s="565"/>
      <c r="M14" s="230">
        <v>31990</v>
      </c>
      <c r="N14" s="230">
        <v>1000</v>
      </c>
      <c r="O14" s="233">
        <v>30990</v>
      </c>
      <c r="P14" s="232"/>
      <c r="Q14" s="91">
        <v>0</v>
      </c>
      <c r="R14" s="91" t="s">
        <v>643</v>
      </c>
      <c r="S14" s="564"/>
      <c r="T14" s="566"/>
      <c r="U14" s="565"/>
    </row>
    <row r="16" spans="2:22" x14ac:dyDescent="0.3">
      <c r="J16" s="567"/>
    </row>
  </sheetData>
  <mergeCells count="6">
    <mergeCell ref="B1:F1"/>
    <mergeCell ref="B2:F2"/>
    <mergeCell ref="M4:P4"/>
    <mergeCell ref="S4:U4"/>
    <mergeCell ref="J4:L4"/>
    <mergeCell ref="G4:I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55B5-8A77-4330-873D-B784E25EA178}">
  <sheetPr>
    <pageSetUpPr fitToPage="1"/>
  </sheetPr>
  <dimension ref="B1:Y90"/>
  <sheetViews>
    <sheetView showGridLines="0" tabSelected="1" zoomScale="50" zoomScaleNormal="5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N7" sqref="N7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49.5546875" bestFit="1" customWidth="1"/>
    <col min="7" max="7" width="15.5546875" customWidth="1"/>
    <col min="8" max="8" width="15.88671875" style="1" customWidth="1"/>
    <col min="9" max="9" width="14" style="1" customWidth="1"/>
    <col min="10" max="10" width="14.33203125" style="1" customWidth="1"/>
    <col min="11" max="11" width="44" style="431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431" customWidth="1"/>
    <col min="16" max="16" width="15.109375" hidden="1" customWidth="1"/>
    <col min="17" max="17" width="13.88671875" hidden="1" customWidth="1"/>
    <col min="18" max="18" width="13" hidden="1" customWidth="1"/>
    <col min="19" max="19" width="18.5546875" hidden="1" customWidth="1"/>
    <col min="20" max="20" width="18" hidden="1" customWidth="1"/>
    <col min="21" max="21" width="9.109375" style="1" hidden="1" customWidth="1"/>
    <col min="22" max="22" width="24.6640625" hidden="1" customWidth="1"/>
    <col min="23" max="23" width="13" bestFit="1" customWidth="1"/>
  </cols>
  <sheetData>
    <row r="1" spans="2:25" s="2" customFormat="1" ht="23.4" x14ac:dyDescent="0.45">
      <c r="B1" s="666" t="s">
        <v>137</v>
      </c>
      <c r="C1" s="666"/>
      <c r="D1" s="666"/>
      <c r="E1" s="666"/>
      <c r="F1" s="666"/>
      <c r="G1" s="666"/>
      <c r="H1" s="657"/>
      <c r="I1" s="657"/>
      <c r="J1" s="657"/>
      <c r="K1" s="298"/>
      <c r="L1" s="657"/>
      <c r="M1" s="657"/>
      <c r="N1" s="657"/>
      <c r="O1" s="298"/>
      <c r="U1" s="6"/>
    </row>
    <row r="2" spans="2:25" ht="15.6" x14ac:dyDescent="0.3">
      <c r="B2" s="715" t="s">
        <v>664</v>
      </c>
      <c r="C2" s="715"/>
      <c r="D2" s="715"/>
      <c r="E2" s="715"/>
      <c r="F2" s="715"/>
      <c r="G2" s="715"/>
      <c r="H2" s="658"/>
      <c r="I2" s="658"/>
      <c r="J2" s="658"/>
      <c r="K2" s="299"/>
      <c r="L2" s="658"/>
      <c r="M2" s="658"/>
      <c r="N2" s="658"/>
      <c r="O2" s="299"/>
    </row>
    <row r="3" spans="2:25" ht="14.25" customHeight="1" thickBot="1" x14ac:dyDescent="0.35">
      <c r="H3" s="300">
        <v>545</v>
      </c>
      <c r="I3" s="300">
        <v>548</v>
      </c>
      <c r="J3" s="300"/>
      <c r="K3" s="301"/>
      <c r="L3" s="300">
        <v>545</v>
      </c>
      <c r="M3" s="300">
        <v>548</v>
      </c>
      <c r="N3" s="300"/>
      <c r="O3" s="301"/>
    </row>
    <row r="4" spans="2:25" ht="15" thickBot="1" x14ac:dyDescent="0.35">
      <c r="H4" s="668" t="s">
        <v>4</v>
      </c>
      <c r="I4" s="669"/>
      <c r="J4" s="669"/>
      <c r="K4" s="670"/>
      <c r="L4" s="668" t="s">
        <v>5</v>
      </c>
      <c r="M4" s="669"/>
      <c r="N4" s="669"/>
      <c r="O4" s="670"/>
      <c r="W4" s="700" t="s">
        <v>141</v>
      </c>
      <c r="X4" s="701"/>
      <c r="Y4" s="702"/>
    </row>
    <row r="5" spans="2:25" ht="77.25" customHeight="1" thickBot="1" x14ac:dyDescent="0.35">
      <c r="B5" s="100" t="s">
        <v>7</v>
      </c>
      <c r="C5" s="102" t="s">
        <v>8</v>
      </c>
      <c r="D5" s="102" t="s">
        <v>9</v>
      </c>
      <c r="E5" s="102" t="s">
        <v>10</v>
      </c>
      <c r="F5" s="102" t="s">
        <v>11</v>
      </c>
      <c r="G5" s="305" t="s">
        <v>12</v>
      </c>
      <c r="H5" s="514" t="s">
        <v>637</v>
      </c>
      <c r="I5" s="515" t="s">
        <v>14</v>
      </c>
      <c r="J5" s="92" t="s">
        <v>638</v>
      </c>
      <c r="K5" s="516" t="s">
        <v>16</v>
      </c>
      <c r="L5" s="514" t="s">
        <v>637</v>
      </c>
      <c r="M5" s="515" t="s">
        <v>14</v>
      </c>
      <c r="N5" s="92" t="s">
        <v>638</v>
      </c>
      <c r="O5" s="516" t="s">
        <v>16</v>
      </c>
      <c r="P5" s="111" t="s">
        <v>246</v>
      </c>
      <c r="Q5" s="12" t="s">
        <v>247</v>
      </c>
      <c r="R5" s="12" t="s">
        <v>248</v>
      </c>
      <c r="S5" s="13" t="s">
        <v>249</v>
      </c>
      <c r="T5" s="13" t="s">
        <v>250</v>
      </c>
      <c r="U5" s="112" t="s">
        <v>17</v>
      </c>
      <c r="V5" s="306" t="s">
        <v>665</v>
      </c>
      <c r="W5" s="517" t="s">
        <v>18</v>
      </c>
      <c r="X5" s="518" t="s">
        <v>19</v>
      </c>
      <c r="Y5" s="519" t="s">
        <v>20</v>
      </c>
    </row>
    <row r="6" spans="2:25" ht="21" x14ac:dyDescent="0.3">
      <c r="B6" s="307" t="s">
        <v>666</v>
      </c>
      <c r="C6" s="308" t="s">
        <v>667</v>
      </c>
      <c r="D6" s="119" t="s">
        <v>668</v>
      </c>
      <c r="E6" s="309">
        <v>0.05</v>
      </c>
      <c r="F6" s="310" t="s">
        <v>669</v>
      </c>
      <c r="G6" s="311" t="s">
        <v>25</v>
      </c>
      <c r="H6" s="312"/>
      <c r="I6" s="313"/>
      <c r="J6" s="314"/>
      <c r="K6" s="315" t="s">
        <v>670</v>
      </c>
      <c r="L6" s="312">
        <v>7990</v>
      </c>
      <c r="M6" s="313">
        <v>500</v>
      </c>
      <c r="N6" s="314">
        <f>L6-M6</f>
        <v>7490</v>
      </c>
      <c r="O6" s="316" t="s">
        <v>671</v>
      </c>
      <c r="P6" s="317">
        <v>7.0000000000000007E-2</v>
      </c>
      <c r="Q6" s="318">
        <v>7.0000000000000007E-2</v>
      </c>
      <c r="R6" s="318">
        <v>7.0000000000000007E-2</v>
      </c>
      <c r="S6" s="319"/>
      <c r="T6" s="319" t="s">
        <v>672</v>
      </c>
      <c r="U6" s="320">
        <v>0</v>
      </c>
      <c r="V6" s="320"/>
      <c r="W6" s="520"/>
      <c r="X6" s="521"/>
      <c r="Y6" s="522"/>
    </row>
    <row r="7" spans="2:25" ht="21" x14ac:dyDescent="0.3">
      <c r="B7" s="321" t="s">
        <v>666</v>
      </c>
      <c r="C7" s="285" t="s">
        <v>667</v>
      </c>
      <c r="D7" s="22" t="s">
        <v>673</v>
      </c>
      <c r="E7" s="287">
        <v>0</v>
      </c>
      <c r="F7" s="322" t="s">
        <v>674</v>
      </c>
      <c r="G7" s="323" t="s">
        <v>149</v>
      </c>
      <c r="H7" s="324"/>
      <c r="I7" s="325"/>
      <c r="J7" s="326"/>
      <c r="K7" s="327" t="s">
        <v>670</v>
      </c>
      <c r="L7" s="324">
        <f>L6+600</f>
        <v>8590</v>
      </c>
      <c r="M7" s="325">
        <f>M6</f>
        <v>500</v>
      </c>
      <c r="N7" s="326">
        <f t="shared" ref="N7:N12" si="0">L7-M7</f>
        <v>8090</v>
      </c>
      <c r="O7" s="328" t="s">
        <v>671</v>
      </c>
      <c r="P7" s="329">
        <v>7.0000000000000007E-2</v>
      </c>
      <c r="Q7" s="330">
        <v>7.0000000000000007E-2</v>
      </c>
      <c r="R7" s="330">
        <v>7.0000000000000007E-2</v>
      </c>
      <c r="S7" s="331"/>
      <c r="T7" s="331" t="s">
        <v>672</v>
      </c>
      <c r="U7" s="332">
        <v>0</v>
      </c>
      <c r="V7" s="332"/>
      <c r="W7" s="523"/>
      <c r="X7" s="524"/>
      <c r="Y7" s="525"/>
    </row>
    <row r="8" spans="2:25" ht="21" x14ac:dyDescent="0.4">
      <c r="B8" s="264" t="s">
        <v>666</v>
      </c>
      <c r="C8" s="334" t="s">
        <v>675</v>
      </c>
      <c r="D8" s="20" t="s">
        <v>676</v>
      </c>
      <c r="E8" s="241">
        <v>0.05</v>
      </c>
      <c r="F8" s="335" t="s">
        <v>677</v>
      </c>
      <c r="G8" s="336" t="s">
        <v>25</v>
      </c>
      <c r="H8" s="337"/>
      <c r="I8" s="338"/>
      <c r="J8" s="339"/>
      <c r="K8" s="340" t="s">
        <v>671</v>
      </c>
      <c r="L8" s="526">
        <v>8990</v>
      </c>
      <c r="M8" s="527">
        <v>100</v>
      </c>
      <c r="N8" s="528">
        <f t="shared" si="0"/>
        <v>8890</v>
      </c>
      <c r="O8" s="341" t="s">
        <v>671</v>
      </c>
      <c r="P8" s="342">
        <v>7.0000000000000007E-2</v>
      </c>
      <c r="Q8" s="343">
        <v>7.0000000000000007E-2</v>
      </c>
      <c r="R8" s="343">
        <v>7.0000000000000007E-2</v>
      </c>
      <c r="S8" s="344"/>
      <c r="T8" s="344" t="s">
        <v>678</v>
      </c>
      <c r="U8" s="345">
        <v>0</v>
      </c>
      <c r="V8" s="345"/>
      <c r="W8" s="529"/>
      <c r="X8" s="530"/>
      <c r="Y8" s="531"/>
    </row>
    <row r="9" spans="2:25" ht="21" x14ac:dyDescent="0.4">
      <c r="B9" s="267" t="s">
        <v>666</v>
      </c>
      <c r="C9" s="346" t="s">
        <v>675</v>
      </c>
      <c r="D9" t="s">
        <v>679</v>
      </c>
      <c r="E9" s="222">
        <v>0.05</v>
      </c>
      <c r="F9" s="347" t="s">
        <v>680</v>
      </c>
      <c r="G9" s="348" t="s">
        <v>25</v>
      </c>
      <c r="H9" s="349"/>
      <c r="I9" s="350"/>
      <c r="J9" s="351"/>
      <c r="K9" s="352" t="s">
        <v>671</v>
      </c>
      <c r="L9" s="353">
        <v>10990</v>
      </c>
      <c r="M9" s="354">
        <v>1100</v>
      </c>
      <c r="N9" s="355">
        <f t="shared" si="0"/>
        <v>9890</v>
      </c>
      <c r="O9" s="356" t="s">
        <v>671</v>
      </c>
      <c r="P9" s="357">
        <v>7.0000000000000007E-2</v>
      </c>
      <c r="Q9" s="358">
        <v>7.0000000000000007E-2</v>
      </c>
      <c r="R9" s="358">
        <v>7.0000000000000007E-2</v>
      </c>
      <c r="S9" s="359"/>
      <c r="T9" s="359" t="s">
        <v>681</v>
      </c>
      <c r="U9" s="225">
        <v>0</v>
      </c>
      <c r="V9" s="225"/>
      <c r="W9" s="532">
        <f t="shared" ref="W9:W11" si="1">+N9*0.9</f>
        <v>8901</v>
      </c>
      <c r="X9" s="533">
        <f t="shared" ref="X9:X11" si="2">+N9*0.075</f>
        <v>741.75</v>
      </c>
      <c r="Y9" s="534">
        <f t="shared" ref="Y9:Y11" si="3">+N9*0.025</f>
        <v>247.25</v>
      </c>
    </row>
    <row r="10" spans="2:25" ht="21" x14ac:dyDescent="0.4">
      <c r="B10" s="267" t="s">
        <v>666</v>
      </c>
      <c r="C10" s="346" t="s">
        <v>675</v>
      </c>
      <c r="D10" t="s">
        <v>682</v>
      </c>
      <c r="E10" s="222">
        <v>0</v>
      </c>
      <c r="F10" s="347" t="s">
        <v>683</v>
      </c>
      <c r="G10" s="348" t="s">
        <v>149</v>
      </c>
      <c r="H10" s="353"/>
      <c r="I10" s="354"/>
      <c r="J10" s="355"/>
      <c r="K10" s="352" t="s">
        <v>671</v>
      </c>
      <c r="L10" s="353">
        <f>L8+600</f>
        <v>9590</v>
      </c>
      <c r="M10" s="354">
        <f>M8</f>
        <v>100</v>
      </c>
      <c r="N10" s="355">
        <f t="shared" si="0"/>
        <v>9490</v>
      </c>
      <c r="O10" s="356" t="s">
        <v>671</v>
      </c>
      <c r="P10" s="357">
        <v>7.0000000000000007E-2</v>
      </c>
      <c r="Q10" s="358">
        <v>7.0000000000000007E-2</v>
      </c>
      <c r="R10" s="358">
        <v>7.0000000000000007E-2</v>
      </c>
      <c r="S10" s="359"/>
      <c r="T10" s="359" t="s">
        <v>678</v>
      </c>
      <c r="U10" s="225">
        <v>0</v>
      </c>
      <c r="V10" s="225"/>
      <c r="W10" s="532"/>
      <c r="X10" s="533"/>
      <c r="Y10" s="534"/>
    </row>
    <row r="11" spans="2:25" ht="21.6" thickBot="1" x14ac:dyDescent="0.45">
      <c r="B11" s="321" t="s">
        <v>666</v>
      </c>
      <c r="C11" s="360" t="s">
        <v>675</v>
      </c>
      <c r="D11" s="18" t="s">
        <v>684</v>
      </c>
      <c r="E11" s="287">
        <v>0</v>
      </c>
      <c r="F11" s="361" t="s">
        <v>685</v>
      </c>
      <c r="G11" s="362" t="s">
        <v>149</v>
      </c>
      <c r="H11" s="353"/>
      <c r="I11" s="354"/>
      <c r="J11" s="363"/>
      <c r="K11" s="364" t="s">
        <v>671</v>
      </c>
      <c r="L11" s="353">
        <f>L9+600</f>
        <v>11590</v>
      </c>
      <c r="M11" s="354">
        <f>M9</f>
        <v>1100</v>
      </c>
      <c r="N11" s="363">
        <f t="shared" si="0"/>
        <v>10490</v>
      </c>
      <c r="O11" s="365" t="s">
        <v>671</v>
      </c>
      <c r="P11" s="366">
        <v>7.0000000000000007E-2</v>
      </c>
      <c r="Q11" s="367">
        <v>7.0000000000000007E-2</v>
      </c>
      <c r="R11" s="367">
        <v>7.0000000000000007E-2</v>
      </c>
      <c r="S11" s="368"/>
      <c r="T11" s="368" t="s">
        <v>681</v>
      </c>
      <c r="U11" s="369">
        <v>0</v>
      </c>
      <c r="V11" s="369"/>
      <c r="W11" s="532">
        <f t="shared" si="1"/>
        <v>9441</v>
      </c>
      <c r="X11" s="533">
        <f t="shared" si="2"/>
        <v>786.75</v>
      </c>
      <c r="Y11" s="534">
        <f t="shared" si="3"/>
        <v>262.25</v>
      </c>
    </row>
    <row r="12" spans="2:25" ht="21" x14ac:dyDescent="0.4">
      <c r="B12" s="264" t="s">
        <v>666</v>
      </c>
      <c r="C12" s="334" t="s">
        <v>686</v>
      </c>
      <c r="D12" s="20" t="s">
        <v>687</v>
      </c>
      <c r="E12" s="241">
        <v>0.05</v>
      </c>
      <c r="F12" s="335" t="s">
        <v>688</v>
      </c>
      <c r="G12" s="336" t="s">
        <v>25</v>
      </c>
      <c r="H12" s="370"/>
      <c r="I12" s="338"/>
      <c r="J12" s="339"/>
      <c r="K12" s="371" t="s">
        <v>689</v>
      </c>
      <c r="L12" s="370">
        <v>9490</v>
      </c>
      <c r="M12" s="338">
        <v>1000</v>
      </c>
      <c r="N12" s="339">
        <f t="shared" si="0"/>
        <v>8490</v>
      </c>
      <c r="O12" s="372" t="s">
        <v>690</v>
      </c>
      <c r="P12" s="342">
        <v>7.0000000000000007E-2</v>
      </c>
      <c r="Q12" s="343">
        <v>7.0000000000000007E-2</v>
      </c>
      <c r="R12" s="343">
        <v>7.0000000000000007E-2</v>
      </c>
      <c r="S12" s="344"/>
      <c r="T12" s="344" t="s">
        <v>691</v>
      </c>
      <c r="U12" s="345">
        <v>0</v>
      </c>
      <c r="V12" s="70"/>
      <c r="W12" s="131"/>
      <c r="X12" s="535"/>
      <c r="Y12" s="535"/>
    </row>
    <row r="13" spans="2:25" ht="21" x14ac:dyDescent="0.4">
      <c r="B13" s="267" t="s">
        <v>666</v>
      </c>
      <c r="C13" s="346" t="s">
        <v>686</v>
      </c>
      <c r="D13" t="s">
        <v>692</v>
      </c>
      <c r="E13" s="222">
        <v>0.05</v>
      </c>
      <c r="F13" s="347" t="s">
        <v>693</v>
      </c>
      <c r="G13" s="348" t="s">
        <v>25</v>
      </c>
      <c r="H13" s="353"/>
      <c r="I13" s="354"/>
      <c r="J13" s="355"/>
      <c r="K13" s="373"/>
      <c r="L13" s="353"/>
      <c r="M13" s="354"/>
      <c r="N13" s="355"/>
      <c r="O13" s="374"/>
      <c r="P13" s="357">
        <v>7.0000000000000007E-2</v>
      </c>
      <c r="Q13" s="358">
        <v>7.0000000000000007E-2</v>
      </c>
      <c r="R13" s="358">
        <v>7.0000000000000007E-2</v>
      </c>
      <c r="S13" s="359"/>
      <c r="T13" s="359" t="s">
        <v>694</v>
      </c>
      <c r="U13" s="225" t="s">
        <v>26</v>
      </c>
      <c r="V13" s="1"/>
      <c r="W13" s="148"/>
      <c r="X13" s="225"/>
      <c r="Y13" s="225"/>
    </row>
    <row r="14" spans="2:25" ht="28.8" x14ac:dyDescent="0.4">
      <c r="B14" s="267" t="s">
        <v>666</v>
      </c>
      <c r="C14" s="346" t="s">
        <v>686</v>
      </c>
      <c r="D14" t="s">
        <v>695</v>
      </c>
      <c r="E14" s="222">
        <v>0.05</v>
      </c>
      <c r="F14" s="347" t="s">
        <v>696</v>
      </c>
      <c r="G14" s="348" t="s">
        <v>25</v>
      </c>
      <c r="H14" s="375"/>
      <c r="I14" s="354"/>
      <c r="J14" s="355"/>
      <c r="K14" s="376" t="s">
        <v>697</v>
      </c>
      <c r="L14" s="375">
        <v>11490</v>
      </c>
      <c r="M14" s="354">
        <v>0</v>
      </c>
      <c r="N14" s="355">
        <f t="shared" ref="N14:N15" si="4">L14-M14</f>
        <v>11490</v>
      </c>
      <c r="O14" s="377" t="s">
        <v>698</v>
      </c>
      <c r="P14" s="357">
        <v>7.0000000000000007E-2</v>
      </c>
      <c r="Q14" s="358">
        <v>7.0000000000000007E-2</v>
      </c>
      <c r="R14" s="358">
        <v>7.0000000000000007E-2</v>
      </c>
      <c r="S14" s="359"/>
      <c r="T14" s="359" t="s">
        <v>699</v>
      </c>
      <c r="U14" s="225" t="s">
        <v>52</v>
      </c>
      <c r="V14" s="1"/>
      <c r="W14" s="148"/>
      <c r="X14" s="225"/>
      <c r="Y14" s="225"/>
    </row>
    <row r="15" spans="2:25" ht="21" x14ac:dyDescent="0.4">
      <c r="B15" s="267" t="s">
        <v>666</v>
      </c>
      <c r="C15" s="346" t="s">
        <v>686</v>
      </c>
      <c r="D15" t="s">
        <v>700</v>
      </c>
      <c r="E15" s="222">
        <v>0</v>
      </c>
      <c r="F15" s="347" t="s">
        <v>701</v>
      </c>
      <c r="G15" s="348" t="s">
        <v>149</v>
      </c>
      <c r="H15" s="353"/>
      <c r="I15" s="354"/>
      <c r="J15" s="355"/>
      <c r="K15" s="373" t="s">
        <v>689</v>
      </c>
      <c r="L15" s="353">
        <v>9990</v>
      </c>
      <c r="M15" s="354">
        <f>M12</f>
        <v>1000</v>
      </c>
      <c r="N15" s="355">
        <f t="shared" si="4"/>
        <v>8990</v>
      </c>
      <c r="O15" s="374" t="s">
        <v>690</v>
      </c>
      <c r="P15" s="357">
        <v>7.0000000000000007E-2</v>
      </c>
      <c r="Q15" s="358">
        <v>7.0000000000000007E-2</v>
      </c>
      <c r="R15" s="358">
        <v>7.0000000000000007E-2</v>
      </c>
      <c r="S15" s="359"/>
      <c r="T15" s="359" t="s">
        <v>691</v>
      </c>
      <c r="U15" s="225">
        <v>0</v>
      </c>
      <c r="V15" s="1"/>
      <c r="W15" s="148"/>
      <c r="X15" s="225"/>
      <c r="Y15" s="225"/>
    </row>
    <row r="16" spans="2:25" ht="21" x14ac:dyDescent="0.4">
      <c r="B16" s="267" t="s">
        <v>666</v>
      </c>
      <c r="C16" s="346" t="s">
        <v>686</v>
      </c>
      <c r="D16" t="s">
        <v>702</v>
      </c>
      <c r="E16" s="222">
        <v>0</v>
      </c>
      <c r="F16" s="347" t="s">
        <v>703</v>
      </c>
      <c r="G16" s="348" t="s">
        <v>149</v>
      </c>
      <c r="H16" s="353"/>
      <c r="I16" s="354"/>
      <c r="J16" s="355"/>
      <c r="K16" s="373"/>
      <c r="L16" s="353"/>
      <c r="M16" s="354"/>
      <c r="N16" s="355"/>
      <c r="O16" s="374"/>
      <c r="P16" s="357">
        <v>7.0000000000000007E-2</v>
      </c>
      <c r="Q16" s="358">
        <v>7.0000000000000007E-2</v>
      </c>
      <c r="R16" s="358">
        <v>7.0000000000000007E-2</v>
      </c>
      <c r="S16" s="359"/>
      <c r="T16" s="359" t="s">
        <v>694</v>
      </c>
      <c r="U16" s="225">
        <v>0</v>
      </c>
      <c r="V16" s="1"/>
      <c r="W16" s="148"/>
      <c r="X16" s="225"/>
      <c r="Y16" s="225"/>
    </row>
    <row r="17" spans="2:25" ht="29.4" thickBot="1" x14ac:dyDescent="0.45">
      <c r="B17" s="321" t="s">
        <v>666</v>
      </c>
      <c r="C17" s="360" t="s">
        <v>686</v>
      </c>
      <c r="D17" s="18" t="s">
        <v>704</v>
      </c>
      <c r="E17" s="287">
        <v>0</v>
      </c>
      <c r="F17" s="361" t="s">
        <v>705</v>
      </c>
      <c r="G17" s="362" t="s">
        <v>149</v>
      </c>
      <c r="H17" s="375"/>
      <c r="I17" s="354"/>
      <c r="J17" s="355"/>
      <c r="K17" s="376" t="s">
        <v>697</v>
      </c>
      <c r="L17" s="375">
        <v>11990</v>
      </c>
      <c r="M17" s="354">
        <f>M14</f>
        <v>0</v>
      </c>
      <c r="N17" s="355">
        <f t="shared" ref="N17:N33" si="5">L17-M17</f>
        <v>11990</v>
      </c>
      <c r="O17" s="377" t="s">
        <v>698</v>
      </c>
      <c r="P17" s="357">
        <v>7.0000000000000007E-2</v>
      </c>
      <c r="Q17" s="358">
        <v>7.0000000000000007E-2</v>
      </c>
      <c r="R17" s="358">
        <v>7.0000000000000007E-2</v>
      </c>
      <c r="S17" s="359"/>
      <c r="T17" s="359" t="s">
        <v>699</v>
      </c>
      <c r="U17" s="225">
        <v>0</v>
      </c>
      <c r="V17" s="1"/>
      <c r="W17" s="165"/>
      <c r="X17" s="232"/>
      <c r="Y17" s="232"/>
    </row>
    <row r="18" spans="2:25" ht="21" x14ac:dyDescent="0.4">
      <c r="B18" s="264" t="s">
        <v>666</v>
      </c>
      <c r="C18" s="334" t="s">
        <v>706</v>
      </c>
      <c r="D18" s="20" t="s">
        <v>707</v>
      </c>
      <c r="E18" s="241">
        <v>0.05</v>
      </c>
      <c r="F18" s="335" t="s">
        <v>708</v>
      </c>
      <c r="G18" s="336" t="s">
        <v>25</v>
      </c>
      <c r="H18" s="337"/>
      <c r="I18" s="338"/>
      <c r="J18" s="339"/>
      <c r="K18" s="371" t="s">
        <v>670</v>
      </c>
      <c r="L18" s="526">
        <v>10990</v>
      </c>
      <c r="M18" s="527">
        <v>500</v>
      </c>
      <c r="N18" s="528">
        <f t="shared" si="5"/>
        <v>10490</v>
      </c>
      <c r="O18" s="372" t="s">
        <v>671</v>
      </c>
      <c r="P18" s="342">
        <v>7.0000000000000007E-2</v>
      </c>
      <c r="Q18" s="343">
        <v>7.0000000000000007E-2</v>
      </c>
      <c r="R18" s="343">
        <v>7.0000000000000007E-2</v>
      </c>
      <c r="S18" s="344"/>
      <c r="T18" s="344" t="s">
        <v>709</v>
      </c>
      <c r="U18" s="345">
        <v>0</v>
      </c>
      <c r="V18" s="345" t="s">
        <v>710</v>
      </c>
      <c r="W18" s="536">
        <f t="shared" ref="W18" si="6">+N18*0.9</f>
        <v>9441</v>
      </c>
      <c r="X18" s="537">
        <f t="shared" ref="X18" si="7">+N18*0.075</f>
        <v>786.75</v>
      </c>
      <c r="Y18" s="538">
        <f t="shared" ref="Y18" si="8">+N18*0.025</f>
        <v>262.25</v>
      </c>
    </row>
    <row r="19" spans="2:25" ht="21" x14ac:dyDescent="0.4">
      <c r="B19" s="267" t="s">
        <v>666</v>
      </c>
      <c r="C19" s="346" t="s">
        <v>706</v>
      </c>
      <c r="D19" t="s">
        <v>711</v>
      </c>
      <c r="E19" s="222">
        <v>0.05</v>
      </c>
      <c r="F19" s="347" t="s">
        <v>712</v>
      </c>
      <c r="G19" s="348" t="s">
        <v>25</v>
      </c>
      <c r="H19" s="378"/>
      <c r="I19" s="379"/>
      <c r="J19" s="380"/>
      <c r="K19" s="373" t="s">
        <v>713</v>
      </c>
      <c r="L19" s="353">
        <v>12290</v>
      </c>
      <c r="M19" s="354"/>
      <c r="N19" s="355">
        <f t="shared" si="5"/>
        <v>12290</v>
      </c>
      <c r="O19" s="374" t="s">
        <v>714</v>
      </c>
      <c r="P19" s="357">
        <v>7.0000000000000007E-2</v>
      </c>
      <c r="Q19" s="358">
        <v>7.0000000000000007E-2</v>
      </c>
      <c r="R19" s="358">
        <v>7.0000000000000007E-2</v>
      </c>
      <c r="S19" s="359"/>
      <c r="T19" s="359" t="s">
        <v>715</v>
      </c>
      <c r="U19" s="225">
        <v>0</v>
      </c>
      <c r="V19" s="225" t="s">
        <v>716</v>
      </c>
      <c r="W19" s="148"/>
      <c r="X19" s="225"/>
      <c r="Y19" s="225"/>
    </row>
    <row r="20" spans="2:25" ht="21" x14ac:dyDescent="0.4">
      <c r="B20" s="267" t="s">
        <v>666</v>
      </c>
      <c r="C20" s="346" t="s">
        <v>706</v>
      </c>
      <c r="D20" t="s">
        <v>717</v>
      </c>
      <c r="E20" s="222">
        <v>0.05</v>
      </c>
      <c r="F20" s="347" t="s">
        <v>718</v>
      </c>
      <c r="G20" s="348" t="s">
        <v>25</v>
      </c>
      <c r="H20" s="353"/>
      <c r="I20" s="354"/>
      <c r="J20" s="355"/>
      <c r="K20" s="373" t="s">
        <v>713</v>
      </c>
      <c r="L20" s="353">
        <v>13490</v>
      </c>
      <c r="M20" s="354">
        <v>200</v>
      </c>
      <c r="N20" s="355">
        <f t="shared" si="5"/>
        <v>13290</v>
      </c>
      <c r="O20" s="374" t="s">
        <v>714</v>
      </c>
      <c r="P20" s="357">
        <v>7.0000000000000007E-2</v>
      </c>
      <c r="Q20" s="358">
        <v>7.0000000000000007E-2</v>
      </c>
      <c r="R20" s="358">
        <v>7.0000000000000007E-2</v>
      </c>
      <c r="S20" s="359"/>
      <c r="T20" s="359" t="s">
        <v>719</v>
      </c>
      <c r="U20" s="225" t="s">
        <v>52</v>
      </c>
      <c r="V20" s="225" t="s">
        <v>720</v>
      </c>
      <c r="W20" s="148"/>
      <c r="X20" s="225"/>
      <c r="Y20" s="225"/>
    </row>
    <row r="21" spans="2:25" ht="21" x14ac:dyDescent="0.4">
      <c r="B21" s="267" t="s">
        <v>666</v>
      </c>
      <c r="C21" s="346" t="s">
        <v>706</v>
      </c>
      <c r="D21" t="s">
        <v>721</v>
      </c>
      <c r="E21" s="222">
        <v>0.05</v>
      </c>
      <c r="F21" s="347" t="s">
        <v>722</v>
      </c>
      <c r="G21" s="348" t="s">
        <v>25</v>
      </c>
      <c r="H21" s="353"/>
      <c r="I21" s="354"/>
      <c r="J21" s="355"/>
      <c r="K21" s="373" t="s">
        <v>713</v>
      </c>
      <c r="L21" s="353">
        <v>13990</v>
      </c>
      <c r="M21" s="354">
        <v>500</v>
      </c>
      <c r="N21" s="355">
        <f t="shared" si="5"/>
        <v>13490</v>
      </c>
      <c r="O21" s="374" t="s">
        <v>714</v>
      </c>
      <c r="P21" s="357">
        <v>7.0000000000000007E-2</v>
      </c>
      <c r="Q21" s="358">
        <v>7.0000000000000007E-2</v>
      </c>
      <c r="R21" s="358">
        <v>7.0000000000000007E-2</v>
      </c>
      <c r="S21" s="359"/>
      <c r="T21" s="359" t="s">
        <v>723</v>
      </c>
      <c r="U21" s="225" t="s">
        <v>52</v>
      </c>
      <c r="V21" s="225" t="s">
        <v>724</v>
      </c>
      <c r="W21" s="148"/>
      <c r="X21" s="225"/>
      <c r="Y21" s="225"/>
    </row>
    <row r="22" spans="2:25" ht="21" x14ac:dyDescent="0.4">
      <c r="B22" s="267" t="s">
        <v>666</v>
      </c>
      <c r="C22" s="346" t="s">
        <v>706</v>
      </c>
      <c r="D22" t="s">
        <v>725</v>
      </c>
      <c r="E22" s="222">
        <v>0.05</v>
      </c>
      <c r="F22" s="347" t="s">
        <v>726</v>
      </c>
      <c r="G22" s="348" t="s">
        <v>25</v>
      </c>
      <c r="H22" s="353"/>
      <c r="I22" s="354"/>
      <c r="J22" s="355"/>
      <c r="K22" s="373" t="s">
        <v>713</v>
      </c>
      <c r="L22" s="353">
        <v>14990</v>
      </c>
      <c r="M22" s="354">
        <v>1000</v>
      </c>
      <c r="N22" s="355">
        <f t="shared" si="5"/>
        <v>13990</v>
      </c>
      <c r="O22" s="374" t="s">
        <v>714</v>
      </c>
      <c r="P22" s="357">
        <v>7.0000000000000007E-2</v>
      </c>
      <c r="Q22" s="358">
        <v>7.0000000000000007E-2</v>
      </c>
      <c r="R22" s="358">
        <v>7.0000000000000007E-2</v>
      </c>
      <c r="S22" s="359"/>
      <c r="T22" s="359" t="s">
        <v>727</v>
      </c>
      <c r="U22" s="225" t="s">
        <v>52</v>
      </c>
      <c r="V22" s="225" t="s">
        <v>728</v>
      </c>
      <c r="W22" s="148"/>
      <c r="X22" s="225"/>
      <c r="Y22" s="225"/>
    </row>
    <row r="23" spans="2:25" ht="21" x14ac:dyDescent="0.4">
      <c r="B23" s="267" t="s">
        <v>666</v>
      </c>
      <c r="C23" s="346" t="s">
        <v>706</v>
      </c>
      <c r="D23" t="s">
        <v>729</v>
      </c>
      <c r="E23" s="222">
        <v>0</v>
      </c>
      <c r="F23" s="347" t="s">
        <v>730</v>
      </c>
      <c r="G23" s="348" t="s">
        <v>149</v>
      </c>
      <c r="H23" s="353"/>
      <c r="I23" s="354"/>
      <c r="J23" s="355"/>
      <c r="K23" s="373" t="s">
        <v>670</v>
      </c>
      <c r="L23" s="539">
        <f>L18+600</f>
        <v>11590</v>
      </c>
      <c r="M23" s="540">
        <v>1100</v>
      </c>
      <c r="N23" s="541">
        <f t="shared" si="5"/>
        <v>10490</v>
      </c>
      <c r="O23" s="374" t="s">
        <v>671</v>
      </c>
      <c r="P23" s="357">
        <v>7.0000000000000007E-2</v>
      </c>
      <c r="Q23" s="358">
        <v>7.0000000000000007E-2</v>
      </c>
      <c r="R23" s="358">
        <v>7.0000000000000007E-2</v>
      </c>
      <c r="S23" s="359"/>
      <c r="T23" s="359" t="s">
        <v>709</v>
      </c>
      <c r="U23" s="225">
        <v>0</v>
      </c>
      <c r="V23" s="225" t="s">
        <v>731</v>
      </c>
      <c r="W23" s="532">
        <f t="shared" ref="W23" si="9">+N23*0.9</f>
        <v>9441</v>
      </c>
      <c r="X23" s="533">
        <f t="shared" ref="X23" si="10">+N23*0.075</f>
        <v>786.75</v>
      </c>
      <c r="Y23" s="534">
        <f t="shared" ref="Y23" si="11">+N23*0.025</f>
        <v>262.25</v>
      </c>
    </row>
    <row r="24" spans="2:25" ht="21" x14ac:dyDescent="0.4">
      <c r="B24" s="267" t="s">
        <v>666</v>
      </c>
      <c r="C24" s="346" t="s">
        <v>706</v>
      </c>
      <c r="D24" t="s">
        <v>732</v>
      </c>
      <c r="E24" s="222">
        <v>0</v>
      </c>
      <c r="F24" s="347" t="s">
        <v>733</v>
      </c>
      <c r="G24" s="348" t="s">
        <v>149</v>
      </c>
      <c r="H24" s="353"/>
      <c r="I24" s="354"/>
      <c r="J24" s="355"/>
      <c r="K24" s="373" t="s">
        <v>713</v>
      </c>
      <c r="L24" s="353">
        <f>L19+600</f>
        <v>12890</v>
      </c>
      <c r="M24" s="354">
        <f>M19</f>
        <v>0</v>
      </c>
      <c r="N24" s="355">
        <f t="shared" si="5"/>
        <v>12890</v>
      </c>
      <c r="O24" s="374" t="s">
        <v>714</v>
      </c>
      <c r="P24" s="357">
        <v>7.0000000000000007E-2</v>
      </c>
      <c r="Q24" s="358">
        <v>7.0000000000000007E-2</v>
      </c>
      <c r="R24" s="358">
        <v>7.0000000000000007E-2</v>
      </c>
      <c r="S24" s="359"/>
      <c r="T24" s="359" t="s">
        <v>715</v>
      </c>
      <c r="U24" s="225">
        <v>0</v>
      </c>
      <c r="V24" s="225" t="s">
        <v>734</v>
      </c>
      <c r="W24" s="148"/>
      <c r="X24" s="225"/>
      <c r="Y24" s="225"/>
    </row>
    <row r="25" spans="2:25" ht="21" x14ac:dyDescent="0.4">
      <c r="B25" s="267" t="s">
        <v>666</v>
      </c>
      <c r="C25" s="346" t="s">
        <v>706</v>
      </c>
      <c r="D25" t="s">
        <v>735</v>
      </c>
      <c r="E25" s="222">
        <v>0</v>
      </c>
      <c r="F25" s="347" t="s">
        <v>736</v>
      </c>
      <c r="G25" s="348" t="s">
        <v>149</v>
      </c>
      <c r="H25" s="353"/>
      <c r="I25" s="354"/>
      <c r="J25" s="355"/>
      <c r="K25" s="373" t="s">
        <v>713</v>
      </c>
      <c r="L25" s="353">
        <f>L20+600</f>
        <v>14090</v>
      </c>
      <c r="M25" s="354">
        <f t="shared" ref="M25:M26" si="12">M20</f>
        <v>200</v>
      </c>
      <c r="N25" s="355">
        <f t="shared" si="5"/>
        <v>13890</v>
      </c>
      <c r="O25" s="374" t="s">
        <v>714</v>
      </c>
      <c r="P25" s="357">
        <v>7.0000000000000007E-2</v>
      </c>
      <c r="Q25" s="358">
        <v>7.0000000000000007E-2</v>
      </c>
      <c r="R25" s="358">
        <v>7.0000000000000007E-2</v>
      </c>
      <c r="S25" s="359"/>
      <c r="T25" s="359" t="s">
        <v>719</v>
      </c>
      <c r="U25" s="225">
        <v>0</v>
      </c>
      <c r="V25" s="225" t="s">
        <v>737</v>
      </c>
      <c r="W25" s="148"/>
      <c r="X25" s="225"/>
      <c r="Y25" s="225"/>
    </row>
    <row r="26" spans="2:25" ht="21" x14ac:dyDescent="0.4">
      <c r="B26" s="267" t="s">
        <v>666</v>
      </c>
      <c r="C26" s="346" t="s">
        <v>706</v>
      </c>
      <c r="D26" t="s">
        <v>738</v>
      </c>
      <c r="E26" s="222">
        <v>0</v>
      </c>
      <c r="F26" s="347" t="s">
        <v>739</v>
      </c>
      <c r="G26" s="348" t="s">
        <v>149</v>
      </c>
      <c r="H26" s="353"/>
      <c r="I26" s="354"/>
      <c r="J26" s="355"/>
      <c r="K26" s="373" t="s">
        <v>713</v>
      </c>
      <c r="L26" s="353">
        <f>L21+600</f>
        <v>14590</v>
      </c>
      <c r="M26" s="354">
        <f t="shared" si="12"/>
        <v>500</v>
      </c>
      <c r="N26" s="355">
        <f t="shared" si="5"/>
        <v>14090</v>
      </c>
      <c r="O26" s="374" t="s">
        <v>714</v>
      </c>
      <c r="P26" s="357">
        <v>7.0000000000000007E-2</v>
      </c>
      <c r="Q26" s="358">
        <v>7.0000000000000007E-2</v>
      </c>
      <c r="R26" s="358">
        <v>7.0000000000000007E-2</v>
      </c>
      <c r="S26" s="359"/>
      <c r="T26" s="359" t="s">
        <v>723</v>
      </c>
      <c r="U26" s="225">
        <v>0</v>
      </c>
      <c r="V26" s="225" t="s">
        <v>740</v>
      </c>
      <c r="W26" s="148"/>
      <c r="X26" s="225"/>
      <c r="Y26" s="225"/>
    </row>
    <row r="27" spans="2:25" ht="21.6" thickBot="1" x14ac:dyDescent="0.45">
      <c r="B27" s="321" t="s">
        <v>666</v>
      </c>
      <c r="C27" s="360" t="s">
        <v>706</v>
      </c>
      <c r="D27" s="18" t="s">
        <v>741</v>
      </c>
      <c r="E27" s="287">
        <v>0</v>
      </c>
      <c r="F27" s="361" t="s">
        <v>742</v>
      </c>
      <c r="G27" s="362" t="s">
        <v>149</v>
      </c>
      <c r="H27" s="381"/>
      <c r="I27" s="382"/>
      <c r="J27" s="363"/>
      <c r="K27" s="327" t="s">
        <v>713</v>
      </c>
      <c r="L27" s="353">
        <f>L22+600</f>
        <v>15590</v>
      </c>
      <c r="M27" s="382">
        <f>+M22</f>
        <v>1000</v>
      </c>
      <c r="N27" s="355">
        <f t="shared" si="5"/>
        <v>14590</v>
      </c>
      <c r="O27" s="328" t="s">
        <v>714</v>
      </c>
      <c r="P27" s="357">
        <v>7.0000000000000007E-2</v>
      </c>
      <c r="Q27" s="358">
        <v>7.0000000000000007E-2</v>
      </c>
      <c r="R27" s="358">
        <v>7.0000000000000007E-2</v>
      </c>
      <c r="S27" s="359"/>
      <c r="T27" s="359" t="s">
        <v>727</v>
      </c>
      <c r="U27" s="225">
        <v>0</v>
      </c>
      <c r="V27" s="225" t="s">
        <v>743</v>
      </c>
      <c r="W27" s="165"/>
      <c r="X27" s="232"/>
      <c r="Y27" s="232"/>
    </row>
    <row r="28" spans="2:25" ht="21" x14ac:dyDescent="0.4">
      <c r="B28" s="264" t="s">
        <v>666</v>
      </c>
      <c r="C28" s="334" t="s">
        <v>744</v>
      </c>
      <c r="D28" s="20" t="s">
        <v>745</v>
      </c>
      <c r="E28" s="222">
        <v>0.05</v>
      </c>
      <c r="F28" s="335" t="s">
        <v>746</v>
      </c>
      <c r="G28" s="336" t="s">
        <v>25</v>
      </c>
      <c r="H28" s="370"/>
      <c r="I28" s="338"/>
      <c r="J28" s="339"/>
      <c r="K28" s="371" t="s">
        <v>747</v>
      </c>
      <c r="L28" s="370">
        <v>13990</v>
      </c>
      <c r="M28" s="338">
        <v>500</v>
      </c>
      <c r="N28" s="339">
        <f t="shared" si="5"/>
        <v>13490</v>
      </c>
      <c r="O28" s="372" t="s">
        <v>748</v>
      </c>
      <c r="P28" s="342">
        <v>7.0000000000000007E-2</v>
      </c>
      <c r="Q28" s="343">
        <v>7.0000000000000007E-2</v>
      </c>
      <c r="R28" s="343">
        <v>7.0000000000000007E-2</v>
      </c>
      <c r="S28" s="344"/>
      <c r="T28" s="344"/>
      <c r="U28" s="345">
        <v>0</v>
      </c>
      <c r="V28" s="345"/>
      <c r="W28" s="532">
        <f t="shared" ref="W28:W29" si="13">+N28*0.9</f>
        <v>12141</v>
      </c>
      <c r="X28" s="533">
        <f t="shared" ref="X28:X29" si="14">+N28*0.075</f>
        <v>1011.75</v>
      </c>
      <c r="Y28" s="534">
        <f t="shared" ref="Y28:Y29" si="15">+N28*0.025</f>
        <v>337.25</v>
      </c>
    </row>
    <row r="29" spans="2:25" ht="21" x14ac:dyDescent="0.4">
      <c r="B29" s="267" t="s">
        <v>666</v>
      </c>
      <c r="C29" s="346" t="s">
        <v>744</v>
      </c>
      <c r="D29" t="s">
        <v>749</v>
      </c>
      <c r="E29" s="222">
        <v>0.05</v>
      </c>
      <c r="F29" s="347" t="s">
        <v>750</v>
      </c>
      <c r="G29" s="348" t="s">
        <v>25</v>
      </c>
      <c r="H29" s="353"/>
      <c r="I29" s="354"/>
      <c r="J29" s="355"/>
      <c r="K29" s="373" t="s">
        <v>751</v>
      </c>
      <c r="L29" s="353">
        <v>14490</v>
      </c>
      <c r="M29" s="354"/>
      <c r="N29" s="355">
        <f t="shared" si="5"/>
        <v>14490</v>
      </c>
      <c r="O29" s="373" t="s">
        <v>751</v>
      </c>
      <c r="P29" s="357">
        <v>7.0000000000000007E-2</v>
      </c>
      <c r="Q29" s="358">
        <v>7.0000000000000007E-2</v>
      </c>
      <c r="R29" s="358">
        <v>7.0000000000000007E-2</v>
      </c>
      <c r="S29" s="359"/>
      <c r="T29" s="359" t="s">
        <v>752</v>
      </c>
      <c r="U29" s="225">
        <v>0</v>
      </c>
      <c r="V29" s="225"/>
      <c r="W29" s="532">
        <f t="shared" si="13"/>
        <v>13041</v>
      </c>
      <c r="X29" s="533">
        <f t="shared" si="14"/>
        <v>1086.75</v>
      </c>
      <c r="Y29" s="534">
        <f t="shared" si="15"/>
        <v>362.25</v>
      </c>
    </row>
    <row r="30" spans="2:25" ht="21" x14ac:dyDescent="0.4">
      <c r="B30" s="267" t="s">
        <v>666</v>
      </c>
      <c r="C30" s="346" t="s">
        <v>744</v>
      </c>
      <c r="D30" t="s">
        <v>753</v>
      </c>
      <c r="E30" s="222">
        <v>0.05</v>
      </c>
      <c r="F30" s="347" t="s">
        <v>754</v>
      </c>
      <c r="G30" s="348" t="s">
        <v>25</v>
      </c>
      <c r="H30" s="353"/>
      <c r="I30" s="354"/>
      <c r="J30" s="355"/>
      <c r="K30" s="373" t="s">
        <v>751</v>
      </c>
      <c r="L30" s="353">
        <v>15490</v>
      </c>
      <c r="M30" s="354"/>
      <c r="N30" s="355">
        <f t="shared" si="5"/>
        <v>15490</v>
      </c>
      <c r="O30" s="373" t="s">
        <v>751</v>
      </c>
      <c r="P30" s="357">
        <v>7.0000000000000007E-2</v>
      </c>
      <c r="Q30" s="358">
        <v>7.0000000000000007E-2</v>
      </c>
      <c r="R30" s="358">
        <v>7.0000000000000007E-2</v>
      </c>
      <c r="S30" s="359"/>
      <c r="T30" s="359" t="s">
        <v>755</v>
      </c>
      <c r="U30" s="225">
        <v>0</v>
      </c>
      <c r="V30" s="225"/>
      <c r="W30" s="225"/>
      <c r="X30" s="225"/>
      <c r="Y30" s="225"/>
    </row>
    <row r="31" spans="2:25" ht="21" x14ac:dyDescent="0.4">
      <c r="B31" s="267" t="s">
        <v>666</v>
      </c>
      <c r="C31" s="346" t="s">
        <v>744</v>
      </c>
      <c r="D31" t="s">
        <v>756</v>
      </c>
      <c r="E31" s="222">
        <v>0</v>
      </c>
      <c r="F31" s="347" t="s">
        <v>757</v>
      </c>
      <c r="G31" s="348" t="s">
        <v>149</v>
      </c>
      <c r="H31" s="353"/>
      <c r="I31" s="354"/>
      <c r="J31" s="355"/>
      <c r="K31" s="373" t="s">
        <v>751</v>
      </c>
      <c r="L31" s="539">
        <f>L28+600</f>
        <v>14590</v>
      </c>
      <c r="M31" s="540">
        <v>1500</v>
      </c>
      <c r="N31" s="541">
        <f t="shared" si="5"/>
        <v>13090</v>
      </c>
      <c r="O31" s="373" t="s">
        <v>751</v>
      </c>
      <c r="P31" s="357">
        <v>7.0000000000000007E-2</v>
      </c>
      <c r="Q31" s="358">
        <v>7.0000000000000007E-2</v>
      </c>
      <c r="R31" s="358">
        <v>7.0000000000000007E-2</v>
      </c>
      <c r="S31" s="359"/>
      <c r="T31" s="359" t="s">
        <v>758</v>
      </c>
      <c r="U31" s="225">
        <v>0</v>
      </c>
      <c r="V31" s="225"/>
      <c r="W31" s="532">
        <f t="shared" ref="W31:W32" si="16">+N31*0.9</f>
        <v>11781</v>
      </c>
      <c r="X31" s="533">
        <f t="shared" ref="X31:X32" si="17">+N31*0.075</f>
        <v>981.75</v>
      </c>
      <c r="Y31" s="534">
        <f t="shared" ref="Y31:Y32" si="18">+N31*0.025</f>
        <v>327.25</v>
      </c>
    </row>
    <row r="32" spans="2:25" ht="21" x14ac:dyDescent="0.4">
      <c r="B32" s="267" t="s">
        <v>666</v>
      </c>
      <c r="C32" s="346" t="s">
        <v>744</v>
      </c>
      <c r="D32" t="s">
        <v>759</v>
      </c>
      <c r="E32" s="222">
        <v>0</v>
      </c>
      <c r="F32" s="347" t="s">
        <v>760</v>
      </c>
      <c r="G32" s="348" t="s">
        <v>149</v>
      </c>
      <c r="H32" s="353"/>
      <c r="I32" s="354"/>
      <c r="J32" s="355"/>
      <c r="K32" s="373" t="s">
        <v>751</v>
      </c>
      <c r="L32" s="353">
        <f>L29+600</f>
        <v>15090</v>
      </c>
      <c r="M32" s="354"/>
      <c r="N32" s="355">
        <f t="shared" si="5"/>
        <v>15090</v>
      </c>
      <c r="O32" s="373" t="s">
        <v>751</v>
      </c>
      <c r="P32" s="357">
        <v>7.0000000000000007E-2</v>
      </c>
      <c r="Q32" s="358">
        <v>7.0000000000000007E-2</v>
      </c>
      <c r="R32" s="358">
        <v>7.0000000000000007E-2</v>
      </c>
      <c r="S32" s="359"/>
      <c r="T32" s="359" t="s">
        <v>752</v>
      </c>
      <c r="U32" s="225">
        <v>0</v>
      </c>
      <c r="V32" s="225"/>
      <c r="W32" s="532">
        <f t="shared" si="16"/>
        <v>13581</v>
      </c>
      <c r="X32" s="533">
        <f t="shared" si="17"/>
        <v>1131.75</v>
      </c>
      <c r="Y32" s="534">
        <f t="shared" si="18"/>
        <v>377.25</v>
      </c>
    </row>
    <row r="33" spans="2:25" ht="21" x14ac:dyDescent="0.4">
      <c r="B33" s="321" t="s">
        <v>666</v>
      </c>
      <c r="C33" s="360" t="s">
        <v>744</v>
      </c>
      <c r="D33" s="18" t="s">
        <v>761</v>
      </c>
      <c r="E33" s="287">
        <v>0</v>
      </c>
      <c r="F33" s="361" t="s">
        <v>762</v>
      </c>
      <c r="G33" s="362" t="s">
        <v>149</v>
      </c>
      <c r="H33" s="381"/>
      <c r="I33" s="354"/>
      <c r="J33" s="355"/>
      <c r="K33" s="373" t="s">
        <v>751</v>
      </c>
      <c r="L33" s="353">
        <f>L30+600</f>
        <v>16090</v>
      </c>
      <c r="M33" s="354"/>
      <c r="N33" s="355">
        <f t="shared" si="5"/>
        <v>16090</v>
      </c>
      <c r="O33" s="373" t="s">
        <v>751</v>
      </c>
      <c r="P33" s="357">
        <v>7.0000000000000007E-2</v>
      </c>
      <c r="Q33" s="358">
        <v>7.0000000000000007E-2</v>
      </c>
      <c r="R33" s="358">
        <v>7.0000000000000007E-2</v>
      </c>
      <c r="S33" s="359"/>
      <c r="T33" s="359" t="s">
        <v>755</v>
      </c>
      <c r="U33" s="225">
        <v>0</v>
      </c>
      <c r="V33" s="225"/>
      <c r="W33" s="225"/>
      <c r="X33" s="225"/>
      <c r="Y33" s="225"/>
    </row>
    <row r="34" spans="2:25" ht="21" x14ac:dyDescent="0.3">
      <c r="B34" s="264" t="s">
        <v>666</v>
      </c>
      <c r="C34" s="240" t="s">
        <v>763</v>
      </c>
      <c r="D34" s="19" t="s">
        <v>764</v>
      </c>
      <c r="E34" s="241">
        <v>0</v>
      </c>
      <c r="F34" s="383" t="s">
        <v>765</v>
      </c>
      <c r="G34" s="384" t="s">
        <v>25</v>
      </c>
      <c r="H34" s="385"/>
      <c r="I34" s="386"/>
      <c r="J34" s="387"/>
      <c r="K34" s="371" t="s">
        <v>766</v>
      </c>
      <c r="L34" s="385">
        <v>15990</v>
      </c>
      <c r="M34" s="386"/>
      <c r="N34" s="387">
        <f>L34-M34</f>
        <v>15990</v>
      </c>
      <c r="O34" s="371" t="s">
        <v>766</v>
      </c>
      <c r="P34" s="388">
        <v>7.0000000000000007E-2</v>
      </c>
      <c r="Q34" s="389">
        <v>7.0000000000000007E-2</v>
      </c>
      <c r="R34" s="389">
        <v>7.0000000000000007E-2</v>
      </c>
      <c r="S34" s="390"/>
      <c r="T34" s="390" t="s">
        <v>767</v>
      </c>
      <c r="U34" s="391">
        <v>0</v>
      </c>
      <c r="V34" s="391"/>
      <c r="W34" s="391"/>
      <c r="X34" s="391"/>
      <c r="Y34" s="391"/>
    </row>
    <row r="35" spans="2:25" ht="21" x14ac:dyDescent="0.3">
      <c r="B35" s="267" t="s">
        <v>666</v>
      </c>
      <c r="C35" s="221" t="s">
        <v>763</v>
      </c>
      <c r="D35" s="15" t="s">
        <v>768</v>
      </c>
      <c r="E35" s="222">
        <v>0</v>
      </c>
      <c r="F35" s="392" t="s">
        <v>769</v>
      </c>
      <c r="G35" s="393" t="s">
        <v>25</v>
      </c>
      <c r="H35" s="394"/>
      <c r="I35" s="395"/>
      <c r="J35" s="396"/>
      <c r="K35" s="373" t="s">
        <v>766</v>
      </c>
      <c r="L35" s="394">
        <f>L34+1000</f>
        <v>16990</v>
      </c>
      <c r="M35" s="395"/>
      <c r="N35" s="396">
        <f t="shared" ref="N35:N43" si="19">L35-M35</f>
        <v>16990</v>
      </c>
      <c r="O35" s="373" t="s">
        <v>766</v>
      </c>
      <c r="P35" s="397">
        <v>7.0000000000000007E-2</v>
      </c>
      <c r="Q35" s="398">
        <v>7.0000000000000007E-2</v>
      </c>
      <c r="R35" s="398">
        <v>7.0000000000000007E-2</v>
      </c>
      <c r="S35" s="399"/>
      <c r="T35" s="399"/>
      <c r="U35" s="400"/>
      <c r="V35" s="400"/>
      <c r="W35" s="400"/>
      <c r="X35" s="400"/>
      <c r="Y35" s="400"/>
    </row>
    <row r="36" spans="2:25" ht="21" x14ac:dyDescent="0.3">
      <c r="B36" s="267" t="s">
        <v>666</v>
      </c>
      <c r="C36" s="221" t="s">
        <v>763</v>
      </c>
      <c r="D36" s="15" t="s">
        <v>770</v>
      </c>
      <c r="E36" s="222">
        <v>0.1</v>
      </c>
      <c r="F36" s="392" t="s">
        <v>771</v>
      </c>
      <c r="G36" s="393" t="s">
        <v>25</v>
      </c>
      <c r="H36" s="401"/>
      <c r="I36" s="402"/>
      <c r="J36" s="403"/>
      <c r="K36" s="373" t="s">
        <v>689</v>
      </c>
      <c r="L36" s="542">
        <v>17990</v>
      </c>
      <c r="M36" s="404">
        <v>500</v>
      </c>
      <c r="N36" s="405">
        <f t="shared" si="19"/>
        <v>17490</v>
      </c>
      <c r="O36" s="373" t="s">
        <v>690</v>
      </c>
      <c r="P36" s="406">
        <v>7.0000000000000007E-2</v>
      </c>
      <c r="Q36" s="407">
        <v>7.0000000000000007E-2</v>
      </c>
      <c r="R36" s="407">
        <v>7.0000000000000007E-2</v>
      </c>
      <c r="S36" s="408"/>
      <c r="T36" s="408" t="s">
        <v>772</v>
      </c>
      <c r="U36" s="409">
        <v>0</v>
      </c>
      <c r="V36" s="409"/>
      <c r="W36" s="409"/>
      <c r="X36" s="409"/>
      <c r="Y36" s="409"/>
    </row>
    <row r="37" spans="2:25" ht="21" x14ac:dyDescent="0.3">
      <c r="B37" s="267" t="s">
        <v>666</v>
      </c>
      <c r="C37" s="221" t="s">
        <v>763</v>
      </c>
      <c r="D37" s="15" t="s">
        <v>773</v>
      </c>
      <c r="E37" s="222">
        <v>0.1</v>
      </c>
      <c r="F37" s="392" t="s">
        <v>774</v>
      </c>
      <c r="G37" s="393" t="s">
        <v>25</v>
      </c>
      <c r="H37" s="394"/>
      <c r="I37" s="395"/>
      <c r="J37" s="396"/>
      <c r="K37" s="373" t="s">
        <v>689</v>
      </c>
      <c r="L37" s="394">
        <f>L36+1000</f>
        <v>18990</v>
      </c>
      <c r="M37" s="395">
        <v>500</v>
      </c>
      <c r="N37" s="396">
        <f t="shared" si="19"/>
        <v>18490</v>
      </c>
      <c r="O37" s="373" t="s">
        <v>690</v>
      </c>
      <c r="P37" s="406">
        <v>7.0000000000000007E-2</v>
      </c>
      <c r="Q37" s="407">
        <v>7.0000000000000007E-2</v>
      </c>
      <c r="R37" s="407">
        <v>7.0000000000000007E-2</v>
      </c>
      <c r="S37" s="408"/>
      <c r="T37" s="408"/>
      <c r="U37" s="409"/>
      <c r="V37" s="409"/>
      <c r="W37" s="409"/>
      <c r="X37" s="409"/>
      <c r="Y37" s="409"/>
    </row>
    <row r="38" spans="2:25" ht="21" x14ac:dyDescent="0.3">
      <c r="B38" s="267" t="s">
        <v>666</v>
      </c>
      <c r="C38" s="221" t="s">
        <v>763</v>
      </c>
      <c r="D38" s="15" t="s">
        <v>775</v>
      </c>
      <c r="E38" s="222">
        <v>0</v>
      </c>
      <c r="F38" s="392" t="s">
        <v>776</v>
      </c>
      <c r="G38" s="393" t="s">
        <v>149</v>
      </c>
      <c r="H38" s="394"/>
      <c r="I38" s="395"/>
      <c r="J38" s="396"/>
      <c r="K38" s="373" t="s">
        <v>766</v>
      </c>
      <c r="L38" s="543">
        <f>L34+600</f>
        <v>16590</v>
      </c>
      <c r="M38" s="544">
        <v>600</v>
      </c>
      <c r="N38" s="545">
        <f t="shared" si="19"/>
        <v>15990</v>
      </c>
      <c r="O38" s="373" t="s">
        <v>766</v>
      </c>
      <c r="P38" s="410">
        <v>7.0000000000000007E-2</v>
      </c>
      <c r="Q38" s="411">
        <v>7.0000000000000007E-2</v>
      </c>
      <c r="R38" s="411">
        <v>7.0000000000000007E-2</v>
      </c>
      <c r="S38" s="412"/>
      <c r="T38" s="412" t="s">
        <v>767</v>
      </c>
      <c r="U38" s="413">
        <v>0</v>
      </c>
      <c r="V38" s="413"/>
      <c r="W38" s="413"/>
      <c r="X38" s="413"/>
      <c r="Y38" s="413"/>
    </row>
    <row r="39" spans="2:25" ht="21" x14ac:dyDescent="0.3">
      <c r="B39" s="267" t="s">
        <v>666</v>
      </c>
      <c r="C39" s="221" t="s">
        <v>763</v>
      </c>
      <c r="D39" s="15" t="s">
        <v>777</v>
      </c>
      <c r="E39" s="222">
        <v>0</v>
      </c>
      <c r="F39" s="392" t="s">
        <v>778</v>
      </c>
      <c r="G39" s="393" t="s">
        <v>149</v>
      </c>
      <c r="H39" s="394"/>
      <c r="I39" s="395"/>
      <c r="J39" s="396"/>
      <c r="K39" s="373" t="s">
        <v>689</v>
      </c>
      <c r="L39" s="543">
        <f>L36+600</f>
        <v>18590</v>
      </c>
      <c r="M39" s="544">
        <v>1100</v>
      </c>
      <c r="N39" s="545">
        <f t="shared" si="19"/>
        <v>17490</v>
      </c>
      <c r="O39" s="373" t="s">
        <v>690</v>
      </c>
      <c r="P39" s="397">
        <v>7.0000000000000007E-2</v>
      </c>
      <c r="Q39" s="398">
        <v>7.0000000000000007E-2</v>
      </c>
      <c r="R39" s="398">
        <v>7.0000000000000007E-2</v>
      </c>
      <c r="S39" s="399"/>
      <c r="T39" s="399" t="s">
        <v>772</v>
      </c>
      <c r="U39" s="400">
        <v>0</v>
      </c>
      <c r="V39" s="400"/>
      <c r="W39" s="400"/>
      <c r="X39" s="400"/>
      <c r="Y39" s="400"/>
    </row>
    <row r="40" spans="2:25" ht="21" x14ac:dyDescent="0.3">
      <c r="B40" s="267" t="s">
        <v>666</v>
      </c>
      <c r="C40" s="221" t="s">
        <v>763</v>
      </c>
      <c r="D40" s="15" t="s">
        <v>779</v>
      </c>
      <c r="E40" s="222">
        <v>0</v>
      </c>
      <c r="F40" s="392" t="s">
        <v>780</v>
      </c>
      <c r="G40" s="393" t="s">
        <v>149</v>
      </c>
      <c r="H40" s="394"/>
      <c r="I40" s="395"/>
      <c r="J40" s="396"/>
      <c r="K40" s="373" t="s">
        <v>766</v>
      </c>
      <c r="L40" s="543">
        <f>L34+600</f>
        <v>16590</v>
      </c>
      <c r="M40" s="544">
        <v>600</v>
      </c>
      <c r="N40" s="545">
        <f t="shared" si="19"/>
        <v>15990</v>
      </c>
      <c r="O40" s="373" t="s">
        <v>766</v>
      </c>
      <c r="P40" s="397">
        <v>7.0000000000000007E-2</v>
      </c>
      <c r="Q40" s="398">
        <v>7.0000000000000007E-2</v>
      </c>
      <c r="R40" s="398">
        <v>7.0000000000000007E-2</v>
      </c>
      <c r="S40" s="399"/>
      <c r="T40" s="399" t="s">
        <v>767</v>
      </c>
      <c r="U40" s="400">
        <v>0</v>
      </c>
      <c r="V40" s="400"/>
      <c r="W40" s="400"/>
      <c r="X40" s="400"/>
      <c r="Y40" s="400"/>
    </row>
    <row r="41" spans="2:25" ht="21" x14ac:dyDescent="0.3">
      <c r="B41" s="267" t="s">
        <v>666</v>
      </c>
      <c r="C41" s="221" t="s">
        <v>763</v>
      </c>
      <c r="D41" s="15" t="s">
        <v>781</v>
      </c>
      <c r="E41" s="222">
        <v>0</v>
      </c>
      <c r="F41" s="392" t="s">
        <v>782</v>
      </c>
      <c r="G41" s="393" t="s">
        <v>149</v>
      </c>
      <c r="H41" s="394"/>
      <c r="I41" s="395"/>
      <c r="J41" s="396"/>
      <c r="K41" s="373" t="s">
        <v>689</v>
      </c>
      <c r="L41" s="543">
        <f>$L$39</f>
        <v>18590</v>
      </c>
      <c r="M41" s="544">
        <v>1100</v>
      </c>
      <c r="N41" s="545">
        <f t="shared" si="19"/>
        <v>17490</v>
      </c>
      <c r="O41" s="373" t="s">
        <v>690</v>
      </c>
      <c r="P41" s="397">
        <v>7.0000000000000007E-2</v>
      </c>
      <c r="Q41" s="398">
        <v>7.0000000000000007E-2</v>
      </c>
      <c r="R41" s="398">
        <v>7.0000000000000007E-2</v>
      </c>
      <c r="S41" s="399"/>
      <c r="T41" s="399" t="s">
        <v>772</v>
      </c>
      <c r="U41" s="400">
        <v>0</v>
      </c>
      <c r="V41" s="400"/>
      <c r="W41" s="400"/>
      <c r="X41" s="400"/>
      <c r="Y41" s="400"/>
    </row>
    <row r="42" spans="2:25" ht="21" x14ac:dyDescent="0.3">
      <c r="B42" s="267" t="s">
        <v>666</v>
      </c>
      <c r="C42" s="221" t="s">
        <v>763</v>
      </c>
      <c r="D42" s="15" t="s">
        <v>783</v>
      </c>
      <c r="E42" s="222">
        <v>0</v>
      </c>
      <c r="F42" s="392" t="s">
        <v>784</v>
      </c>
      <c r="G42" s="393" t="s">
        <v>357</v>
      </c>
      <c r="H42" s="394"/>
      <c r="I42" s="395"/>
      <c r="J42" s="396"/>
      <c r="K42" s="373" t="s">
        <v>766</v>
      </c>
      <c r="L42" s="543">
        <f>L34+600</f>
        <v>16590</v>
      </c>
      <c r="M42" s="544">
        <v>600</v>
      </c>
      <c r="N42" s="545">
        <f t="shared" si="19"/>
        <v>15990</v>
      </c>
      <c r="O42" s="373" t="s">
        <v>766</v>
      </c>
      <c r="P42" s="397">
        <v>7.0000000000000007E-2</v>
      </c>
      <c r="Q42" s="398">
        <v>7.0000000000000007E-2</v>
      </c>
      <c r="R42" s="398">
        <v>7.0000000000000007E-2</v>
      </c>
      <c r="S42" s="399"/>
      <c r="T42" s="399" t="s">
        <v>767</v>
      </c>
      <c r="U42" s="400">
        <v>0</v>
      </c>
      <c r="V42" s="400"/>
      <c r="W42" s="400"/>
      <c r="X42" s="400"/>
      <c r="Y42" s="400"/>
    </row>
    <row r="43" spans="2:25" ht="21" x14ac:dyDescent="0.3">
      <c r="B43" s="267" t="s">
        <v>666</v>
      </c>
      <c r="C43" s="221" t="s">
        <v>763</v>
      </c>
      <c r="D43" s="15" t="s">
        <v>785</v>
      </c>
      <c r="E43" s="222">
        <v>0</v>
      </c>
      <c r="F43" s="392" t="s">
        <v>786</v>
      </c>
      <c r="G43" s="393" t="s">
        <v>357</v>
      </c>
      <c r="H43" s="394"/>
      <c r="I43" s="395"/>
      <c r="J43" s="396"/>
      <c r="K43" s="373" t="s">
        <v>689</v>
      </c>
      <c r="L43" s="543">
        <f>$L$39</f>
        <v>18590</v>
      </c>
      <c r="M43" s="544">
        <v>1100</v>
      </c>
      <c r="N43" s="545">
        <f t="shared" si="19"/>
        <v>17490</v>
      </c>
      <c r="O43" s="373" t="s">
        <v>690</v>
      </c>
      <c r="P43" s="397">
        <v>7.0000000000000007E-2</v>
      </c>
      <c r="Q43" s="398">
        <v>7.0000000000000007E-2</v>
      </c>
      <c r="R43" s="398">
        <v>7.0000000000000007E-2</v>
      </c>
      <c r="S43" s="399"/>
      <c r="T43" s="399" t="s">
        <v>772</v>
      </c>
      <c r="U43" s="400">
        <v>0</v>
      </c>
      <c r="V43" s="400"/>
      <c r="W43" s="400"/>
      <c r="X43" s="400"/>
      <c r="Y43" s="400"/>
    </row>
    <row r="44" spans="2:25" ht="21" x14ac:dyDescent="0.4">
      <c r="B44" s="264" t="s">
        <v>666</v>
      </c>
      <c r="C44" s="334" t="s">
        <v>787</v>
      </c>
      <c r="D44" s="20" t="s">
        <v>788</v>
      </c>
      <c r="E44" s="241">
        <v>7.4999999999999997E-2</v>
      </c>
      <c r="F44" s="335" t="s">
        <v>789</v>
      </c>
      <c r="G44" s="336" t="s">
        <v>25</v>
      </c>
      <c r="H44" s="337"/>
      <c r="I44" s="338"/>
      <c r="J44" s="339"/>
      <c r="K44" s="371" t="s">
        <v>713</v>
      </c>
      <c r="L44" s="370">
        <v>17990</v>
      </c>
      <c r="M44" s="338"/>
      <c r="N44" s="339">
        <f>+L44-M44</f>
        <v>17990</v>
      </c>
      <c r="O44" s="372" t="s">
        <v>714</v>
      </c>
      <c r="P44" s="342">
        <v>7.0000000000000007E-2</v>
      </c>
      <c r="Q44" s="343">
        <v>7.0000000000000007E-2</v>
      </c>
      <c r="R44" s="343">
        <v>7.0000000000000007E-2</v>
      </c>
      <c r="S44" s="344"/>
      <c r="T44" s="344" t="s">
        <v>790</v>
      </c>
      <c r="U44" s="345">
        <v>0</v>
      </c>
      <c r="V44" s="345"/>
      <c r="W44" s="345"/>
      <c r="X44" s="345"/>
      <c r="Y44" s="345"/>
    </row>
    <row r="45" spans="2:25" ht="21" x14ac:dyDescent="0.4">
      <c r="B45" s="267" t="s">
        <v>666</v>
      </c>
      <c r="C45" s="346" t="s">
        <v>787</v>
      </c>
      <c r="D45" t="s">
        <v>791</v>
      </c>
      <c r="E45" s="222">
        <v>7.4999999999999997E-2</v>
      </c>
      <c r="F45" s="347" t="s">
        <v>792</v>
      </c>
      <c r="G45" s="348" t="s">
        <v>25</v>
      </c>
      <c r="H45" s="353"/>
      <c r="I45" s="354"/>
      <c r="J45" s="355"/>
      <c r="K45" s="373" t="s">
        <v>713</v>
      </c>
      <c r="L45" s="353">
        <v>18990</v>
      </c>
      <c r="M45" s="354"/>
      <c r="N45" s="355">
        <f t="shared" ref="N45:N47" si="20">L45-M45</f>
        <v>18990</v>
      </c>
      <c r="O45" s="374" t="s">
        <v>714</v>
      </c>
      <c r="P45" s="357">
        <v>7.0000000000000007E-2</v>
      </c>
      <c r="Q45" s="358">
        <v>7.0000000000000007E-2</v>
      </c>
      <c r="R45" s="358">
        <v>7.0000000000000007E-2</v>
      </c>
      <c r="S45" s="359"/>
      <c r="T45" s="359" t="s">
        <v>793</v>
      </c>
      <c r="U45" s="225">
        <v>0</v>
      </c>
      <c r="V45" s="225"/>
      <c r="W45" s="225"/>
      <c r="X45" s="225"/>
      <c r="Y45" s="225"/>
    </row>
    <row r="46" spans="2:25" ht="21" x14ac:dyDescent="0.4">
      <c r="B46" s="267" t="s">
        <v>666</v>
      </c>
      <c r="C46" s="346" t="s">
        <v>787</v>
      </c>
      <c r="D46" t="s">
        <v>794</v>
      </c>
      <c r="E46" s="222">
        <v>7.4999999999999997E-2</v>
      </c>
      <c r="F46" s="347" t="s">
        <v>795</v>
      </c>
      <c r="G46" s="348" t="s">
        <v>25</v>
      </c>
      <c r="H46" s="353"/>
      <c r="I46" s="354"/>
      <c r="J46" s="355"/>
      <c r="K46" s="373" t="s">
        <v>713</v>
      </c>
      <c r="L46" s="353">
        <v>19490</v>
      </c>
      <c r="M46" s="354">
        <v>500</v>
      </c>
      <c r="N46" s="355">
        <f t="shared" si="20"/>
        <v>18990</v>
      </c>
      <c r="O46" s="374" t="s">
        <v>714</v>
      </c>
      <c r="P46" s="357">
        <v>7.0000000000000007E-2</v>
      </c>
      <c r="Q46" s="358">
        <v>7.0000000000000007E-2</v>
      </c>
      <c r="R46" s="358">
        <v>7.0000000000000007E-2</v>
      </c>
      <c r="S46" s="359"/>
      <c r="T46" s="359" t="s">
        <v>796</v>
      </c>
      <c r="U46" s="225">
        <v>0</v>
      </c>
      <c r="V46" s="225"/>
      <c r="W46" s="225"/>
      <c r="X46" s="225"/>
      <c r="Y46" s="225"/>
    </row>
    <row r="47" spans="2:25" ht="21" x14ac:dyDescent="0.4">
      <c r="B47" s="267" t="s">
        <v>666</v>
      </c>
      <c r="C47" s="346" t="s">
        <v>787</v>
      </c>
      <c r="D47" t="s">
        <v>797</v>
      </c>
      <c r="E47" s="222">
        <v>7.4999999999999997E-2</v>
      </c>
      <c r="F47" s="347" t="s">
        <v>798</v>
      </c>
      <c r="G47" s="348" t="s">
        <v>25</v>
      </c>
      <c r="H47" s="353"/>
      <c r="I47" s="354"/>
      <c r="J47" s="355"/>
      <c r="K47" s="373" t="s">
        <v>713</v>
      </c>
      <c r="L47" s="353">
        <v>20490</v>
      </c>
      <c r="M47" s="354">
        <v>500</v>
      </c>
      <c r="N47" s="355">
        <f t="shared" si="20"/>
        <v>19990</v>
      </c>
      <c r="O47" s="374" t="s">
        <v>714</v>
      </c>
      <c r="P47" s="357">
        <v>7.0000000000000007E-2</v>
      </c>
      <c r="Q47" s="358">
        <v>7.0000000000000007E-2</v>
      </c>
      <c r="R47" s="358">
        <v>7.0000000000000007E-2</v>
      </c>
      <c r="S47" s="359"/>
      <c r="T47" s="359" t="s">
        <v>799</v>
      </c>
      <c r="U47" s="225">
        <v>0</v>
      </c>
      <c r="V47" s="225"/>
      <c r="W47" s="225"/>
      <c r="X47" s="225"/>
      <c r="Y47" s="225"/>
    </row>
    <row r="48" spans="2:25" ht="21" x14ac:dyDescent="0.4">
      <c r="B48" s="267" t="s">
        <v>666</v>
      </c>
      <c r="C48" s="346" t="s">
        <v>787</v>
      </c>
      <c r="D48" t="s">
        <v>800</v>
      </c>
      <c r="E48" s="222">
        <v>0</v>
      </c>
      <c r="F48" s="347" t="s">
        <v>801</v>
      </c>
      <c r="G48" s="348" t="s">
        <v>149</v>
      </c>
      <c r="H48" s="353"/>
      <c r="I48" s="354"/>
      <c r="J48" s="355"/>
      <c r="K48" s="373" t="s">
        <v>713</v>
      </c>
      <c r="L48" s="539">
        <f>+L44+600</f>
        <v>18590</v>
      </c>
      <c r="M48" s="540">
        <v>600</v>
      </c>
      <c r="N48" s="541">
        <f>+L48-M48</f>
        <v>17990</v>
      </c>
      <c r="O48" s="374" t="s">
        <v>714</v>
      </c>
      <c r="P48" s="357">
        <v>7.0000000000000007E-2</v>
      </c>
      <c r="Q48" s="358">
        <v>7.0000000000000007E-2</v>
      </c>
      <c r="R48" s="358">
        <v>7.0000000000000007E-2</v>
      </c>
      <c r="S48" s="359"/>
      <c r="T48" s="359" t="s">
        <v>790</v>
      </c>
      <c r="U48" s="225">
        <v>0</v>
      </c>
      <c r="V48" s="225"/>
      <c r="W48" s="225"/>
      <c r="X48" s="225"/>
      <c r="Y48" s="225"/>
    </row>
    <row r="49" spans="2:25" ht="21" x14ac:dyDescent="0.4">
      <c r="B49" s="267" t="s">
        <v>666</v>
      </c>
      <c r="C49" s="346" t="s">
        <v>787</v>
      </c>
      <c r="D49" t="s">
        <v>802</v>
      </c>
      <c r="E49" s="222">
        <v>0</v>
      </c>
      <c r="F49" s="347" t="s">
        <v>803</v>
      </c>
      <c r="G49" s="348" t="s">
        <v>149</v>
      </c>
      <c r="H49" s="353"/>
      <c r="I49" s="354"/>
      <c r="J49" s="355"/>
      <c r="K49" s="373" t="s">
        <v>713</v>
      </c>
      <c r="L49" s="539">
        <f>+L45+600</f>
        <v>19590</v>
      </c>
      <c r="M49" s="540">
        <v>600</v>
      </c>
      <c r="N49" s="541">
        <f t="shared" ref="N49:N75" si="21">L49-M49</f>
        <v>18990</v>
      </c>
      <c r="O49" s="374" t="s">
        <v>714</v>
      </c>
      <c r="P49" s="357">
        <v>7.0000000000000007E-2</v>
      </c>
      <c r="Q49" s="358">
        <v>7.0000000000000007E-2</v>
      </c>
      <c r="R49" s="358">
        <v>7.0000000000000007E-2</v>
      </c>
      <c r="S49" s="359"/>
      <c r="T49" s="359" t="s">
        <v>793</v>
      </c>
      <c r="U49" s="225">
        <v>0</v>
      </c>
      <c r="V49" s="225"/>
      <c r="W49" s="225"/>
      <c r="X49" s="225"/>
      <c r="Y49" s="225"/>
    </row>
    <row r="50" spans="2:25" ht="21" x14ac:dyDescent="0.4">
      <c r="B50" s="267" t="s">
        <v>666</v>
      </c>
      <c r="C50" s="346" t="s">
        <v>787</v>
      </c>
      <c r="D50" t="s">
        <v>804</v>
      </c>
      <c r="E50" s="222">
        <v>0</v>
      </c>
      <c r="F50" s="347" t="s">
        <v>805</v>
      </c>
      <c r="G50" s="348" t="s">
        <v>149</v>
      </c>
      <c r="H50" s="353"/>
      <c r="I50" s="354"/>
      <c r="J50" s="355"/>
      <c r="K50" s="373" t="s">
        <v>713</v>
      </c>
      <c r="L50" s="539">
        <f t="shared" ref="L50:L51" si="22">+L46+600</f>
        <v>20090</v>
      </c>
      <c r="M50" s="540">
        <v>1100</v>
      </c>
      <c r="N50" s="541">
        <f t="shared" si="21"/>
        <v>18990</v>
      </c>
      <c r="O50" s="374" t="s">
        <v>714</v>
      </c>
      <c r="P50" s="357">
        <v>7.0000000000000007E-2</v>
      </c>
      <c r="Q50" s="358">
        <v>7.0000000000000007E-2</v>
      </c>
      <c r="R50" s="358">
        <v>7.0000000000000007E-2</v>
      </c>
      <c r="S50" s="359"/>
      <c r="T50" s="359" t="s">
        <v>796</v>
      </c>
      <c r="U50" s="225">
        <v>0</v>
      </c>
      <c r="V50" s="225"/>
      <c r="W50" s="225"/>
      <c r="X50" s="225"/>
      <c r="Y50" s="225"/>
    </row>
    <row r="51" spans="2:25" ht="21" x14ac:dyDescent="0.4">
      <c r="B51" s="267" t="s">
        <v>666</v>
      </c>
      <c r="C51" s="346" t="s">
        <v>787</v>
      </c>
      <c r="D51" t="s">
        <v>806</v>
      </c>
      <c r="E51" s="222">
        <v>0</v>
      </c>
      <c r="F51" s="347" t="s">
        <v>807</v>
      </c>
      <c r="G51" s="348" t="s">
        <v>149</v>
      </c>
      <c r="H51" s="353"/>
      <c r="I51" s="354"/>
      <c r="J51" s="355"/>
      <c r="K51" s="373" t="s">
        <v>713</v>
      </c>
      <c r="L51" s="539">
        <f t="shared" si="22"/>
        <v>21090</v>
      </c>
      <c r="M51" s="540">
        <v>1100</v>
      </c>
      <c r="N51" s="541">
        <f t="shared" si="21"/>
        <v>19990</v>
      </c>
      <c r="O51" s="374" t="s">
        <v>714</v>
      </c>
      <c r="P51" s="357">
        <v>7.0000000000000007E-2</v>
      </c>
      <c r="Q51" s="358">
        <v>7.0000000000000007E-2</v>
      </c>
      <c r="R51" s="358">
        <v>7.0000000000000007E-2</v>
      </c>
      <c r="S51" s="359"/>
      <c r="T51" s="359" t="s">
        <v>799</v>
      </c>
      <c r="U51" s="225">
        <v>0</v>
      </c>
      <c r="V51" s="225"/>
      <c r="W51" s="225"/>
      <c r="X51" s="225"/>
      <c r="Y51" s="225"/>
    </row>
    <row r="52" spans="2:25" ht="21" x14ac:dyDescent="0.4">
      <c r="B52" s="267" t="s">
        <v>666</v>
      </c>
      <c r="C52" s="346" t="s">
        <v>787</v>
      </c>
      <c r="D52" t="s">
        <v>808</v>
      </c>
      <c r="E52" s="222">
        <v>0</v>
      </c>
      <c r="F52" s="347" t="s">
        <v>809</v>
      </c>
      <c r="G52" s="348" t="s">
        <v>149</v>
      </c>
      <c r="H52" s="353"/>
      <c r="I52" s="354"/>
      <c r="J52" s="355"/>
      <c r="K52" s="373" t="s">
        <v>713</v>
      </c>
      <c r="L52" s="539">
        <f>+L48</f>
        <v>18590</v>
      </c>
      <c r="M52" s="540">
        <v>600</v>
      </c>
      <c r="N52" s="541">
        <f t="shared" si="21"/>
        <v>17990</v>
      </c>
      <c r="O52" s="374" t="s">
        <v>714</v>
      </c>
      <c r="P52" s="357">
        <v>7.0000000000000007E-2</v>
      </c>
      <c r="Q52" s="358">
        <v>7.0000000000000007E-2</v>
      </c>
      <c r="R52" s="358">
        <v>7.0000000000000007E-2</v>
      </c>
      <c r="S52" s="359"/>
      <c r="T52" s="359" t="s">
        <v>790</v>
      </c>
      <c r="U52" s="225">
        <v>0</v>
      </c>
      <c r="V52" s="225"/>
      <c r="W52" s="225"/>
      <c r="X52" s="225"/>
      <c r="Y52" s="225"/>
    </row>
    <row r="53" spans="2:25" ht="21" x14ac:dyDescent="0.4">
      <c r="B53" s="267" t="s">
        <v>666</v>
      </c>
      <c r="C53" s="346" t="s">
        <v>787</v>
      </c>
      <c r="D53" t="s">
        <v>810</v>
      </c>
      <c r="E53" s="222">
        <v>0</v>
      </c>
      <c r="F53" s="347" t="s">
        <v>811</v>
      </c>
      <c r="G53" s="348" t="s">
        <v>149</v>
      </c>
      <c r="H53" s="353"/>
      <c r="I53" s="354"/>
      <c r="J53" s="355"/>
      <c r="K53" s="373" t="s">
        <v>713</v>
      </c>
      <c r="L53" s="539">
        <f t="shared" ref="L53:L54" si="23">+L49</f>
        <v>19590</v>
      </c>
      <c r="M53" s="540">
        <v>600</v>
      </c>
      <c r="N53" s="541">
        <f t="shared" si="21"/>
        <v>18990</v>
      </c>
      <c r="O53" s="374" t="s">
        <v>714</v>
      </c>
      <c r="P53" s="357">
        <v>7.0000000000000007E-2</v>
      </c>
      <c r="Q53" s="358">
        <v>7.0000000000000007E-2</v>
      </c>
      <c r="R53" s="358">
        <v>7.0000000000000007E-2</v>
      </c>
      <c r="S53" s="359"/>
      <c r="T53" s="359" t="s">
        <v>793</v>
      </c>
      <c r="U53" s="225">
        <v>0</v>
      </c>
      <c r="V53" s="225"/>
      <c r="W53" s="225"/>
      <c r="X53" s="225"/>
      <c r="Y53" s="225"/>
    </row>
    <row r="54" spans="2:25" ht="21" x14ac:dyDescent="0.4">
      <c r="B54" s="267" t="s">
        <v>666</v>
      </c>
      <c r="C54" s="346" t="s">
        <v>787</v>
      </c>
      <c r="D54" t="s">
        <v>812</v>
      </c>
      <c r="E54" s="222">
        <v>0</v>
      </c>
      <c r="F54" s="347" t="s">
        <v>813</v>
      </c>
      <c r="G54" s="348" t="s">
        <v>149</v>
      </c>
      <c r="H54" s="353"/>
      <c r="I54" s="354"/>
      <c r="J54" s="355"/>
      <c r="K54" s="373" t="s">
        <v>713</v>
      </c>
      <c r="L54" s="539">
        <f t="shared" si="23"/>
        <v>20090</v>
      </c>
      <c r="M54" s="540">
        <v>1100</v>
      </c>
      <c r="N54" s="541">
        <f t="shared" si="21"/>
        <v>18990</v>
      </c>
      <c r="O54" s="374" t="s">
        <v>714</v>
      </c>
      <c r="P54" s="357">
        <v>7.0000000000000007E-2</v>
      </c>
      <c r="Q54" s="358">
        <v>7.0000000000000007E-2</v>
      </c>
      <c r="R54" s="358">
        <v>7.0000000000000007E-2</v>
      </c>
      <c r="S54" s="359"/>
      <c r="T54" s="359" t="s">
        <v>796</v>
      </c>
      <c r="U54" s="225">
        <v>0</v>
      </c>
      <c r="V54" s="225"/>
      <c r="W54" s="225"/>
      <c r="X54" s="225"/>
      <c r="Y54" s="225"/>
    </row>
    <row r="55" spans="2:25" ht="21" x14ac:dyDescent="0.4">
      <c r="B55" s="267" t="s">
        <v>666</v>
      </c>
      <c r="C55" s="346" t="s">
        <v>787</v>
      </c>
      <c r="D55" t="s">
        <v>814</v>
      </c>
      <c r="E55" s="222">
        <v>0</v>
      </c>
      <c r="F55" s="347" t="s">
        <v>815</v>
      </c>
      <c r="G55" s="348" t="s">
        <v>149</v>
      </c>
      <c r="H55" s="353"/>
      <c r="I55" s="354"/>
      <c r="J55" s="355"/>
      <c r="K55" s="373" t="s">
        <v>713</v>
      </c>
      <c r="L55" s="539">
        <f>+L51</f>
        <v>21090</v>
      </c>
      <c r="M55" s="540">
        <v>1100</v>
      </c>
      <c r="N55" s="541">
        <f t="shared" si="21"/>
        <v>19990</v>
      </c>
      <c r="O55" s="374" t="s">
        <v>714</v>
      </c>
      <c r="P55" s="357">
        <v>7.0000000000000007E-2</v>
      </c>
      <c r="Q55" s="358">
        <v>7.0000000000000007E-2</v>
      </c>
      <c r="R55" s="358">
        <v>7.0000000000000007E-2</v>
      </c>
      <c r="S55" s="359"/>
      <c r="T55" s="359" t="s">
        <v>799</v>
      </c>
      <c r="U55" s="225">
        <v>0</v>
      </c>
      <c r="V55" s="225"/>
      <c r="W55" s="225"/>
      <c r="X55" s="225"/>
      <c r="Y55" s="225"/>
    </row>
    <row r="56" spans="2:25" ht="21" x14ac:dyDescent="0.4">
      <c r="B56" s="267" t="s">
        <v>666</v>
      </c>
      <c r="C56" s="346" t="s">
        <v>787</v>
      </c>
      <c r="D56" t="s">
        <v>816</v>
      </c>
      <c r="E56" s="222">
        <v>0</v>
      </c>
      <c r="F56" s="347" t="s">
        <v>817</v>
      </c>
      <c r="G56" s="348" t="s">
        <v>357</v>
      </c>
      <c r="H56" s="353"/>
      <c r="I56" s="354"/>
      <c r="J56" s="355"/>
      <c r="K56" s="373" t="s">
        <v>713</v>
      </c>
      <c r="L56" s="539">
        <f t="shared" ref="L56:L59" si="24">+L52</f>
        <v>18590</v>
      </c>
      <c r="M56" s="540">
        <v>600</v>
      </c>
      <c r="N56" s="541">
        <f t="shared" si="21"/>
        <v>17990</v>
      </c>
      <c r="O56" s="374" t="s">
        <v>714</v>
      </c>
      <c r="P56" s="357">
        <v>7.0000000000000007E-2</v>
      </c>
      <c r="Q56" s="358">
        <v>7.0000000000000007E-2</v>
      </c>
      <c r="R56" s="358">
        <v>7.0000000000000007E-2</v>
      </c>
      <c r="S56" s="359"/>
      <c r="T56" s="359" t="s">
        <v>790</v>
      </c>
      <c r="U56" s="225">
        <v>0</v>
      </c>
      <c r="V56" s="225"/>
      <c r="W56" s="225"/>
      <c r="X56" s="225"/>
      <c r="Y56" s="225"/>
    </row>
    <row r="57" spans="2:25" ht="21" x14ac:dyDescent="0.4">
      <c r="B57" s="267" t="s">
        <v>666</v>
      </c>
      <c r="C57" s="346" t="s">
        <v>787</v>
      </c>
      <c r="D57" t="s">
        <v>818</v>
      </c>
      <c r="E57" s="222">
        <v>0</v>
      </c>
      <c r="F57" s="347" t="s">
        <v>819</v>
      </c>
      <c r="G57" s="348" t="s">
        <v>357</v>
      </c>
      <c r="H57" s="353"/>
      <c r="I57" s="354"/>
      <c r="J57" s="355"/>
      <c r="K57" s="373" t="s">
        <v>713</v>
      </c>
      <c r="L57" s="539">
        <f t="shared" si="24"/>
        <v>19590</v>
      </c>
      <c r="M57" s="540">
        <v>600</v>
      </c>
      <c r="N57" s="541">
        <f t="shared" si="21"/>
        <v>18990</v>
      </c>
      <c r="O57" s="374" t="s">
        <v>714</v>
      </c>
      <c r="P57" s="357">
        <v>7.0000000000000007E-2</v>
      </c>
      <c r="Q57" s="358">
        <v>7.0000000000000007E-2</v>
      </c>
      <c r="R57" s="358">
        <v>7.0000000000000007E-2</v>
      </c>
      <c r="S57" s="359"/>
      <c r="T57" s="359" t="s">
        <v>793</v>
      </c>
      <c r="U57" s="225">
        <v>0</v>
      </c>
      <c r="V57" s="225"/>
      <c r="W57" s="225"/>
      <c r="X57" s="225"/>
      <c r="Y57" s="225"/>
    </row>
    <row r="58" spans="2:25" ht="21" x14ac:dyDescent="0.4">
      <c r="B58" s="267" t="s">
        <v>666</v>
      </c>
      <c r="C58" s="346" t="s">
        <v>787</v>
      </c>
      <c r="D58" t="s">
        <v>820</v>
      </c>
      <c r="E58" s="222">
        <v>0</v>
      </c>
      <c r="F58" s="347" t="s">
        <v>821</v>
      </c>
      <c r="G58" s="348" t="s">
        <v>357</v>
      </c>
      <c r="H58" s="353"/>
      <c r="I58" s="354"/>
      <c r="J58" s="355"/>
      <c r="K58" s="373" t="s">
        <v>713</v>
      </c>
      <c r="L58" s="539">
        <f t="shared" si="24"/>
        <v>20090</v>
      </c>
      <c r="M58" s="540">
        <v>1100</v>
      </c>
      <c r="N58" s="541">
        <f t="shared" si="21"/>
        <v>18990</v>
      </c>
      <c r="O58" s="374" t="s">
        <v>714</v>
      </c>
      <c r="P58" s="357">
        <v>7.0000000000000007E-2</v>
      </c>
      <c r="Q58" s="358">
        <v>7.0000000000000007E-2</v>
      </c>
      <c r="R58" s="358">
        <v>7.0000000000000007E-2</v>
      </c>
      <c r="S58" s="359"/>
      <c r="T58" s="359" t="s">
        <v>796</v>
      </c>
      <c r="U58" s="225">
        <v>0</v>
      </c>
      <c r="V58" s="225"/>
      <c r="W58" s="225"/>
      <c r="X58" s="225"/>
      <c r="Y58" s="225"/>
    </row>
    <row r="59" spans="2:25" ht="21.6" thickBot="1" x14ac:dyDescent="0.45">
      <c r="B59" s="321" t="s">
        <v>666</v>
      </c>
      <c r="C59" s="360" t="s">
        <v>787</v>
      </c>
      <c r="D59" s="18" t="s">
        <v>822</v>
      </c>
      <c r="E59" s="287">
        <v>0</v>
      </c>
      <c r="F59" s="361" t="s">
        <v>823</v>
      </c>
      <c r="G59" s="362" t="s">
        <v>357</v>
      </c>
      <c r="H59" s="381"/>
      <c r="I59" s="382"/>
      <c r="J59" s="355"/>
      <c r="K59" s="373" t="s">
        <v>713</v>
      </c>
      <c r="L59" s="539">
        <f t="shared" si="24"/>
        <v>21090</v>
      </c>
      <c r="M59" s="540">
        <v>1100</v>
      </c>
      <c r="N59" s="541">
        <f t="shared" si="21"/>
        <v>19990</v>
      </c>
      <c r="O59" s="374" t="s">
        <v>714</v>
      </c>
      <c r="P59" s="357">
        <v>7.0000000000000007E-2</v>
      </c>
      <c r="Q59" s="358">
        <v>7.0000000000000007E-2</v>
      </c>
      <c r="R59" s="358">
        <v>7.0000000000000007E-2</v>
      </c>
      <c r="S59" s="359"/>
      <c r="T59" s="359" t="s">
        <v>799</v>
      </c>
      <c r="U59" s="225">
        <v>0</v>
      </c>
      <c r="V59" s="225"/>
      <c r="W59" s="225"/>
      <c r="X59" s="225"/>
      <c r="Y59" s="225"/>
    </row>
    <row r="60" spans="2:25" ht="21" x14ac:dyDescent="0.4">
      <c r="B60" s="264" t="s">
        <v>666</v>
      </c>
      <c r="C60" s="334" t="s">
        <v>824</v>
      </c>
      <c r="D60" s="20" t="s">
        <v>825</v>
      </c>
      <c r="E60" s="241">
        <v>7.4999999999999997E-2</v>
      </c>
      <c r="F60" s="335" t="s">
        <v>826</v>
      </c>
      <c r="G60" s="336" t="s">
        <v>25</v>
      </c>
      <c r="H60" s="370"/>
      <c r="I60" s="338"/>
      <c r="J60" s="339"/>
      <c r="K60" s="340" t="s">
        <v>827</v>
      </c>
      <c r="L60" s="370">
        <v>20990</v>
      </c>
      <c r="M60" s="338"/>
      <c r="N60" s="414">
        <f t="shared" si="21"/>
        <v>20990</v>
      </c>
      <c r="O60" s="340" t="s">
        <v>827</v>
      </c>
      <c r="P60" s="342">
        <v>7.0000000000000007E-2</v>
      </c>
      <c r="Q60" s="343">
        <v>7.0000000000000007E-2</v>
      </c>
      <c r="R60" s="343">
        <v>7.0000000000000007E-2</v>
      </c>
      <c r="S60" s="344"/>
      <c r="T60" s="344"/>
      <c r="U60" s="345">
        <v>0</v>
      </c>
      <c r="V60" s="345"/>
      <c r="W60" s="536">
        <f t="shared" ref="W60:W63" si="25">+N60*0.9</f>
        <v>18891</v>
      </c>
      <c r="X60" s="537">
        <f t="shared" ref="X60:X63" si="26">+N60*0.075</f>
        <v>1574.25</v>
      </c>
      <c r="Y60" s="538">
        <f t="shared" ref="Y60:Y63" si="27">+N60*0.025</f>
        <v>524.75</v>
      </c>
    </row>
    <row r="61" spans="2:25" ht="21" x14ac:dyDescent="0.4">
      <c r="B61" s="267" t="s">
        <v>666</v>
      </c>
      <c r="C61" s="346" t="s">
        <v>824</v>
      </c>
      <c r="D61" t="s">
        <v>828</v>
      </c>
      <c r="E61" s="222">
        <v>7.4999999999999997E-2</v>
      </c>
      <c r="F61" s="347" t="s">
        <v>829</v>
      </c>
      <c r="G61" s="348" t="s">
        <v>25</v>
      </c>
      <c r="H61" s="353"/>
      <c r="I61" s="354"/>
      <c r="J61" s="355"/>
      <c r="K61" s="352" t="s">
        <v>827</v>
      </c>
      <c r="L61" s="353">
        <v>21990</v>
      </c>
      <c r="M61" s="354"/>
      <c r="N61" s="415">
        <f t="shared" si="21"/>
        <v>21990</v>
      </c>
      <c r="O61" s="352" t="s">
        <v>827</v>
      </c>
      <c r="P61" s="357">
        <v>7.0000000000000007E-2</v>
      </c>
      <c r="Q61" s="358">
        <v>7.0000000000000007E-2</v>
      </c>
      <c r="R61" s="358">
        <v>7.0000000000000007E-2</v>
      </c>
      <c r="S61" s="359"/>
      <c r="T61" s="359"/>
      <c r="U61" s="225">
        <v>0</v>
      </c>
      <c r="V61" s="225"/>
      <c r="W61" s="532">
        <f t="shared" si="25"/>
        <v>19791</v>
      </c>
      <c r="X61" s="533">
        <f t="shared" si="26"/>
        <v>1649.25</v>
      </c>
      <c r="Y61" s="534">
        <f t="shared" si="27"/>
        <v>549.75</v>
      </c>
    </row>
    <row r="62" spans="2:25" ht="21" x14ac:dyDescent="0.4">
      <c r="B62" s="267" t="s">
        <v>666</v>
      </c>
      <c r="C62" s="346" t="s">
        <v>824</v>
      </c>
      <c r="D62" t="s">
        <v>830</v>
      </c>
      <c r="E62" s="222">
        <v>0</v>
      </c>
      <c r="F62" s="416" t="s">
        <v>831</v>
      </c>
      <c r="G62" s="417" t="s">
        <v>149</v>
      </c>
      <c r="H62" s="353"/>
      <c r="I62" s="354"/>
      <c r="J62" s="355"/>
      <c r="K62" s="352" t="s">
        <v>827</v>
      </c>
      <c r="L62" s="353">
        <f>+L60+600</f>
        <v>21590</v>
      </c>
      <c r="M62" s="354"/>
      <c r="N62" s="415">
        <f t="shared" si="21"/>
        <v>21590</v>
      </c>
      <c r="O62" s="352" t="s">
        <v>827</v>
      </c>
      <c r="P62" s="357">
        <v>7.0000000000000007E-2</v>
      </c>
      <c r="Q62" s="358">
        <v>7.0000000000000007E-2</v>
      </c>
      <c r="R62" s="358">
        <v>7.0000000000000007E-2</v>
      </c>
      <c r="S62" s="359"/>
      <c r="T62" s="359"/>
      <c r="U62" s="225">
        <v>0</v>
      </c>
      <c r="V62" s="225"/>
      <c r="W62" s="532">
        <f t="shared" si="25"/>
        <v>19431</v>
      </c>
      <c r="X62" s="533">
        <f t="shared" si="26"/>
        <v>1619.25</v>
      </c>
      <c r="Y62" s="534">
        <f t="shared" si="27"/>
        <v>539.75</v>
      </c>
    </row>
    <row r="63" spans="2:25" ht="21.6" thickBot="1" x14ac:dyDescent="0.45">
      <c r="B63" s="321" t="s">
        <v>666</v>
      </c>
      <c r="C63" s="360" t="s">
        <v>824</v>
      </c>
      <c r="D63" s="18" t="s">
        <v>832</v>
      </c>
      <c r="E63" s="287">
        <v>0</v>
      </c>
      <c r="F63" s="418" t="s">
        <v>833</v>
      </c>
      <c r="G63" s="419" t="s">
        <v>149</v>
      </c>
      <c r="H63" s="381"/>
      <c r="I63" s="382"/>
      <c r="J63" s="363"/>
      <c r="K63" s="364" t="s">
        <v>827</v>
      </c>
      <c r="L63" s="381">
        <f>+L61+600</f>
        <v>22590</v>
      </c>
      <c r="M63" s="382"/>
      <c r="N63" s="420">
        <f t="shared" si="21"/>
        <v>22590</v>
      </c>
      <c r="O63" s="364" t="s">
        <v>827</v>
      </c>
      <c r="P63" s="366">
        <v>7.0000000000000007E-2</v>
      </c>
      <c r="Q63" s="367">
        <v>7.0000000000000007E-2</v>
      </c>
      <c r="R63" s="367">
        <v>7.0000000000000007E-2</v>
      </c>
      <c r="S63" s="368"/>
      <c r="T63" s="368"/>
      <c r="U63" s="369">
        <v>0</v>
      </c>
      <c r="V63" s="369"/>
      <c r="W63" s="546">
        <f t="shared" si="25"/>
        <v>20331</v>
      </c>
      <c r="X63" s="547">
        <f t="shared" si="26"/>
        <v>1694.25</v>
      </c>
      <c r="Y63" s="548">
        <f t="shared" si="27"/>
        <v>564.75</v>
      </c>
    </row>
    <row r="64" spans="2:25" ht="21" x14ac:dyDescent="0.4">
      <c r="B64" s="267" t="s">
        <v>666</v>
      </c>
      <c r="C64" s="346" t="s">
        <v>834</v>
      </c>
      <c r="D64" t="s">
        <v>835</v>
      </c>
      <c r="E64" s="222">
        <v>0.1</v>
      </c>
      <c r="F64" s="421" t="s">
        <v>836</v>
      </c>
      <c r="G64" s="348" t="s">
        <v>25</v>
      </c>
      <c r="H64" s="539">
        <v>18990</v>
      </c>
      <c r="I64" s="540">
        <v>1500</v>
      </c>
      <c r="J64" s="541">
        <f>H64-I64</f>
        <v>17490</v>
      </c>
      <c r="K64" s="373" t="s">
        <v>837</v>
      </c>
      <c r="L64" s="539">
        <v>18990</v>
      </c>
      <c r="M64" s="540">
        <v>1000</v>
      </c>
      <c r="N64" s="541">
        <f t="shared" si="21"/>
        <v>17990</v>
      </c>
      <c r="O64" s="373" t="s">
        <v>837</v>
      </c>
      <c r="P64" s="357">
        <v>7.0000000000000007E-2</v>
      </c>
      <c r="Q64" s="358">
        <v>7.0000000000000007E-2</v>
      </c>
      <c r="R64" s="358">
        <v>7.0000000000000007E-2</v>
      </c>
      <c r="S64" s="359"/>
      <c r="T64" s="359" t="s">
        <v>838</v>
      </c>
      <c r="U64" s="225">
        <v>0</v>
      </c>
      <c r="V64" s="225"/>
      <c r="W64" s="225"/>
      <c r="X64" s="225"/>
      <c r="Y64" s="225"/>
    </row>
    <row r="65" spans="2:25" ht="21" x14ac:dyDescent="0.4">
      <c r="B65" s="267" t="s">
        <v>666</v>
      </c>
      <c r="C65" s="346" t="s">
        <v>834</v>
      </c>
      <c r="D65" t="s">
        <v>839</v>
      </c>
      <c r="E65" s="222">
        <v>0.1</v>
      </c>
      <c r="F65" s="421" t="s">
        <v>840</v>
      </c>
      <c r="G65" s="348" t="s">
        <v>25</v>
      </c>
      <c r="H65" s="353">
        <v>20990</v>
      </c>
      <c r="I65" s="354">
        <v>1500</v>
      </c>
      <c r="J65" s="355">
        <f t="shared" ref="J65:J89" si="28">H65-I65</f>
        <v>19490</v>
      </c>
      <c r="K65" s="373" t="s">
        <v>837</v>
      </c>
      <c r="L65" s="353">
        <v>20990</v>
      </c>
      <c r="M65" s="354">
        <v>1000</v>
      </c>
      <c r="N65" s="355">
        <f t="shared" si="21"/>
        <v>19990</v>
      </c>
      <c r="O65" s="373" t="s">
        <v>837</v>
      </c>
      <c r="P65" s="357">
        <v>7.0000000000000007E-2</v>
      </c>
      <c r="Q65" s="358">
        <v>7.0000000000000007E-2</v>
      </c>
      <c r="R65" s="358">
        <v>7.0000000000000007E-2</v>
      </c>
      <c r="S65" s="359"/>
      <c r="T65" s="359" t="s">
        <v>841</v>
      </c>
      <c r="U65" s="225">
        <v>0</v>
      </c>
      <c r="V65" s="225"/>
      <c r="W65" s="225"/>
      <c r="X65" s="225"/>
      <c r="Y65" s="225"/>
    </row>
    <row r="66" spans="2:25" ht="21" x14ac:dyDescent="0.4">
      <c r="B66" s="267" t="s">
        <v>666</v>
      </c>
      <c r="C66" s="346" t="s">
        <v>834</v>
      </c>
      <c r="D66" t="s">
        <v>842</v>
      </c>
      <c r="E66" s="222">
        <v>0.1</v>
      </c>
      <c r="F66" s="421" t="s">
        <v>843</v>
      </c>
      <c r="G66" s="348" t="s">
        <v>25</v>
      </c>
      <c r="H66" s="353">
        <v>21990</v>
      </c>
      <c r="I66" s="354">
        <v>1000</v>
      </c>
      <c r="J66" s="355">
        <f t="shared" si="28"/>
        <v>20990</v>
      </c>
      <c r="K66" s="373" t="s">
        <v>837</v>
      </c>
      <c r="L66" s="353">
        <v>21990</v>
      </c>
      <c r="M66" s="354">
        <v>500</v>
      </c>
      <c r="N66" s="355">
        <f t="shared" si="21"/>
        <v>21490</v>
      </c>
      <c r="O66" s="373" t="s">
        <v>837</v>
      </c>
      <c r="P66" s="357">
        <v>7.0000000000000007E-2</v>
      </c>
      <c r="Q66" s="358">
        <v>7.0000000000000007E-2</v>
      </c>
      <c r="R66" s="358">
        <v>7.0000000000000007E-2</v>
      </c>
      <c r="S66" s="359"/>
      <c r="T66" s="359" t="s">
        <v>844</v>
      </c>
      <c r="U66" s="225">
        <v>0</v>
      </c>
      <c r="V66" s="225"/>
      <c r="W66" s="225"/>
      <c r="X66" s="225"/>
      <c r="Y66" s="225"/>
    </row>
    <row r="67" spans="2:25" ht="21" x14ac:dyDescent="0.4">
      <c r="B67" s="267" t="s">
        <v>666</v>
      </c>
      <c r="C67" s="346" t="s">
        <v>834</v>
      </c>
      <c r="D67" t="s">
        <v>845</v>
      </c>
      <c r="E67" s="222">
        <v>0.05</v>
      </c>
      <c r="F67" s="421" t="s">
        <v>846</v>
      </c>
      <c r="G67" s="348" t="s">
        <v>25</v>
      </c>
      <c r="H67" s="353">
        <v>21990</v>
      </c>
      <c r="I67" s="354">
        <v>1000</v>
      </c>
      <c r="J67" s="355">
        <f t="shared" si="28"/>
        <v>20990</v>
      </c>
      <c r="K67" s="373" t="s">
        <v>837</v>
      </c>
      <c r="L67" s="353">
        <v>21990</v>
      </c>
      <c r="M67" s="354">
        <v>500</v>
      </c>
      <c r="N67" s="355">
        <f t="shared" si="21"/>
        <v>21490</v>
      </c>
      <c r="O67" s="373" t="s">
        <v>837</v>
      </c>
      <c r="P67" s="357">
        <v>7.0000000000000007E-2</v>
      </c>
      <c r="Q67" s="358">
        <v>7.0000000000000007E-2</v>
      </c>
      <c r="R67" s="358">
        <v>7.0000000000000007E-2</v>
      </c>
      <c r="S67" s="359"/>
      <c r="T67" s="359"/>
      <c r="U67" s="225">
        <v>0</v>
      </c>
      <c r="V67" s="225"/>
      <c r="W67" s="225"/>
      <c r="X67" s="225"/>
      <c r="Y67" s="225"/>
    </row>
    <row r="68" spans="2:25" ht="21" x14ac:dyDescent="0.4">
      <c r="B68" s="267" t="s">
        <v>666</v>
      </c>
      <c r="C68" s="346" t="s">
        <v>834</v>
      </c>
      <c r="D68" t="s">
        <v>847</v>
      </c>
      <c r="E68" s="222">
        <v>0.05</v>
      </c>
      <c r="F68" s="421" t="s">
        <v>848</v>
      </c>
      <c r="G68" s="348" t="s">
        <v>25</v>
      </c>
      <c r="H68" s="353">
        <v>23990</v>
      </c>
      <c r="I68" s="354">
        <v>1000</v>
      </c>
      <c r="J68" s="355">
        <f t="shared" si="28"/>
        <v>22990</v>
      </c>
      <c r="K68" s="373" t="s">
        <v>837</v>
      </c>
      <c r="L68" s="353">
        <v>23990</v>
      </c>
      <c r="M68" s="354">
        <v>500</v>
      </c>
      <c r="N68" s="355">
        <f t="shared" si="21"/>
        <v>23490</v>
      </c>
      <c r="O68" s="373" t="s">
        <v>837</v>
      </c>
      <c r="P68" s="357">
        <v>7.0000000000000007E-2</v>
      </c>
      <c r="Q68" s="358">
        <v>7.0000000000000007E-2</v>
      </c>
      <c r="R68" s="358">
        <v>7.0000000000000007E-2</v>
      </c>
      <c r="S68" s="359"/>
      <c r="T68" s="359"/>
      <c r="U68" s="225">
        <v>0</v>
      </c>
      <c r="V68" s="225"/>
      <c r="W68" s="225"/>
      <c r="X68" s="225"/>
      <c r="Y68" s="225"/>
    </row>
    <row r="69" spans="2:25" ht="21" x14ac:dyDescent="0.4">
      <c r="B69" s="267" t="s">
        <v>666</v>
      </c>
      <c r="C69" s="346" t="s">
        <v>834</v>
      </c>
      <c r="D69" t="s">
        <v>849</v>
      </c>
      <c r="E69" s="222">
        <v>0.05</v>
      </c>
      <c r="F69" s="421" t="s">
        <v>850</v>
      </c>
      <c r="G69" s="348" t="s">
        <v>25</v>
      </c>
      <c r="H69" s="353">
        <v>23490</v>
      </c>
      <c r="I69" s="354">
        <v>1000</v>
      </c>
      <c r="J69" s="355">
        <f t="shared" si="28"/>
        <v>22490</v>
      </c>
      <c r="K69" s="373" t="s">
        <v>837</v>
      </c>
      <c r="L69" s="353">
        <v>23990</v>
      </c>
      <c r="M69" s="354">
        <v>500</v>
      </c>
      <c r="N69" s="355">
        <f t="shared" si="21"/>
        <v>23490</v>
      </c>
      <c r="O69" s="373" t="s">
        <v>837</v>
      </c>
      <c r="P69" s="357">
        <v>7.0000000000000007E-2</v>
      </c>
      <c r="Q69" s="358">
        <v>7.0000000000000007E-2</v>
      </c>
      <c r="R69" s="358">
        <v>7.0000000000000007E-2</v>
      </c>
      <c r="S69" s="359"/>
      <c r="T69" s="359" t="s">
        <v>851</v>
      </c>
      <c r="U69" s="225">
        <v>0</v>
      </c>
      <c r="V69" s="225"/>
      <c r="W69" s="225"/>
      <c r="X69" s="225"/>
      <c r="Y69" s="225"/>
    </row>
    <row r="70" spans="2:25" ht="21" x14ac:dyDescent="0.4">
      <c r="B70" s="267" t="s">
        <v>666</v>
      </c>
      <c r="C70" s="346" t="s">
        <v>834</v>
      </c>
      <c r="D70" t="s">
        <v>852</v>
      </c>
      <c r="E70" s="222">
        <v>0.05</v>
      </c>
      <c r="F70" s="421" t="s">
        <v>853</v>
      </c>
      <c r="G70" s="348" t="s">
        <v>25</v>
      </c>
      <c r="H70" s="353">
        <v>25490</v>
      </c>
      <c r="I70" s="354">
        <v>1000</v>
      </c>
      <c r="J70" s="355">
        <f t="shared" si="28"/>
        <v>24490</v>
      </c>
      <c r="K70" s="373" t="s">
        <v>837</v>
      </c>
      <c r="L70" s="353">
        <v>25990</v>
      </c>
      <c r="M70" s="354">
        <v>500</v>
      </c>
      <c r="N70" s="355">
        <f t="shared" si="21"/>
        <v>25490</v>
      </c>
      <c r="O70" s="373" t="s">
        <v>837</v>
      </c>
      <c r="P70" s="357">
        <v>7.0000000000000007E-2</v>
      </c>
      <c r="Q70" s="358">
        <v>7.0000000000000007E-2</v>
      </c>
      <c r="R70" s="358">
        <v>7.0000000000000007E-2</v>
      </c>
      <c r="S70" s="359"/>
      <c r="T70" s="359" t="s">
        <v>854</v>
      </c>
      <c r="U70" s="225">
        <v>0</v>
      </c>
      <c r="V70" s="225"/>
      <c r="W70" s="225"/>
      <c r="X70" s="225"/>
      <c r="Y70" s="225"/>
    </row>
    <row r="71" spans="2:25" ht="21" x14ac:dyDescent="0.4">
      <c r="B71" s="267" t="s">
        <v>666</v>
      </c>
      <c r="C71" s="346" t="s">
        <v>834</v>
      </c>
      <c r="D71" t="s">
        <v>855</v>
      </c>
      <c r="E71" s="222">
        <v>0</v>
      </c>
      <c r="F71" s="421" t="s">
        <v>856</v>
      </c>
      <c r="G71" s="348" t="s">
        <v>149</v>
      </c>
      <c r="H71" s="539">
        <f>H64</f>
        <v>18990</v>
      </c>
      <c r="I71" s="540">
        <v>1500</v>
      </c>
      <c r="J71" s="541">
        <f t="shared" si="28"/>
        <v>17490</v>
      </c>
      <c r="K71" s="373" t="s">
        <v>837</v>
      </c>
      <c r="L71" s="539">
        <f>L64+600</f>
        <v>19590</v>
      </c>
      <c r="M71" s="540">
        <v>2100</v>
      </c>
      <c r="N71" s="541">
        <f t="shared" si="21"/>
        <v>17490</v>
      </c>
      <c r="O71" s="373" t="s">
        <v>837</v>
      </c>
      <c r="P71" s="357">
        <v>7.0000000000000007E-2</v>
      </c>
      <c r="Q71" s="358">
        <v>7.0000000000000007E-2</v>
      </c>
      <c r="R71" s="358">
        <v>7.0000000000000007E-2</v>
      </c>
      <c r="S71" s="359"/>
      <c r="T71" s="359" t="s">
        <v>838</v>
      </c>
      <c r="U71" s="225">
        <v>0</v>
      </c>
      <c r="V71" s="225"/>
      <c r="W71" s="225"/>
      <c r="X71" s="225"/>
      <c r="Y71" s="225"/>
    </row>
    <row r="72" spans="2:25" ht="21" x14ac:dyDescent="0.4">
      <c r="B72" s="267" t="s">
        <v>666</v>
      </c>
      <c r="C72" s="346" t="s">
        <v>834</v>
      </c>
      <c r="D72" t="s">
        <v>857</v>
      </c>
      <c r="E72" s="222">
        <v>0</v>
      </c>
      <c r="F72" s="421" t="s">
        <v>858</v>
      </c>
      <c r="G72" s="348" t="s">
        <v>149</v>
      </c>
      <c r="H72" s="353">
        <f>H65</f>
        <v>20990</v>
      </c>
      <c r="I72" s="354">
        <v>500</v>
      </c>
      <c r="J72" s="355">
        <f t="shared" si="28"/>
        <v>20490</v>
      </c>
      <c r="K72" s="373" t="s">
        <v>837</v>
      </c>
      <c r="L72" s="353">
        <f>L65+600</f>
        <v>21590</v>
      </c>
      <c r="M72" s="354">
        <v>500</v>
      </c>
      <c r="N72" s="355">
        <f t="shared" si="21"/>
        <v>21090</v>
      </c>
      <c r="O72" s="373" t="s">
        <v>837</v>
      </c>
      <c r="P72" s="357">
        <v>7.0000000000000007E-2</v>
      </c>
      <c r="Q72" s="358">
        <v>7.0000000000000007E-2</v>
      </c>
      <c r="R72" s="358">
        <v>7.0000000000000007E-2</v>
      </c>
      <c r="S72" s="359"/>
      <c r="T72" s="359" t="s">
        <v>841</v>
      </c>
      <c r="U72" s="225">
        <v>0</v>
      </c>
      <c r="V72" s="225"/>
      <c r="W72" s="225"/>
      <c r="X72" s="225"/>
      <c r="Y72" s="225"/>
    </row>
    <row r="73" spans="2:25" ht="21" x14ac:dyDescent="0.4">
      <c r="B73" s="267" t="s">
        <v>666</v>
      </c>
      <c r="C73" s="346" t="s">
        <v>834</v>
      </c>
      <c r="D73" t="s">
        <v>859</v>
      </c>
      <c r="E73" s="222">
        <v>0</v>
      </c>
      <c r="F73" s="421" t="s">
        <v>860</v>
      </c>
      <c r="G73" s="348" t="s">
        <v>149</v>
      </c>
      <c r="H73" s="353">
        <f>H66</f>
        <v>21990</v>
      </c>
      <c r="I73" s="354">
        <v>500</v>
      </c>
      <c r="J73" s="355">
        <f t="shared" si="28"/>
        <v>21490</v>
      </c>
      <c r="K73" s="373" t="s">
        <v>837</v>
      </c>
      <c r="L73" s="353">
        <f>L66+600</f>
        <v>22590</v>
      </c>
      <c r="M73" s="354">
        <v>500</v>
      </c>
      <c r="N73" s="355">
        <f t="shared" si="21"/>
        <v>22090</v>
      </c>
      <c r="O73" s="373" t="s">
        <v>837</v>
      </c>
      <c r="P73" s="357">
        <v>7.0000000000000007E-2</v>
      </c>
      <c r="Q73" s="358">
        <v>7.0000000000000007E-2</v>
      </c>
      <c r="R73" s="358">
        <v>7.0000000000000007E-2</v>
      </c>
      <c r="S73" s="359"/>
      <c r="T73" s="359" t="s">
        <v>844</v>
      </c>
      <c r="U73" s="225">
        <v>0</v>
      </c>
      <c r="V73" s="225"/>
      <c r="W73" s="225"/>
      <c r="X73" s="225"/>
      <c r="Y73" s="225"/>
    </row>
    <row r="74" spans="2:25" ht="21" x14ac:dyDescent="0.4">
      <c r="B74" s="264" t="s">
        <v>666</v>
      </c>
      <c r="C74" s="334" t="s">
        <v>861</v>
      </c>
      <c r="D74" s="20" t="s">
        <v>862</v>
      </c>
      <c r="E74" s="241">
        <v>0.1</v>
      </c>
      <c r="F74" s="335" t="s">
        <v>863</v>
      </c>
      <c r="G74" s="336" t="s">
        <v>25</v>
      </c>
      <c r="H74" s="370"/>
      <c r="I74" s="338"/>
      <c r="J74" s="339"/>
      <c r="K74" s="371" t="s">
        <v>837</v>
      </c>
      <c r="L74" s="370">
        <v>18990</v>
      </c>
      <c r="M74" s="338">
        <v>500</v>
      </c>
      <c r="N74" s="339">
        <f t="shared" si="21"/>
        <v>18490</v>
      </c>
      <c r="O74" s="371" t="s">
        <v>837</v>
      </c>
      <c r="P74" s="342">
        <v>7.0000000000000007E-2</v>
      </c>
      <c r="Q74" s="343">
        <v>7.0000000000000007E-2</v>
      </c>
      <c r="R74" s="343">
        <v>7.0000000000000007E-2</v>
      </c>
      <c r="S74" s="344"/>
      <c r="T74" s="344" t="s">
        <v>864</v>
      </c>
      <c r="U74" s="345" t="s">
        <v>62</v>
      </c>
      <c r="V74" s="345"/>
      <c r="W74" s="345"/>
      <c r="X74" s="345"/>
      <c r="Y74" s="345"/>
    </row>
    <row r="75" spans="2:25" ht="21" x14ac:dyDescent="0.4">
      <c r="B75" s="267" t="s">
        <v>666</v>
      </c>
      <c r="C75" s="346" t="s">
        <v>861</v>
      </c>
      <c r="D75" t="s">
        <v>865</v>
      </c>
      <c r="E75" s="222">
        <v>0.1</v>
      </c>
      <c r="F75" s="347" t="s">
        <v>866</v>
      </c>
      <c r="G75" s="348" t="s">
        <v>25</v>
      </c>
      <c r="H75" s="353"/>
      <c r="I75" s="354"/>
      <c r="J75" s="355"/>
      <c r="K75" s="373" t="s">
        <v>837</v>
      </c>
      <c r="L75" s="353">
        <v>20290</v>
      </c>
      <c r="M75" s="354">
        <v>800</v>
      </c>
      <c r="N75" s="355">
        <f t="shared" si="21"/>
        <v>19490</v>
      </c>
      <c r="O75" s="373" t="s">
        <v>837</v>
      </c>
      <c r="P75" s="357">
        <v>7.0000000000000007E-2</v>
      </c>
      <c r="Q75" s="358">
        <v>7.0000000000000007E-2</v>
      </c>
      <c r="R75" s="358">
        <v>7.0000000000000007E-2</v>
      </c>
      <c r="S75" s="359"/>
      <c r="T75" s="359" t="s">
        <v>867</v>
      </c>
      <c r="U75" s="225" t="s">
        <v>62</v>
      </c>
      <c r="V75" s="225"/>
      <c r="W75" s="225"/>
      <c r="X75" s="225"/>
      <c r="Y75" s="225"/>
    </row>
    <row r="76" spans="2:25" ht="21" x14ac:dyDescent="0.4">
      <c r="B76" s="267" t="s">
        <v>666</v>
      </c>
      <c r="C76" s="346" t="s">
        <v>861</v>
      </c>
      <c r="D76" t="s">
        <v>868</v>
      </c>
      <c r="E76" s="222">
        <v>0.05</v>
      </c>
      <c r="F76" s="347" t="s">
        <v>869</v>
      </c>
      <c r="G76" s="348" t="s">
        <v>25</v>
      </c>
      <c r="H76" s="353">
        <v>23990</v>
      </c>
      <c r="I76" s="354">
        <v>500</v>
      </c>
      <c r="J76" s="355">
        <f t="shared" si="28"/>
        <v>23490</v>
      </c>
      <c r="K76" s="373" t="s">
        <v>837</v>
      </c>
      <c r="L76" s="353"/>
      <c r="M76" s="354"/>
      <c r="N76" s="355"/>
      <c r="O76" s="373" t="s">
        <v>837</v>
      </c>
      <c r="P76" s="357">
        <v>7.0000000000000007E-2</v>
      </c>
      <c r="Q76" s="358">
        <v>7.0000000000000007E-2</v>
      </c>
      <c r="R76" s="358">
        <v>7.0000000000000007E-2</v>
      </c>
      <c r="S76" s="359"/>
      <c r="T76" s="359" t="s">
        <v>870</v>
      </c>
      <c r="U76" s="225" t="s">
        <v>62</v>
      </c>
      <c r="V76" s="225"/>
      <c r="W76" s="225"/>
      <c r="X76" s="225"/>
      <c r="Y76" s="225"/>
    </row>
    <row r="77" spans="2:25" ht="21" x14ac:dyDescent="0.4">
      <c r="B77" s="267" t="s">
        <v>666</v>
      </c>
      <c r="C77" s="346" t="s">
        <v>861</v>
      </c>
      <c r="D77" t="s">
        <v>871</v>
      </c>
      <c r="E77" s="222">
        <v>0.05</v>
      </c>
      <c r="F77" s="347" t="s">
        <v>872</v>
      </c>
      <c r="G77" s="348" t="s">
        <v>25</v>
      </c>
      <c r="H77" s="353">
        <v>24990</v>
      </c>
      <c r="I77" s="354">
        <v>500</v>
      </c>
      <c r="J77" s="355">
        <f t="shared" si="28"/>
        <v>24490</v>
      </c>
      <c r="K77" s="373" t="s">
        <v>837</v>
      </c>
      <c r="L77" s="353"/>
      <c r="M77" s="354"/>
      <c r="N77" s="355"/>
      <c r="O77" s="373" t="s">
        <v>837</v>
      </c>
      <c r="P77" s="357">
        <v>7.0000000000000007E-2</v>
      </c>
      <c r="Q77" s="358">
        <v>7.0000000000000007E-2</v>
      </c>
      <c r="R77" s="358">
        <v>7.0000000000000007E-2</v>
      </c>
      <c r="S77" s="359"/>
      <c r="T77" s="359"/>
      <c r="U77" s="225" t="s">
        <v>62</v>
      </c>
      <c r="V77" s="225"/>
      <c r="W77" s="225"/>
      <c r="X77" s="225"/>
      <c r="Y77" s="225"/>
    </row>
    <row r="78" spans="2:25" ht="21" x14ac:dyDescent="0.4">
      <c r="B78" s="267" t="s">
        <v>666</v>
      </c>
      <c r="C78" s="346" t="s">
        <v>861</v>
      </c>
      <c r="D78" t="s">
        <v>873</v>
      </c>
      <c r="E78" s="222">
        <v>0</v>
      </c>
      <c r="F78" s="347" t="s">
        <v>874</v>
      </c>
      <c r="G78" s="348" t="s">
        <v>149</v>
      </c>
      <c r="H78" s="353"/>
      <c r="I78" s="354"/>
      <c r="J78" s="355"/>
      <c r="K78" s="373" t="s">
        <v>837</v>
      </c>
      <c r="L78" s="353">
        <f>18990+600</f>
        <v>19590</v>
      </c>
      <c r="M78" s="354">
        <f>M74</f>
        <v>500</v>
      </c>
      <c r="N78" s="355">
        <f t="shared" ref="N78:N81" si="29">L78-M78</f>
        <v>19090</v>
      </c>
      <c r="O78" s="373" t="s">
        <v>837</v>
      </c>
      <c r="P78" s="357">
        <v>7.0000000000000007E-2</v>
      </c>
      <c r="Q78" s="358">
        <v>7.0000000000000007E-2</v>
      </c>
      <c r="R78" s="358">
        <v>7.0000000000000007E-2</v>
      </c>
      <c r="S78" s="359"/>
      <c r="T78" s="359" t="s">
        <v>864</v>
      </c>
      <c r="U78" s="225">
        <v>0</v>
      </c>
      <c r="V78" s="225"/>
      <c r="W78" s="225"/>
      <c r="X78" s="225"/>
      <c r="Y78" s="225"/>
    </row>
    <row r="79" spans="2:25" ht="21.6" thickBot="1" x14ac:dyDescent="0.45">
      <c r="B79" s="321" t="s">
        <v>666</v>
      </c>
      <c r="C79" s="360" t="s">
        <v>861</v>
      </c>
      <c r="D79" s="18" t="s">
        <v>875</v>
      </c>
      <c r="E79" s="287">
        <v>0</v>
      </c>
      <c r="F79" s="361" t="s">
        <v>876</v>
      </c>
      <c r="G79" s="362" t="s">
        <v>149</v>
      </c>
      <c r="H79" s="381"/>
      <c r="I79" s="382"/>
      <c r="J79" s="355"/>
      <c r="K79" s="373" t="s">
        <v>837</v>
      </c>
      <c r="L79" s="381">
        <f>20290+600</f>
        <v>20890</v>
      </c>
      <c r="M79" s="382">
        <f>M75</f>
        <v>800</v>
      </c>
      <c r="N79" s="355">
        <f t="shared" si="29"/>
        <v>20090</v>
      </c>
      <c r="O79" s="373" t="s">
        <v>837</v>
      </c>
      <c r="P79" s="357">
        <v>7.0000000000000007E-2</v>
      </c>
      <c r="Q79" s="358">
        <v>7.0000000000000007E-2</v>
      </c>
      <c r="R79" s="358">
        <v>7.0000000000000007E-2</v>
      </c>
      <c r="S79" s="359"/>
      <c r="T79" s="359" t="s">
        <v>867</v>
      </c>
      <c r="U79" s="225">
        <v>0</v>
      </c>
      <c r="V79" s="225"/>
      <c r="W79" s="225"/>
      <c r="X79" s="225"/>
      <c r="Y79" s="225"/>
    </row>
    <row r="80" spans="2:25" ht="28.5" customHeight="1" x14ac:dyDescent="0.4">
      <c r="B80" s="264" t="s">
        <v>666</v>
      </c>
      <c r="C80" s="334" t="s">
        <v>877</v>
      </c>
      <c r="D80" s="20" t="s">
        <v>878</v>
      </c>
      <c r="E80" s="241">
        <v>7.4999999999999997E-2</v>
      </c>
      <c r="F80" s="335" t="s">
        <v>879</v>
      </c>
      <c r="G80" s="336" t="s">
        <v>25</v>
      </c>
      <c r="H80" s="370">
        <v>22990</v>
      </c>
      <c r="I80" s="338">
        <v>1000</v>
      </c>
      <c r="J80" s="339">
        <f t="shared" si="28"/>
        <v>21990</v>
      </c>
      <c r="K80" s="712" t="s">
        <v>880</v>
      </c>
      <c r="L80" s="370">
        <v>22990</v>
      </c>
      <c r="M80" s="338"/>
      <c r="N80" s="339">
        <f t="shared" si="29"/>
        <v>22990</v>
      </c>
      <c r="O80" s="712" t="s">
        <v>880</v>
      </c>
      <c r="P80" s="342">
        <v>7.0000000000000007E-2</v>
      </c>
      <c r="Q80" s="343">
        <v>7.0000000000000007E-2</v>
      </c>
      <c r="R80" s="343">
        <v>7.0000000000000007E-2</v>
      </c>
      <c r="S80" s="344"/>
      <c r="T80" s="344" t="s">
        <v>881</v>
      </c>
      <c r="U80" s="345">
        <v>0</v>
      </c>
      <c r="V80" s="345"/>
      <c r="W80" s="131"/>
      <c r="X80" s="535"/>
      <c r="Y80" s="535"/>
    </row>
    <row r="81" spans="2:25" ht="28.5" customHeight="1" x14ac:dyDescent="0.4">
      <c r="B81" s="267" t="s">
        <v>666</v>
      </c>
      <c r="C81" s="346" t="s">
        <v>877</v>
      </c>
      <c r="D81" t="s">
        <v>882</v>
      </c>
      <c r="E81" s="222">
        <v>7.4999999999999997E-2</v>
      </c>
      <c r="F81" s="347" t="s">
        <v>883</v>
      </c>
      <c r="G81" s="348" t="s">
        <v>25</v>
      </c>
      <c r="H81" s="353">
        <f>H80+500</f>
        <v>23490</v>
      </c>
      <c r="I81" s="354">
        <v>1000</v>
      </c>
      <c r="J81" s="355">
        <f t="shared" si="28"/>
        <v>22490</v>
      </c>
      <c r="K81" s="713"/>
      <c r="L81" s="353">
        <f>L80+500</f>
        <v>23490</v>
      </c>
      <c r="M81" s="354"/>
      <c r="N81" s="355">
        <f t="shared" si="29"/>
        <v>23490</v>
      </c>
      <c r="O81" s="713"/>
      <c r="P81" s="357">
        <v>7.0000000000000007E-2</v>
      </c>
      <c r="Q81" s="358">
        <v>7.0000000000000007E-2</v>
      </c>
      <c r="R81" s="358">
        <v>7.0000000000000007E-2</v>
      </c>
      <c r="S81" s="359"/>
      <c r="T81" s="359" t="s">
        <v>881</v>
      </c>
      <c r="U81" s="225">
        <v>0</v>
      </c>
      <c r="V81" s="225"/>
      <c r="W81" s="148"/>
      <c r="X81" s="225"/>
      <c r="Y81" s="225"/>
    </row>
    <row r="82" spans="2:25" ht="30" customHeight="1" x14ac:dyDescent="0.4">
      <c r="B82" s="267" t="s">
        <v>666</v>
      </c>
      <c r="C82" s="346" t="s">
        <v>877</v>
      </c>
      <c r="D82" t="s">
        <v>884</v>
      </c>
      <c r="E82" s="222">
        <v>7.4999999999999997E-2</v>
      </c>
      <c r="F82" s="347" t="s">
        <v>885</v>
      </c>
      <c r="G82" s="348" t="s">
        <v>25</v>
      </c>
      <c r="H82" s="353">
        <v>23990</v>
      </c>
      <c r="I82" s="354">
        <v>1000</v>
      </c>
      <c r="J82" s="355">
        <f>H82-I82</f>
        <v>22990</v>
      </c>
      <c r="K82" s="713"/>
      <c r="L82" s="353">
        <v>23990</v>
      </c>
      <c r="M82" s="354"/>
      <c r="N82" s="355">
        <f>L82-M82</f>
        <v>23990</v>
      </c>
      <c r="O82" s="713"/>
      <c r="P82" s="357">
        <v>7.0000000000000007E-2</v>
      </c>
      <c r="Q82" s="358">
        <v>7.0000000000000007E-2</v>
      </c>
      <c r="R82" s="358">
        <v>7.0000000000000007E-2</v>
      </c>
      <c r="S82" s="359"/>
      <c r="T82" s="359" t="s">
        <v>886</v>
      </c>
      <c r="U82" s="225">
        <v>0</v>
      </c>
      <c r="V82" s="225"/>
      <c r="W82" s="532">
        <f t="shared" ref="W82:W84" si="30">+N82*0.9</f>
        <v>21591</v>
      </c>
      <c r="X82" s="533">
        <f t="shared" ref="X82:X84" si="31">+N82*0.075</f>
        <v>1799.25</v>
      </c>
      <c r="Y82" s="534">
        <f t="shared" ref="Y82:Y84" si="32">+N82*0.025</f>
        <v>599.75</v>
      </c>
    </row>
    <row r="83" spans="2:25" ht="30" customHeight="1" thickBot="1" x14ac:dyDescent="0.45">
      <c r="B83" s="321" t="s">
        <v>666</v>
      </c>
      <c r="C83" s="360" t="s">
        <v>877</v>
      </c>
      <c r="D83" s="18" t="s">
        <v>887</v>
      </c>
      <c r="E83" s="287">
        <v>7.4999999999999997E-2</v>
      </c>
      <c r="F83" s="361" t="s">
        <v>888</v>
      </c>
      <c r="G83" s="362" t="s">
        <v>25</v>
      </c>
      <c r="H83" s="381">
        <f>H82+500</f>
        <v>24490</v>
      </c>
      <c r="I83" s="382">
        <v>1000</v>
      </c>
      <c r="J83" s="363">
        <f t="shared" si="28"/>
        <v>23490</v>
      </c>
      <c r="K83" s="714"/>
      <c r="L83" s="381">
        <f>L82+500</f>
        <v>24490</v>
      </c>
      <c r="M83" s="382"/>
      <c r="N83" s="363">
        <f t="shared" ref="N83:N89" si="33">L83-M83</f>
        <v>24490</v>
      </c>
      <c r="O83" s="714"/>
      <c r="P83" s="366">
        <v>7.0000000000000007E-2</v>
      </c>
      <c r="Q83" s="367">
        <v>7.0000000000000007E-2</v>
      </c>
      <c r="R83" s="367">
        <v>7.0000000000000007E-2</v>
      </c>
      <c r="S83" s="368"/>
      <c r="T83" s="368" t="s">
        <v>886</v>
      </c>
      <c r="U83" s="369">
        <v>0</v>
      </c>
      <c r="V83" s="369"/>
      <c r="W83" s="546">
        <f t="shared" si="30"/>
        <v>22041</v>
      </c>
      <c r="X83" s="547">
        <f t="shared" si="31"/>
        <v>1836.75</v>
      </c>
      <c r="Y83" s="548">
        <f t="shared" si="32"/>
        <v>612.25</v>
      </c>
    </row>
    <row r="84" spans="2:25" ht="21" x14ac:dyDescent="0.4">
      <c r="B84" s="264" t="s">
        <v>666</v>
      </c>
      <c r="C84" s="334" t="s">
        <v>889</v>
      </c>
      <c r="D84" s="20" t="s">
        <v>890</v>
      </c>
      <c r="E84" s="241">
        <v>0.05</v>
      </c>
      <c r="F84" s="335" t="s">
        <v>891</v>
      </c>
      <c r="G84" s="336" t="s">
        <v>25</v>
      </c>
      <c r="H84" s="337"/>
      <c r="I84" s="386"/>
      <c r="J84" s="387"/>
      <c r="K84" s="371" t="s">
        <v>892</v>
      </c>
      <c r="L84" s="370">
        <v>13990</v>
      </c>
      <c r="M84" s="386">
        <v>1400</v>
      </c>
      <c r="N84" s="387">
        <f t="shared" si="33"/>
        <v>12590</v>
      </c>
      <c r="O84" s="372" t="s">
        <v>893</v>
      </c>
      <c r="P84" s="342">
        <v>7.0000000000000007E-2</v>
      </c>
      <c r="Q84" s="343">
        <v>7.0000000000000007E-2</v>
      </c>
      <c r="R84" s="343">
        <v>7.0000000000000007E-2</v>
      </c>
      <c r="S84" s="344"/>
      <c r="T84" s="344"/>
      <c r="U84" s="345">
        <v>0</v>
      </c>
      <c r="V84" s="345"/>
      <c r="W84" s="532">
        <f t="shared" si="30"/>
        <v>11331</v>
      </c>
      <c r="X84" s="533">
        <f t="shared" si="31"/>
        <v>944.25</v>
      </c>
      <c r="Y84" s="534">
        <f t="shared" si="32"/>
        <v>314.75</v>
      </c>
    </row>
    <row r="85" spans="2:25" ht="21" x14ac:dyDescent="0.4">
      <c r="B85" s="267" t="s">
        <v>666</v>
      </c>
      <c r="C85" s="346" t="s">
        <v>889</v>
      </c>
      <c r="D85" t="s">
        <v>894</v>
      </c>
      <c r="E85" s="222">
        <v>0.05</v>
      </c>
      <c r="F85" s="347" t="s">
        <v>895</v>
      </c>
      <c r="G85" s="348" t="s">
        <v>25</v>
      </c>
      <c r="H85" s="353">
        <v>14490</v>
      </c>
      <c r="I85" s="395">
        <v>1500</v>
      </c>
      <c r="J85" s="396">
        <f t="shared" si="28"/>
        <v>12990</v>
      </c>
      <c r="K85" s="373" t="s">
        <v>896</v>
      </c>
      <c r="L85" s="353">
        <v>15490</v>
      </c>
      <c r="M85" s="395">
        <v>1900</v>
      </c>
      <c r="N85" s="396">
        <f t="shared" si="33"/>
        <v>13590</v>
      </c>
      <c r="O85" s="373" t="s">
        <v>896</v>
      </c>
      <c r="P85" s="357">
        <v>7.0000000000000007E-2</v>
      </c>
      <c r="Q85" s="358">
        <v>7.0000000000000007E-2</v>
      </c>
      <c r="R85" s="358">
        <v>7.0000000000000007E-2</v>
      </c>
      <c r="S85" s="359"/>
      <c r="T85" s="359"/>
      <c r="U85" s="225">
        <v>0</v>
      </c>
      <c r="V85" s="225"/>
      <c r="W85" s="225"/>
      <c r="X85" s="225"/>
      <c r="Y85" s="225"/>
    </row>
    <row r="86" spans="2:25" ht="21" x14ac:dyDescent="0.4">
      <c r="B86" s="267" t="s">
        <v>666</v>
      </c>
      <c r="C86" s="346" t="s">
        <v>889</v>
      </c>
      <c r="D86" t="s">
        <v>897</v>
      </c>
      <c r="E86" s="222">
        <v>0.05</v>
      </c>
      <c r="F86" s="347" t="s">
        <v>898</v>
      </c>
      <c r="G86" s="348" t="s">
        <v>25</v>
      </c>
      <c r="H86" s="353">
        <v>15490</v>
      </c>
      <c r="I86" s="395">
        <v>1000</v>
      </c>
      <c r="J86" s="396">
        <f t="shared" si="28"/>
        <v>14490</v>
      </c>
      <c r="K86" s="373" t="s">
        <v>896</v>
      </c>
      <c r="L86" s="353">
        <v>16490</v>
      </c>
      <c r="M86" s="395">
        <v>1500</v>
      </c>
      <c r="N86" s="396">
        <f t="shared" si="33"/>
        <v>14990</v>
      </c>
      <c r="O86" s="373" t="s">
        <v>896</v>
      </c>
      <c r="P86" s="357">
        <v>7.0000000000000007E-2</v>
      </c>
      <c r="Q86" s="358">
        <v>7.0000000000000007E-2</v>
      </c>
      <c r="R86" s="358">
        <v>7.0000000000000007E-2</v>
      </c>
      <c r="S86" s="359"/>
      <c r="T86" s="359"/>
      <c r="U86" s="225">
        <v>0</v>
      </c>
      <c r="V86" s="225"/>
      <c r="W86" s="225"/>
      <c r="X86" s="225"/>
      <c r="Y86" s="225"/>
    </row>
    <row r="87" spans="2:25" ht="21" x14ac:dyDescent="0.4">
      <c r="B87" s="267" t="s">
        <v>666</v>
      </c>
      <c r="C87" s="346" t="s">
        <v>889</v>
      </c>
      <c r="D87" t="s">
        <v>899</v>
      </c>
      <c r="E87" s="222">
        <v>0</v>
      </c>
      <c r="F87" s="347" t="s">
        <v>900</v>
      </c>
      <c r="G87" s="348" t="s">
        <v>149</v>
      </c>
      <c r="H87" s="353"/>
      <c r="I87" s="395"/>
      <c r="J87" s="396"/>
      <c r="K87" s="373" t="s">
        <v>892</v>
      </c>
      <c r="L87" s="539">
        <f>L84+600</f>
        <v>14590</v>
      </c>
      <c r="M87" s="544">
        <v>2500</v>
      </c>
      <c r="N87" s="545">
        <f t="shared" si="33"/>
        <v>12090</v>
      </c>
      <c r="O87" s="374" t="s">
        <v>893</v>
      </c>
      <c r="P87" s="357">
        <v>7.0000000000000007E-2</v>
      </c>
      <c r="Q87" s="358">
        <v>7.0000000000000007E-2</v>
      </c>
      <c r="R87" s="358">
        <v>7.0000000000000007E-2</v>
      </c>
      <c r="S87" s="359"/>
      <c r="T87" s="359"/>
      <c r="U87" s="225">
        <v>0</v>
      </c>
      <c r="V87" s="225"/>
      <c r="W87" s="532">
        <f t="shared" ref="W87" si="34">+N87*0.9</f>
        <v>10881</v>
      </c>
      <c r="X87" s="533">
        <f t="shared" ref="X87" si="35">+N87*0.075</f>
        <v>906.75</v>
      </c>
      <c r="Y87" s="534">
        <f t="shared" ref="Y87" si="36">+N87*0.025</f>
        <v>302.25</v>
      </c>
    </row>
    <row r="88" spans="2:25" ht="21" x14ac:dyDescent="0.4">
      <c r="B88" s="267" t="s">
        <v>666</v>
      </c>
      <c r="C88" s="346" t="s">
        <v>889</v>
      </c>
      <c r="D88" t="s">
        <v>901</v>
      </c>
      <c r="E88" s="222">
        <v>0</v>
      </c>
      <c r="F88" s="347" t="s">
        <v>902</v>
      </c>
      <c r="G88" s="348" t="s">
        <v>149</v>
      </c>
      <c r="H88" s="353">
        <f>H85+600</f>
        <v>15090</v>
      </c>
      <c r="I88" s="395">
        <v>2500</v>
      </c>
      <c r="J88" s="396">
        <f t="shared" si="28"/>
        <v>12590</v>
      </c>
      <c r="K88" s="373" t="s">
        <v>896</v>
      </c>
      <c r="L88" s="539">
        <f>L85+600</f>
        <v>16090</v>
      </c>
      <c r="M88" s="544">
        <v>3000</v>
      </c>
      <c r="N88" s="545">
        <f t="shared" si="33"/>
        <v>13090</v>
      </c>
      <c r="O88" s="373" t="s">
        <v>896</v>
      </c>
      <c r="P88" s="357">
        <v>7.0000000000000007E-2</v>
      </c>
      <c r="Q88" s="358">
        <v>7.0000000000000007E-2</v>
      </c>
      <c r="R88" s="358">
        <v>7.0000000000000007E-2</v>
      </c>
      <c r="S88" s="359"/>
      <c r="T88" s="359"/>
      <c r="U88" s="225">
        <v>0</v>
      </c>
      <c r="V88" s="225"/>
      <c r="W88" s="225"/>
      <c r="X88" s="225"/>
      <c r="Y88" s="225"/>
    </row>
    <row r="89" spans="2:25" ht="21.6" thickBot="1" x14ac:dyDescent="0.45">
      <c r="B89" s="270" t="s">
        <v>666</v>
      </c>
      <c r="C89" s="422" t="s">
        <v>889</v>
      </c>
      <c r="D89" s="16" t="s">
        <v>903</v>
      </c>
      <c r="E89" s="229">
        <v>0</v>
      </c>
      <c r="F89" s="423" t="s">
        <v>904</v>
      </c>
      <c r="G89" s="424" t="s">
        <v>149</v>
      </c>
      <c r="H89" s="549">
        <f>H86+600</f>
        <v>16090</v>
      </c>
      <c r="I89" s="550">
        <f>I86</f>
        <v>1000</v>
      </c>
      <c r="J89" s="551">
        <f t="shared" si="28"/>
        <v>15090</v>
      </c>
      <c r="K89" s="425" t="str">
        <f>K86</f>
        <v>MULTIMEDIA SP 950 ANDROID + CÁMARA  + SENSORES</v>
      </c>
      <c r="L89" s="549">
        <f>L86+600</f>
        <v>17090</v>
      </c>
      <c r="M89" s="550">
        <v>1500</v>
      </c>
      <c r="N89" s="551">
        <f t="shared" si="33"/>
        <v>15590</v>
      </c>
      <c r="O89" s="425" t="str">
        <f>O86</f>
        <v>MULTIMEDIA SP 950 ANDROID + CÁMARA  + SENSORES</v>
      </c>
      <c r="P89" s="426">
        <v>7.0000000000000007E-2</v>
      </c>
      <c r="Q89" s="427">
        <v>7.0000000000000007E-2</v>
      </c>
      <c r="R89" s="427">
        <v>7.0000000000000007E-2</v>
      </c>
      <c r="S89" s="428"/>
      <c r="T89" s="428"/>
      <c r="U89" s="232">
        <v>0</v>
      </c>
      <c r="V89" s="232"/>
      <c r="W89" s="232"/>
      <c r="X89" s="232"/>
      <c r="Y89" s="232"/>
    </row>
    <row r="90" spans="2:25" ht="15.6" x14ac:dyDescent="0.3">
      <c r="F90" s="430"/>
    </row>
  </sheetData>
  <mergeCells count="7">
    <mergeCell ref="W4:Y4"/>
    <mergeCell ref="K80:K83"/>
    <mergeCell ref="O80:O83"/>
    <mergeCell ref="B1:G1"/>
    <mergeCell ref="B2:G2"/>
    <mergeCell ref="H4:K4"/>
    <mergeCell ref="L4:O4"/>
  </mergeCells>
  <conditionalFormatting sqref="P6:R89">
    <cfRule type="cellIs" dxfId="2" priority="2" operator="between">
      <formula>0.01</formula>
      <formula>0.06</formula>
    </cfRule>
  </conditionalFormatting>
  <conditionalFormatting sqref="P6:R43">
    <cfRule type="expression" dxfId="1" priority="3">
      <formula>#REF!&lt;&gt;#REF!</formula>
    </cfRule>
  </conditionalFormatting>
  <conditionalFormatting sqref="P44:R89">
    <cfRule type="expression" dxfId="0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9DB834-C9CD-4055-BF32-416817F184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Mazda</vt:lpstr>
      <vt:lpstr>Changan</vt:lpstr>
      <vt:lpstr>Haval</vt:lpstr>
      <vt:lpstr>Great Wall</vt:lpstr>
      <vt:lpstr>Jac</vt:lpstr>
      <vt:lpstr>Renault</vt:lpstr>
      <vt:lpstr>Citroen</vt:lpstr>
      <vt:lpstr>Suzuki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2022-01-26T21:30:29Z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