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10" documentId="13_ncr:1_{C49A4EF4-B2B2-4B24-8A68-710AE96B131B}" xr6:coauthVersionLast="46" xr6:coauthVersionMax="47" xr10:uidLastSave="{78DA1954-1243-4B20-B382-1477332BCDFB}"/>
  <bookViews>
    <workbookView xWindow="-108" yWindow="-108" windowWidth="23256" windowHeight="12576" activeTab="8" xr2:uid="{00000000-000D-0000-FFFF-FFFF00000000}"/>
  </bookViews>
  <sheets>
    <sheet name="Mazda" sheetId="31" r:id="rId1"/>
    <sheet name="Changan" sheetId="30" r:id="rId2"/>
    <sheet name="Suzuki" sheetId="29" r:id="rId3"/>
    <sheet name="Haval" sheetId="28" r:id="rId4"/>
    <sheet name="Great wall" sheetId="27" r:id="rId5"/>
    <sheet name="Citroen" sheetId="26" r:id="rId6"/>
    <sheet name="Jac" sheetId="25" r:id="rId7"/>
    <sheet name="Renault" sheetId="24" r:id="rId8"/>
    <sheet name="Hoja1" sheetId="23" r:id="rId9"/>
  </sheets>
  <externalReferences>
    <externalReference r:id="rId10"/>
  </externalReferences>
  <definedNames>
    <definedName name="_xlnm._FilterDatabase" localSheetId="1" hidden="1">Changan!$B$5:$P$46</definedName>
    <definedName name="_xlnm._FilterDatabase" localSheetId="5" hidden="1">Citroen!$B$5:$N$16</definedName>
    <definedName name="_xlnm._FilterDatabase" localSheetId="4" hidden="1">'Great wall'!$B$5:$G$21</definedName>
    <definedName name="_xlnm._FilterDatabase" localSheetId="3" hidden="1">Haval!$B$8:$G$30</definedName>
    <definedName name="_xlnm._FilterDatabase" localSheetId="6" hidden="1">Jac!$B$5:$Q$74</definedName>
    <definedName name="_xlnm._FilterDatabase" localSheetId="0" hidden="1">Mazda!$B$5:$AD$53</definedName>
    <definedName name="_xlnm._FilterDatabase" localSheetId="7" hidden="1">Renault!$B$5:$AE$48</definedName>
    <definedName name="_xlnm._FilterDatabase" localSheetId="2" hidden="1">Suzuki!$B$5:$O$89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3" i="31" l="1"/>
  <c r="J53" i="31"/>
  <c r="V52" i="31"/>
  <c r="J52" i="31"/>
  <c r="V51" i="31"/>
  <c r="J51" i="31"/>
  <c r="V50" i="31"/>
  <c r="J50" i="31"/>
  <c r="V49" i="31"/>
  <c r="J49" i="31"/>
  <c r="V48" i="31"/>
  <c r="J48" i="31"/>
  <c r="V47" i="31"/>
  <c r="J47" i="31"/>
  <c r="V46" i="31"/>
  <c r="J46" i="31"/>
  <c r="V45" i="31"/>
  <c r="J45" i="31"/>
  <c r="V44" i="31"/>
  <c r="J44" i="31"/>
  <c r="V43" i="31"/>
  <c r="R43" i="31"/>
  <c r="J43" i="31"/>
  <c r="V42" i="31"/>
  <c r="R42" i="31"/>
  <c r="J42" i="31"/>
  <c r="V41" i="31"/>
  <c r="V40" i="31"/>
  <c r="V39" i="31"/>
  <c r="V38" i="31"/>
  <c r="V37" i="31"/>
  <c r="V36" i="31"/>
  <c r="V35" i="31"/>
  <c r="V34" i="31"/>
  <c r="V33" i="31"/>
  <c r="V32" i="31"/>
  <c r="J32" i="31"/>
  <c r="J31" i="31"/>
  <c r="V30" i="31"/>
  <c r="J30" i="31"/>
  <c r="V29" i="31"/>
  <c r="J29" i="31"/>
  <c r="V28" i="31"/>
  <c r="R27" i="31"/>
  <c r="J27" i="31"/>
  <c r="N26" i="31"/>
  <c r="V25" i="31"/>
  <c r="N24" i="31"/>
  <c r="J24" i="31"/>
  <c r="J23" i="31"/>
  <c r="N22" i="31"/>
  <c r="J22" i="31"/>
  <c r="V21" i="31"/>
  <c r="V20" i="31"/>
  <c r="J20" i="31"/>
  <c r="V19" i="31"/>
  <c r="J19" i="31"/>
  <c r="V18" i="31"/>
  <c r="J18" i="31"/>
  <c r="V17" i="31"/>
  <c r="J17" i="31"/>
  <c r="V16" i="31"/>
  <c r="R16" i="31"/>
  <c r="J16" i="31"/>
  <c r="V15" i="31"/>
  <c r="J15" i="31"/>
  <c r="V14" i="31"/>
  <c r="J14" i="31"/>
  <c r="V13" i="31"/>
  <c r="J13" i="31"/>
  <c r="V12" i="31"/>
  <c r="J12" i="31"/>
  <c r="V11" i="31"/>
  <c r="J11" i="31"/>
  <c r="V10" i="31"/>
  <c r="J10" i="31"/>
  <c r="V9" i="31"/>
  <c r="J9" i="31"/>
  <c r="V8" i="31"/>
  <c r="J8" i="31"/>
  <c r="V7" i="31"/>
  <c r="J7" i="31"/>
  <c r="V6" i="31"/>
  <c r="J6" i="31"/>
  <c r="N46" i="30" l="1"/>
  <c r="J46" i="30"/>
  <c r="N45" i="30"/>
  <c r="J45" i="30"/>
  <c r="N44" i="30"/>
  <c r="J44" i="30"/>
  <c r="N43" i="30"/>
  <c r="J43" i="30"/>
  <c r="N42" i="30"/>
  <c r="J42" i="30"/>
  <c r="N41" i="30"/>
  <c r="J41" i="30"/>
  <c r="N40" i="30"/>
  <c r="J40" i="30"/>
  <c r="N39" i="30"/>
  <c r="J39" i="30"/>
  <c r="N38" i="30"/>
  <c r="J38" i="30"/>
  <c r="N37" i="30"/>
  <c r="J37" i="30"/>
  <c r="N36" i="30"/>
  <c r="J36" i="30"/>
  <c r="N35" i="30"/>
  <c r="J35" i="30"/>
  <c r="N34" i="30"/>
  <c r="J34" i="30"/>
  <c r="N33" i="30"/>
  <c r="J33" i="30"/>
  <c r="J32" i="30"/>
  <c r="J31" i="30"/>
  <c r="J30" i="30"/>
  <c r="J29" i="30"/>
  <c r="N28" i="30"/>
  <c r="J28" i="30"/>
  <c r="N27" i="30"/>
  <c r="J27" i="30"/>
  <c r="N26" i="30"/>
  <c r="J26" i="30"/>
  <c r="N25" i="30"/>
  <c r="J25" i="30"/>
  <c r="N24" i="30"/>
  <c r="J24" i="30"/>
  <c r="N23" i="30"/>
  <c r="J23" i="30"/>
  <c r="N22" i="30"/>
  <c r="J22" i="30"/>
  <c r="N21" i="30"/>
  <c r="N20" i="30"/>
  <c r="J20" i="30"/>
  <c r="N19" i="30"/>
  <c r="J19" i="30"/>
  <c r="N18" i="30"/>
  <c r="J18" i="30"/>
  <c r="N17" i="30"/>
  <c r="J17" i="30"/>
  <c r="N16" i="30"/>
  <c r="J16" i="30"/>
  <c r="N15" i="30"/>
  <c r="J15" i="30"/>
  <c r="N14" i="30"/>
  <c r="J14" i="30"/>
  <c r="N13" i="30"/>
  <c r="J13" i="30"/>
  <c r="N12" i="30"/>
  <c r="J12" i="30"/>
  <c r="N11" i="30"/>
  <c r="J11" i="30"/>
  <c r="N10" i="30"/>
  <c r="J10" i="30"/>
  <c r="N9" i="30"/>
  <c r="J9" i="30"/>
  <c r="N8" i="30"/>
  <c r="J8" i="30"/>
  <c r="N7" i="30"/>
  <c r="J7" i="30"/>
  <c r="N6" i="30"/>
  <c r="J6" i="30"/>
  <c r="S89" i="29" l="1"/>
  <c r="O89" i="29"/>
  <c r="M89" i="29"/>
  <c r="N89" i="29" s="1"/>
  <c r="L89" i="29"/>
  <c r="M88" i="29"/>
  <c r="L88" i="29"/>
  <c r="N88" i="29" s="1"/>
  <c r="Q87" i="29"/>
  <c r="P87" i="29"/>
  <c r="R87" i="29" s="1"/>
  <c r="R86" i="29"/>
  <c r="N86" i="29"/>
  <c r="N85" i="29"/>
  <c r="R84" i="29"/>
  <c r="R83" i="29"/>
  <c r="P83" i="29"/>
  <c r="L83" i="29"/>
  <c r="N83" i="29" s="1"/>
  <c r="R82" i="29"/>
  <c r="N82" i="29"/>
  <c r="P81" i="29"/>
  <c r="R81" i="29" s="1"/>
  <c r="N81" i="29"/>
  <c r="L81" i="29"/>
  <c r="R80" i="29"/>
  <c r="N80" i="29"/>
  <c r="R79" i="29"/>
  <c r="Q79" i="29"/>
  <c r="P79" i="29"/>
  <c r="Q78" i="29"/>
  <c r="R78" i="29" s="1"/>
  <c r="P78" i="29"/>
  <c r="N77" i="29"/>
  <c r="N76" i="29"/>
  <c r="R75" i="29"/>
  <c r="R74" i="29"/>
  <c r="P73" i="29"/>
  <c r="R73" i="29" s="1"/>
  <c r="N73" i="29"/>
  <c r="L73" i="29"/>
  <c r="P72" i="29"/>
  <c r="R72" i="29" s="1"/>
  <c r="N72" i="29"/>
  <c r="L72" i="29"/>
  <c r="P71" i="29"/>
  <c r="R71" i="29" s="1"/>
  <c r="N71" i="29"/>
  <c r="L71" i="29"/>
  <c r="R70" i="29"/>
  <c r="N70" i="29"/>
  <c r="R69" i="29"/>
  <c r="N69" i="29"/>
  <c r="R68" i="29"/>
  <c r="N68" i="29"/>
  <c r="R67" i="29"/>
  <c r="N67" i="29"/>
  <c r="R66" i="29"/>
  <c r="N66" i="29"/>
  <c r="R65" i="29"/>
  <c r="N65" i="29"/>
  <c r="R64" i="29"/>
  <c r="N64" i="29"/>
  <c r="R63" i="29"/>
  <c r="P63" i="29"/>
  <c r="P62" i="29"/>
  <c r="R62" i="29" s="1"/>
  <c r="R61" i="29"/>
  <c r="R60" i="29"/>
  <c r="P51" i="29"/>
  <c r="P55" i="29" s="1"/>
  <c r="R50" i="29"/>
  <c r="P50" i="29"/>
  <c r="P54" i="29" s="1"/>
  <c r="P49" i="29"/>
  <c r="P53" i="29" s="1"/>
  <c r="R48" i="29"/>
  <c r="P48" i="29"/>
  <c r="P52" i="29" s="1"/>
  <c r="R47" i="29"/>
  <c r="R46" i="29"/>
  <c r="R45" i="29"/>
  <c r="R44" i="29"/>
  <c r="R42" i="29"/>
  <c r="P42" i="29"/>
  <c r="R40" i="29"/>
  <c r="P40" i="29"/>
  <c r="P39" i="29"/>
  <c r="P43" i="29" s="1"/>
  <c r="R43" i="29" s="1"/>
  <c r="R38" i="29"/>
  <c r="P38" i="29"/>
  <c r="P37" i="29"/>
  <c r="R37" i="29" s="1"/>
  <c r="R36" i="29"/>
  <c r="P35" i="29"/>
  <c r="R35" i="29" s="1"/>
  <c r="R34" i="29"/>
  <c r="R33" i="29"/>
  <c r="P33" i="29"/>
  <c r="P32" i="29"/>
  <c r="R32" i="29" s="1"/>
  <c r="R31" i="29"/>
  <c r="P31" i="29"/>
  <c r="R30" i="29"/>
  <c r="N30" i="29"/>
  <c r="R29" i="29"/>
  <c r="R28" i="29"/>
  <c r="Q27" i="29"/>
  <c r="P27" i="29"/>
  <c r="R27" i="29" s="1"/>
  <c r="P26" i="29"/>
  <c r="R26" i="29" s="1"/>
  <c r="P25" i="29"/>
  <c r="R25" i="29" s="1"/>
  <c r="P24" i="29"/>
  <c r="R24" i="29" s="1"/>
  <c r="Q23" i="29"/>
  <c r="R23" i="29" s="1"/>
  <c r="P23" i="29"/>
  <c r="R22" i="29"/>
  <c r="R21" i="29"/>
  <c r="R20" i="29"/>
  <c r="R19" i="29"/>
  <c r="R18" i="29"/>
  <c r="Q17" i="29"/>
  <c r="R17" i="29" s="1"/>
  <c r="Q15" i="29"/>
  <c r="R15" i="29" s="1"/>
  <c r="R14" i="29"/>
  <c r="R12" i="29"/>
  <c r="Q11" i="29"/>
  <c r="P11" i="29"/>
  <c r="R11" i="29" s="1"/>
  <c r="N11" i="29"/>
  <c r="M11" i="29"/>
  <c r="L11" i="29"/>
  <c r="P10" i="29"/>
  <c r="R10" i="29" s="1"/>
  <c r="R9" i="29"/>
  <c r="N9" i="29"/>
  <c r="R8" i="29"/>
  <c r="R7" i="29"/>
  <c r="Q7" i="29"/>
  <c r="P7" i="29"/>
  <c r="R6" i="29"/>
  <c r="P59" i="29" l="1"/>
  <c r="R59" i="29" s="1"/>
  <c r="R55" i="29"/>
  <c r="R53" i="29"/>
  <c r="P57" i="29"/>
  <c r="R57" i="29" s="1"/>
  <c r="P58" i="29"/>
  <c r="R58" i="29" s="1"/>
  <c r="R54" i="29"/>
  <c r="P56" i="29"/>
  <c r="R56" i="29" s="1"/>
  <c r="R52" i="29"/>
  <c r="P41" i="29"/>
  <c r="R41" i="29" s="1"/>
  <c r="R39" i="29"/>
  <c r="R49" i="29"/>
  <c r="R51" i="29"/>
  <c r="J30" i="28" l="1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22" i="27" l="1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L16" i="26" l="1"/>
  <c r="L14" i="26"/>
  <c r="I13" i="26"/>
  <c r="I12" i="26"/>
  <c r="I11" i="26"/>
  <c r="L10" i="26"/>
  <c r="L9" i="26"/>
  <c r="I9" i="26"/>
  <c r="L8" i="26"/>
  <c r="I8" i="26"/>
  <c r="L7" i="26"/>
  <c r="I7" i="26"/>
  <c r="I6" i="26"/>
  <c r="P76" i="25" l="1"/>
  <c r="M76" i="25"/>
  <c r="P75" i="25"/>
  <c r="M75" i="25"/>
  <c r="P74" i="25"/>
  <c r="M74" i="25"/>
  <c r="P73" i="25"/>
  <c r="M73" i="25"/>
  <c r="P72" i="25"/>
  <c r="M72" i="25"/>
  <c r="P71" i="25"/>
  <c r="M71" i="25"/>
  <c r="P70" i="25"/>
  <c r="M70" i="25"/>
  <c r="P69" i="25"/>
  <c r="M69" i="25"/>
  <c r="P68" i="25"/>
  <c r="M68" i="25"/>
  <c r="P67" i="25"/>
  <c r="M67" i="25"/>
  <c r="P66" i="25"/>
  <c r="M66" i="25"/>
  <c r="P65" i="25"/>
  <c r="M65" i="25"/>
  <c r="P64" i="25"/>
  <c r="M64" i="25"/>
  <c r="P63" i="25"/>
  <c r="M63" i="25"/>
  <c r="P62" i="25"/>
  <c r="M62" i="25"/>
  <c r="P61" i="25"/>
  <c r="M61" i="25"/>
  <c r="P60" i="25"/>
  <c r="M60" i="25"/>
  <c r="P59" i="25"/>
  <c r="M59" i="25"/>
  <c r="P58" i="25"/>
  <c r="M58" i="25"/>
  <c r="P57" i="25"/>
  <c r="M57" i="25"/>
  <c r="P56" i="25"/>
  <c r="M56" i="25"/>
  <c r="P55" i="25"/>
  <c r="M55" i="25"/>
  <c r="P54" i="25"/>
  <c r="M54" i="25"/>
  <c r="P53" i="25"/>
  <c r="M53" i="25"/>
  <c r="P52" i="25"/>
  <c r="M52" i="25"/>
  <c r="P51" i="25"/>
  <c r="M51" i="25"/>
  <c r="P50" i="25"/>
  <c r="M50" i="25"/>
  <c r="P49" i="25"/>
  <c r="M49" i="25"/>
  <c r="P48" i="25"/>
  <c r="M48" i="25"/>
  <c r="P47" i="25"/>
  <c r="M47" i="25"/>
  <c r="P46" i="25"/>
  <c r="M46" i="25"/>
  <c r="P45" i="25"/>
  <c r="M45" i="25"/>
  <c r="P44" i="25"/>
  <c r="M44" i="25"/>
  <c r="M43" i="25"/>
  <c r="J43" i="25"/>
  <c r="M42" i="25"/>
  <c r="J42" i="25"/>
  <c r="M41" i="25"/>
  <c r="M40" i="25"/>
  <c r="M39" i="25"/>
  <c r="M38" i="25"/>
  <c r="M37" i="25"/>
  <c r="M36" i="25"/>
  <c r="M35" i="25"/>
  <c r="M34" i="25"/>
  <c r="M33" i="25"/>
  <c r="M32" i="25"/>
  <c r="P31" i="25"/>
  <c r="M31" i="25"/>
  <c r="P30" i="25"/>
  <c r="M30" i="25"/>
  <c r="P29" i="25"/>
  <c r="M29" i="25"/>
  <c r="P28" i="25"/>
  <c r="M28" i="25"/>
  <c r="P27" i="25"/>
  <c r="M27" i="25"/>
  <c r="P26" i="25"/>
  <c r="M26" i="25"/>
  <c r="P25" i="25"/>
  <c r="M25" i="25"/>
  <c r="P24" i="25"/>
  <c r="M24" i="25"/>
  <c r="P23" i="25"/>
  <c r="M23" i="25"/>
  <c r="P22" i="25"/>
  <c r="M22" i="25"/>
  <c r="P21" i="25"/>
  <c r="M21" i="25"/>
  <c r="P20" i="25"/>
  <c r="M20" i="25"/>
  <c r="P19" i="25"/>
  <c r="M19" i="25"/>
  <c r="P18" i="25"/>
  <c r="M18" i="25"/>
  <c r="M17" i="25"/>
  <c r="M16" i="25"/>
  <c r="M15" i="25"/>
  <c r="M14" i="25"/>
  <c r="M13" i="25"/>
  <c r="M12" i="25"/>
  <c r="M11" i="25"/>
  <c r="M10" i="25"/>
  <c r="M9" i="25"/>
  <c r="M8" i="25"/>
  <c r="M7" i="25"/>
  <c r="M6" i="25"/>
  <c r="AQ48" i="24" l="1"/>
  <c r="AE48" i="24"/>
  <c r="AD48" i="24"/>
  <c r="AC48" i="24"/>
  <c r="AB48" i="24"/>
  <c r="Z48" i="24"/>
  <c r="Y48" i="24"/>
  <c r="X48" i="24"/>
  <c r="W48" i="24"/>
  <c r="S48" i="24"/>
  <c r="AQ47" i="24"/>
  <c r="AE47" i="24"/>
  <c r="AD47" i="24"/>
  <c r="AC47" i="24"/>
  <c r="AB47" i="24"/>
  <c r="Z47" i="24"/>
  <c r="Y47" i="24"/>
  <c r="X47" i="24"/>
  <c r="W47" i="24"/>
  <c r="S47" i="24"/>
  <c r="AQ46" i="24"/>
  <c r="AE46" i="24"/>
  <c r="AD46" i="24"/>
  <c r="AC46" i="24"/>
  <c r="AB46" i="24"/>
  <c r="Z46" i="24"/>
  <c r="Y46" i="24"/>
  <c r="X46" i="24"/>
  <c r="W46" i="24"/>
  <c r="S46" i="24"/>
  <c r="AQ45" i="24"/>
  <c r="AE45" i="24"/>
  <c r="AD45" i="24"/>
  <c r="AC45" i="24"/>
  <c r="AB45" i="24"/>
  <c r="Z45" i="24"/>
  <c r="Y45" i="24"/>
  <c r="X45" i="24"/>
  <c r="W45" i="24"/>
  <c r="S45" i="24"/>
  <c r="M45" i="24"/>
  <c r="AQ44" i="24"/>
  <c r="AO44" i="24"/>
  <c r="AE44" i="24"/>
  <c r="AD44" i="24"/>
  <c r="AC44" i="24"/>
  <c r="AB44" i="24"/>
  <c r="Z44" i="24"/>
  <c r="X44" i="24"/>
  <c r="W44" i="24"/>
  <c r="S44" i="24"/>
  <c r="I44" i="24"/>
  <c r="Y44" i="24" s="1"/>
  <c r="AQ43" i="24"/>
  <c r="AE43" i="24"/>
  <c r="AD43" i="24"/>
  <c r="AC43" i="24"/>
  <c r="AB43" i="24"/>
  <c r="Z43" i="24"/>
  <c r="X43" i="24"/>
  <c r="W43" i="24"/>
  <c r="S43" i="24"/>
  <c r="I43" i="24"/>
  <c r="Y43" i="24" s="1"/>
  <c r="AQ42" i="24"/>
  <c r="AE42" i="24"/>
  <c r="AD42" i="24"/>
  <c r="AC42" i="24"/>
  <c r="AB42" i="24"/>
  <c r="Z42" i="24"/>
  <c r="X42" i="24"/>
  <c r="W42" i="24"/>
  <c r="S42" i="24"/>
  <c r="I42" i="24"/>
  <c r="Y42" i="24" s="1"/>
  <c r="AQ41" i="24"/>
  <c r="AE41" i="24"/>
  <c r="AD41" i="24"/>
  <c r="AC41" i="24"/>
  <c r="AB41" i="24"/>
  <c r="Z41" i="24"/>
  <c r="Y41" i="24"/>
  <c r="X41" i="24"/>
  <c r="W41" i="24"/>
  <c r="S41" i="24"/>
  <c r="AQ40" i="24"/>
  <c r="AE40" i="24"/>
  <c r="AD40" i="24"/>
  <c r="AC40" i="24"/>
  <c r="AB40" i="24"/>
  <c r="Z40" i="24"/>
  <c r="Y40" i="24"/>
  <c r="X40" i="24"/>
  <c r="W40" i="24"/>
  <c r="S40" i="24"/>
  <c r="AE39" i="24"/>
  <c r="AD39" i="24"/>
  <c r="AC39" i="24"/>
  <c r="AB39" i="24"/>
  <c r="Z39" i="24"/>
  <c r="Y39" i="24"/>
  <c r="X39" i="24"/>
  <c r="W39" i="24"/>
  <c r="S39" i="24"/>
  <c r="AQ38" i="24"/>
  <c r="AE38" i="24"/>
  <c r="AD38" i="24"/>
  <c r="AC38" i="24"/>
  <c r="AB38" i="24"/>
  <c r="Z38" i="24"/>
  <c r="Y38" i="24"/>
  <c r="X38" i="24"/>
  <c r="W38" i="24"/>
  <c r="S38" i="24"/>
  <c r="AQ37" i="24"/>
  <c r="AE37" i="24"/>
  <c r="AD37" i="24"/>
  <c r="AC37" i="24"/>
  <c r="AB37" i="24"/>
  <c r="Z37" i="24"/>
  <c r="Y37" i="24"/>
  <c r="X37" i="24"/>
  <c r="W37" i="24"/>
  <c r="S37" i="24"/>
  <c r="AE36" i="24"/>
  <c r="AD36" i="24"/>
  <c r="AC36" i="24"/>
  <c r="AB36" i="24"/>
  <c r="Z36" i="24"/>
  <c r="Y36" i="24"/>
  <c r="X36" i="24"/>
  <c r="W36" i="24"/>
  <c r="S36" i="24"/>
  <c r="AE35" i="24"/>
  <c r="AD35" i="24"/>
  <c r="AC35" i="24"/>
  <c r="AB35" i="24"/>
  <c r="Z35" i="24"/>
  <c r="Y35" i="24"/>
  <c r="X35" i="24"/>
  <c r="W35" i="24"/>
  <c r="S35" i="24"/>
  <c r="M35" i="24"/>
  <c r="AQ34" i="24"/>
  <c r="AE33" i="24"/>
  <c r="AD33" i="24"/>
  <c r="AC33" i="24"/>
  <c r="AB33" i="24"/>
  <c r="Y33" i="24"/>
  <c r="X33" i="24"/>
  <c r="W33" i="24"/>
  <c r="S33" i="24"/>
  <c r="M33" i="24"/>
  <c r="Z33" i="24" s="1"/>
  <c r="K33" i="24"/>
  <c r="AE32" i="24"/>
  <c r="AD32" i="24"/>
  <c r="AC32" i="24"/>
  <c r="AB32" i="24"/>
  <c r="Y32" i="24"/>
  <c r="X32" i="24"/>
  <c r="W32" i="24"/>
  <c r="M32" i="24"/>
  <c r="Z32" i="24" s="1"/>
  <c r="AO31" i="24"/>
  <c r="AQ31" i="24" s="1"/>
  <c r="AQ32" i="24" s="1"/>
  <c r="AE31" i="24"/>
  <c r="AD31" i="24"/>
  <c r="AC31" i="24"/>
  <c r="AB31" i="24"/>
  <c r="Y31" i="24"/>
  <c r="X31" i="24"/>
  <c r="W31" i="24"/>
  <c r="S31" i="24"/>
  <c r="M31" i="24"/>
  <c r="Z31" i="24" s="1"/>
  <c r="AQ30" i="24"/>
  <c r="AE30" i="24"/>
  <c r="AD30" i="24"/>
  <c r="AC30" i="24"/>
  <c r="AB30" i="24"/>
  <c r="Z30" i="24"/>
  <c r="Y30" i="24"/>
  <c r="X30" i="24"/>
  <c r="W30" i="24"/>
  <c r="S30" i="24"/>
  <c r="M30" i="24"/>
  <c r="AQ29" i="24"/>
  <c r="AO29" i="24"/>
  <c r="AE29" i="24"/>
  <c r="AD29" i="24"/>
  <c r="AC29" i="24"/>
  <c r="AB29" i="24"/>
  <c r="Z29" i="24"/>
  <c r="Y29" i="24"/>
  <c r="X29" i="24"/>
  <c r="W29" i="24"/>
  <c r="S29" i="24"/>
  <c r="AQ28" i="24"/>
  <c r="AE28" i="24"/>
  <c r="AD28" i="24"/>
  <c r="AC28" i="24"/>
  <c r="AB28" i="24"/>
  <c r="Z28" i="24"/>
  <c r="Y28" i="24"/>
  <c r="X28" i="24"/>
  <c r="W28" i="24"/>
  <c r="S28" i="24"/>
  <c r="AO27" i="24"/>
  <c r="AQ27" i="24" s="1"/>
  <c r="AE27" i="24"/>
  <c r="AD27" i="24"/>
  <c r="AC27" i="24"/>
  <c r="AB27" i="24"/>
  <c r="Z27" i="24"/>
  <c r="Y27" i="24"/>
  <c r="X27" i="24"/>
  <c r="W27" i="24"/>
  <c r="S27" i="24"/>
  <c r="AQ26" i="24"/>
  <c r="AE26" i="24"/>
  <c r="AD26" i="24"/>
  <c r="AC26" i="24"/>
  <c r="AB26" i="24"/>
  <c r="Z26" i="24"/>
  <c r="Y26" i="24"/>
  <c r="X26" i="24"/>
  <c r="W26" i="24"/>
  <c r="S26" i="24"/>
  <c r="AQ25" i="24"/>
  <c r="AE25" i="24"/>
  <c r="AD25" i="24"/>
  <c r="AC25" i="24"/>
  <c r="AB25" i="24"/>
  <c r="Z25" i="24"/>
  <c r="X25" i="24"/>
  <c r="W25" i="24"/>
  <c r="S25" i="24"/>
  <c r="I25" i="24"/>
  <c r="Y25" i="24" s="1"/>
  <c r="G25" i="24"/>
  <c r="AQ24" i="24"/>
  <c r="AE24" i="24"/>
  <c r="AD24" i="24"/>
  <c r="AC24" i="24"/>
  <c r="AB24" i="24"/>
  <c r="Z24" i="24"/>
  <c r="X24" i="24"/>
  <c r="W24" i="24"/>
  <c r="S24" i="24"/>
  <c r="I24" i="24"/>
  <c r="Y24" i="24" s="1"/>
  <c r="AE23" i="24"/>
  <c r="AD23" i="24"/>
  <c r="AC23" i="24"/>
  <c r="AB23" i="24"/>
  <c r="Z23" i="24"/>
  <c r="X23" i="24"/>
  <c r="W23" i="24"/>
  <c r="S23" i="24"/>
  <c r="I23" i="24"/>
  <c r="Y23" i="24" s="1"/>
  <c r="AQ22" i="24"/>
  <c r="AE22" i="24"/>
  <c r="AD22" i="24"/>
  <c r="AC22" i="24"/>
  <c r="AB22" i="24"/>
  <c r="Z22" i="24"/>
  <c r="Y22" i="24"/>
  <c r="X22" i="24"/>
  <c r="W22" i="24"/>
  <c r="S22" i="24"/>
  <c r="AQ17" i="24"/>
  <c r="AE17" i="24"/>
  <c r="M17" i="24"/>
  <c r="AQ16" i="24"/>
  <c r="AE16" i="24"/>
  <c r="M16" i="24"/>
  <c r="AQ15" i="24"/>
  <c r="AE15" i="24"/>
  <c r="AQ14" i="24"/>
  <c r="AE14" i="24"/>
  <c r="M14" i="24"/>
  <c r="AE13" i="24"/>
  <c r="AD13" i="24"/>
  <c r="AC13" i="24"/>
  <c r="AB13" i="24"/>
  <c r="Z13" i="24"/>
  <c r="Y13" i="24"/>
  <c r="X13" i="24"/>
  <c r="W13" i="24"/>
  <c r="S13" i="24"/>
  <c r="M13" i="24"/>
  <c r="AE12" i="24"/>
  <c r="AD12" i="24"/>
  <c r="AC12" i="24"/>
  <c r="AB12" i="24"/>
  <c r="Y12" i="24"/>
  <c r="X12" i="24"/>
  <c r="W12" i="24"/>
  <c r="S12" i="24"/>
  <c r="M12" i="24"/>
  <c r="Z12" i="24" s="1"/>
  <c r="AE11" i="24"/>
  <c r="AD11" i="24"/>
  <c r="AC11" i="24"/>
  <c r="AB11" i="24"/>
  <c r="Z11" i="24"/>
  <c r="Y11" i="24"/>
  <c r="X11" i="24"/>
  <c r="W11" i="24"/>
  <c r="S11" i="24"/>
  <c r="M11" i="24"/>
  <c r="AE10" i="24"/>
  <c r="AD10" i="24"/>
  <c r="AC10" i="24"/>
  <c r="AB10" i="24"/>
  <c r="Y10" i="24"/>
  <c r="X10" i="24"/>
  <c r="W10" i="24"/>
  <c r="S10" i="24"/>
  <c r="M10" i="24"/>
  <c r="Z10" i="24" s="1"/>
  <c r="AE8" i="24"/>
  <c r="AD8" i="24"/>
  <c r="AC8" i="24"/>
  <c r="AB8" i="24"/>
  <c r="Z8" i="24"/>
  <c r="Y8" i="24"/>
  <c r="X8" i="24"/>
  <c r="W8" i="24"/>
  <c r="S8" i="24"/>
  <c r="AE6" i="24"/>
  <c r="AD6" i="24"/>
  <c r="AC6" i="24"/>
  <c r="AB6" i="24"/>
  <c r="Z6" i="24"/>
  <c r="Y6" i="24"/>
  <c r="X6" i="24"/>
  <c r="W6" i="24"/>
  <c r="AO32" i="24" l="1"/>
  <c r="AO33" i="24" s="1"/>
  <c r="AQ33" i="24" s="1"/>
</calcChain>
</file>

<file path=xl/sharedStrings.xml><?xml version="1.0" encoding="utf-8"?>
<sst xmlns="http://schemas.openxmlformats.org/spreadsheetml/2006/main" count="2715" uniqueCount="907">
  <si>
    <t>Lista de precios Mayo 2021</t>
  </si>
  <si>
    <t>Vigencia del 8 de Mayo al 31 de Mayo 2021</t>
  </si>
  <si>
    <t>UNIDADES AÑO MODELO 2019</t>
  </si>
  <si>
    <t>UNIDADES AÑO MODELO 2020</t>
  </si>
  <si>
    <t>UNIDADES AÑO MODELO 2021</t>
  </si>
  <si>
    <t>UNIDADES AÑO MODELO 2022</t>
  </si>
  <si>
    <t>CAMPAÑA DERCO OPORTUNIDADES</t>
  </si>
  <si>
    <t>MARCA</t>
  </si>
  <si>
    <t>MODELO</t>
  </si>
  <si>
    <t>Codigo SAP unidades Derco</t>
  </si>
  <si>
    <t>ISC</t>
  </si>
  <si>
    <t>VERSION</t>
  </si>
  <si>
    <t>Combustible</t>
  </si>
  <si>
    <t>Precio Lista SAP</t>
  </si>
  <si>
    <t>Bono de Descuento</t>
  </si>
  <si>
    <t>Precio SAP</t>
  </si>
  <si>
    <t>Promociones</t>
  </si>
  <si>
    <t>Margen 2019</t>
  </si>
  <si>
    <t>Margen 2020</t>
  </si>
  <si>
    <t>Margen 2021</t>
  </si>
  <si>
    <t>PRECIO MINIMO</t>
  </si>
  <si>
    <t>CODIGO AAP</t>
  </si>
  <si>
    <t>FP</t>
  </si>
  <si>
    <t>BENEFICIOS-CAMPAÑA DERCO OPORTUNIDADES</t>
  </si>
  <si>
    <t>Observaciones</t>
  </si>
  <si>
    <t>MAZDA</t>
  </si>
  <si>
    <t>MAZDA 2 SPORT</t>
  </si>
  <si>
    <t>DHN1LAD_PE</t>
  </si>
  <si>
    <t>MAZDA 2 SPORT MT 1.5 PRIME IPM III</t>
  </si>
  <si>
    <t>GASOLINA</t>
  </si>
  <si>
    <t>B</t>
  </si>
  <si>
    <t>Inicial 50% ahora - 50% Dic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</si>
  <si>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</si>
  <si>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</si>
  <si>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</si>
  <si>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</si>
  <si>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</si>
  <si>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</si>
  <si>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</si>
  <si>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</si>
  <si>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</si>
  <si>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</si>
  <si>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</si>
  <si>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</si>
  <si>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</si>
  <si>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</si>
  <si>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</si>
  <si>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</si>
  <si>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</si>
  <si>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</si>
  <si>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A</t>
  </si>
  <si>
    <t>BFANLAE_PE</t>
  </si>
  <si>
    <t>MAZDA 3 SEDAN MT 2.0 NEW CORE</t>
  </si>
  <si>
    <t>BCPKLAP_PE</t>
  </si>
  <si>
    <t>MAZDA 3 SEDAN AT 2.0 NEW CORE</t>
  </si>
  <si>
    <t>MAZDA 3 SPORT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</si>
  <si>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</si>
  <si>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</si>
  <si>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</si>
  <si>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</si>
  <si>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</si>
  <si>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</si>
  <si>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</si>
  <si>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</si>
  <si>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</si>
  <si>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</si>
  <si>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</si>
  <si>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C</t>
  </si>
  <si>
    <t>0% inicial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</si>
  <si>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</si>
  <si>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</si>
  <si>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</si>
  <si>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</si>
  <si>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</si>
  <si>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</si>
  <si>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</si>
  <si>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</si>
  <si>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</si>
  <si>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</si>
  <si>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</si>
  <si>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</si>
  <si>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</si>
  <si>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D</t>
  </si>
  <si>
    <t>NF7JLAC_PE</t>
  </si>
  <si>
    <t>MX5 MT 2.0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</si>
  <si>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</si>
  <si>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</si>
  <si>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</si>
  <si>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</si>
  <si>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</si>
  <si>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</si>
  <si>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</si>
  <si>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</si>
  <si>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</si>
  <si>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</si>
  <si>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</si>
  <si>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</si>
  <si>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</si>
  <si>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</si>
  <si>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</si>
  <si>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</si>
  <si>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</si>
  <si>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</si>
  <si>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</si>
  <si>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</si>
  <si>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</si>
  <si>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</si>
  <si>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</si>
  <si>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</si>
  <si>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</si>
  <si>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</si>
  <si>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</si>
  <si>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</si>
  <si>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</si>
  <si>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</si>
  <si>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</si>
  <si>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</si>
  <si>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</si>
  <si>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</si>
  <si>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</si>
  <si>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</si>
  <si>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</si>
  <si>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</si>
  <si>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</si>
  <si>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</si>
  <si>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</si>
  <si>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</si>
  <si>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</si>
  <si>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</si>
  <si>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</si>
  <si>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</si>
  <si>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</si>
  <si>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</si>
  <si>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BT-50</t>
  </si>
  <si>
    <t>UL7DLAB_PE</t>
  </si>
  <si>
    <t>BT50 MT 2.2 4X4 D2 MID FP IPM PER</t>
  </si>
  <si>
    <t>DIESEL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</si>
  <si>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</si>
  <si>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</si>
  <si>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</si>
  <si>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</si>
  <si>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</si>
  <si>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</si>
  <si>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</si>
  <si>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</si>
  <si>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Lista de precios Mayo</t>
  </si>
  <si>
    <t>Vigencia del 08 de Mayo al 31 de Mayo 2021</t>
  </si>
  <si>
    <t>Precio Publicidad / Lista</t>
  </si>
  <si>
    <t>CHANGAN</t>
  </si>
  <si>
    <t>New CS15</t>
  </si>
  <si>
    <t>SC7ADA5PEH2001-PE</t>
  </si>
  <si>
    <t xml:space="preserve">NEW CS15 CONFORT 1.5L MT 4X2  </t>
  </si>
  <si>
    <t>Bono / Inicial con la grati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</si>
  <si>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</si>
  <si>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</si>
  <si>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</si>
  <si>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</si>
  <si>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</si>
  <si>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</si>
  <si>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</si>
  <si>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</si>
  <si>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</si>
  <si>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</si>
  <si>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</si>
  <si>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</si>
  <si>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</si>
  <si>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</si>
  <si>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</si>
  <si>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</si>
  <si>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</si>
  <si>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</si>
  <si>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</si>
  <si>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</si>
  <si>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</si>
  <si>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</si>
  <si>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</si>
  <si>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</si>
  <si>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</si>
  <si>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 xml:space="preserve">Bono/ Gas 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</si>
  <si>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</si>
  <si>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</si>
  <si>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</si>
  <si>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</si>
  <si>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</si>
  <si>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</si>
  <si>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CX70 1.5T MT COMFORTABLE</t>
  </si>
  <si>
    <t>Bono</t>
  </si>
  <si>
    <t>SC6471CB5.A5D1S2</t>
  </si>
  <si>
    <t>CX70 1.5T AT COMFORTABLE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</si>
  <si>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</si>
  <si>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</si>
  <si>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</si>
  <si>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</si>
  <si>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</si>
  <si>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</si>
  <si>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</si>
  <si>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</si>
  <si>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</si>
  <si>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</si>
  <si>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</si>
  <si>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</si>
  <si>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</si>
  <si>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New Alsvin</t>
  </si>
  <si>
    <t>SC7144BAPEH1001-PE</t>
  </si>
  <si>
    <t>NEW ALSVIN COMFORTABLE 1.4 MT 4X2</t>
  </si>
  <si>
    <t>SC7144BAPEH100T-PE</t>
  </si>
  <si>
    <t>NEW ALSVIN COMFORTABLE 1.4 MT 4X2 GLPT</t>
  </si>
  <si>
    <t>SC7144BA5B3S1-PE</t>
  </si>
  <si>
    <t>NEW ALSVIN ELITE 1.4 MT 4X2 </t>
  </si>
  <si>
    <t>SC7144BA5B3S1T-PE</t>
  </si>
  <si>
    <t>NEW ALSVIN ELITE 1.4 MT 4X2 GLPT</t>
  </si>
  <si>
    <t>Honor</t>
  </si>
  <si>
    <t>SC6459A5-F1WS1</t>
  </si>
  <si>
    <t>HONOR S 1.5 MT COMFORTABLE 8 SEATS</t>
  </si>
  <si>
    <t>Bono/ Gas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</si>
  <si>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</si>
  <si>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</si>
  <si>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</si>
  <si>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</si>
  <si>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</si>
  <si>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</si>
  <si>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</si>
  <si>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SC6406AF2W-PE</t>
  </si>
  <si>
    <t>NEW VAN</t>
  </si>
  <si>
    <t>SC6406AF2WT-PE</t>
  </si>
  <si>
    <t>NEW VAN GLPT</t>
  </si>
  <si>
    <t>SC6406A-F2K-PE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</si>
  <si>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</si>
  <si>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</si>
  <si>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</si>
  <si>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</si>
  <si>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</si>
  <si>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</si>
  <si>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</si>
  <si>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</si>
  <si>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</si>
  <si>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</si>
  <si>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</si>
  <si>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</si>
  <si>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</si>
  <si>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</si>
  <si>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</si>
  <si>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</si>
  <si>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</si>
  <si>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Vigencia del 08 al 31 de Mayo 2021</t>
  </si>
  <si>
    <t>Precio Publicidad/Lista</t>
  </si>
  <si>
    <t>Precio Publicidad / Precio Regular</t>
  </si>
  <si>
    <t>Precio SAP / Precio Campaña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</si>
  <si>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</si>
  <si>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</si>
  <si>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</si>
  <si>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</si>
  <si>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</si>
  <si>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</si>
  <si>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</si>
  <si>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Empieza a pagar desde julio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</si>
  <si>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</si>
  <si>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</si>
  <si>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</si>
  <si>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</si>
  <si>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</si>
  <si>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</si>
  <si>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</si>
  <si>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</si>
  <si>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</si>
  <si>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</si>
  <si>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</si>
  <si>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</si>
  <si>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1.0 MT 4X2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</si>
  <si>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</si>
  <si>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</si>
  <si>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</si>
  <si>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</si>
  <si>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</si>
  <si>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</si>
  <si>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</si>
  <si>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</si>
  <si>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</si>
  <si>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</si>
  <si>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</si>
  <si>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</si>
  <si>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</si>
  <si>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</si>
  <si>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</si>
  <si>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</si>
  <si>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</si>
  <si>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</si>
  <si>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</si>
  <si>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2N94C2B000296V2-PE</t>
  </si>
  <si>
    <t>NEW DZIRE GA MT 4X2 V2</t>
  </si>
  <si>
    <t>1SUZ180</t>
  </si>
  <si>
    <t>2N91C2B00019600</t>
  </si>
  <si>
    <t>2N94C2D000296V2-PE</t>
  </si>
  <si>
    <t>NEW DZIRE GL MT 4X2 V2</t>
  </si>
  <si>
    <t>MULTIMEDIA BLAUPUNKT SP800 + CÁMARA</t>
  </si>
  <si>
    <t>1SUZ181</t>
  </si>
  <si>
    <t>2N91C2D00029600</t>
  </si>
  <si>
    <t>2N94C4D000196V2-PE</t>
  </si>
  <si>
    <t>NEW DZIRE GL AMT 4X2 V2</t>
  </si>
  <si>
    <t>1SUZ182</t>
  </si>
  <si>
    <t>2N91C4D00039600</t>
  </si>
  <si>
    <t>2N94C2F000596V2-PE</t>
  </si>
  <si>
    <t>NEW DZIRE GLX MT 4X2 V2</t>
  </si>
  <si>
    <t>1SUZ184</t>
  </si>
  <si>
    <t>2N91C2F00039600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</si>
  <si>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</si>
  <si>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</si>
  <si>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</si>
  <si>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</si>
  <si>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</si>
  <si>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</si>
  <si>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</si>
  <si>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2N94C2D00029V2T-PE</t>
  </si>
  <si>
    <t>NEW DZIRE GL MT 4X2 V2 GLPT</t>
  </si>
  <si>
    <t>2N91C2D0002960T-PE</t>
  </si>
  <si>
    <t>2N94C4D00019V2T-PE</t>
  </si>
  <si>
    <t>NEW DZIRE GL AMT 4X2 V2 GLPT</t>
  </si>
  <si>
    <t>2N91C4D0003960T-PE</t>
  </si>
  <si>
    <t>2N94C2F00059V2T-PE</t>
  </si>
  <si>
    <t>NEW DZIRE GLX MT 4X2 V2 GLPT</t>
  </si>
  <si>
    <t>2N91C2F0003960T-PE</t>
  </si>
  <si>
    <t>2N94C4F00049V2T-PE</t>
  </si>
  <si>
    <t>NEW DZIRE GLX AMT 4X2 V2 GLPT</t>
  </si>
  <si>
    <t>2N91C4F0002960T-PE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</si>
  <si>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</si>
  <si>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</si>
  <si>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</si>
  <si>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</si>
  <si>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</si>
  <si>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</si>
  <si>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</si>
  <si>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</si>
  <si>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</si>
  <si>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</si>
  <si>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</si>
  <si>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</si>
  <si>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</si>
  <si>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</si>
  <si>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</si>
  <si>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</si>
  <si>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</si>
  <si>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</si>
  <si>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</si>
  <si>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</si>
  <si>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</si>
  <si>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</si>
  <si>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</si>
  <si>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</si>
  <si>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</si>
  <si>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</si>
  <si>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</si>
  <si>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</si>
  <si>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</si>
  <si>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</si>
  <si>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</si>
  <si>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</si>
  <si>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</si>
  <si>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</si>
  <si>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</si>
  <si>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</si>
  <si>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</si>
  <si>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</si>
  <si>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</si>
  <si>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</si>
  <si>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</si>
  <si>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</si>
  <si>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</si>
  <si>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</si>
  <si>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</si>
  <si>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</si>
  <si>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</si>
  <si>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</si>
  <si>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</si>
  <si>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</si>
  <si>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</si>
  <si>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</si>
  <si>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</si>
  <si>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</si>
  <si>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</si>
  <si>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</si>
  <si>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</si>
  <si>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</si>
  <si>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</si>
  <si>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</si>
  <si>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</si>
  <si>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</si>
  <si>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</si>
  <si>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</si>
  <si>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</si>
  <si>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</si>
  <si>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</si>
  <si>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</si>
  <si>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</si>
  <si>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</si>
  <si>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</si>
  <si>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</si>
  <si>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</si>
  <si>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</si>
  <si>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</si>
  <si>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</si>
  <si>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</si>
  <si>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</si>
  <si>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</si>
  <si>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</si>
  <si>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</si>
  <si>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</si>
  <si>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</si>
  <si>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</si>
  <si>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</si>
  <si>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</si>
  <si>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</si>
  <si>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</si>
  <si>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</si>
  <si>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</si>
  <si>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</si>
  <si>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</si>
  <si>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</si>
  <si>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</si>
  <si>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</si>
  <si>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</si>
  <si>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</si>
  <si>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</si>
  <si>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</si>
  <si>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</si>
  <si>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</si>
  <si>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</si>
  <si>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</si>
  <si>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</si>
  <si>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</si>
  <si>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</si>
  <si>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</si>
  <si>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</si>
  <si>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</si>
  <si>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</si>
  <si>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</si>
  <si>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</si>
  <si>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</si>
  <si>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</si>
  <si>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</si>
  <si>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</si>
  <si>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</si>
  <si>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</si>
  <si>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</si>
  <si>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</si>
  <si>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</si>
  <si>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</si>
  <si>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</si>
  <si>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</si>
  <si>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</si>
  <si>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</si>
  <si>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</si>
  <si>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</si>
  <si>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</si>
  <si>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</si>
  <si>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</si>
  <si>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</si>
  <si>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</si>
  <si>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</si>
  <si>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</si>
  <si>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</si>
  <si>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 + VOLANTE FORRADO EN CUERO</t>
  </si>
  <si>
    <t>1SUZ187</t>
  </si>
  <si>
    <t>6NG1BCD000196TC</t>
  </si>
  <si>
    <t>NEW JIMNY GL 1.5 MT 4X4 TC</t>
  </si>
  <si>
    <t>6NG1BHD00019600</t>
  </si>
  <si>
    <t>,</t>
  </si>
  <si>
    <t>1SUZ188</t>
  </si>
  <si>
    <t>6NG1BHD000196TC</t>
  </si>
  <si>
    <t>NEW JIMNY GL 1.5 AT 4X4 TC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</si>
  <si>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</si>
  <si>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</si>
  <si>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</si>
  <si>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</si>
  <si>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</si>
  <si>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</si>
  <si>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</si>
  <si>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</si>
  <si>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</si>
  <si>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</si>
  <si>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</si>
  <si>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</si>
  <si>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</si>
  <si>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</si>
  <si>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</si>
  <si>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Vigencia del 01 de Mayo al 30 de Mayo 2021</t>
  </si>
  <si>
    <t>CAMPAÑA DERCOPORTUNIDADES</t>
  </si>
  <si>
    <t>Precio Publicidad</t>
  </si>
  <si>
    <t>Precio Sap</t>
  </si>
  <si>
    <t>PRECIO ANTES</t>
  </si>
  <si>
    <t>PRECIO AHORA</t>
  </si>
  <si>
    <t>BENEFICIO</t>
  </si>
  <si>
    <t>STOCK</t>
  </si>
  <si>
    <t>HAVAL</t>
  </si>
  <si>
    <t>H2</t>
  </si>
  <si>
    <t>CC7151FM00BII</t>
  </si>
  <si>
    <t>NEW H2 1.5 MT 4X2 INTELLIGENT BC</t>
  </si>
  <si>
    <t>Gasolina</t>
  </si>
  <si>
    <t>2CHA043</t>
  </si>
  <si>
    <t>Bono + 50% inicial en jul y dic</t>
  </si>
  <si>
    <t>DISPONIBLE MAYO Y JUNIO</t>
  </si>
  <si>
    <t>CC7151FM00BIIT-PE</t>
  </si>
  <si>
    <t>NEW H2 1.5 MT 4X2 INTELLIGENT BC GLPT</t>
  </si>
  <si>
    <t>CC7151FM00BS</t>
  </si>
  <si>
    <t>NEW H2 1.5 MT 4X2 SUPREME</t>
  </si>
  <si>
    <t>BARRAS + CAJA PORTA EQUIPAJE POR $250 (PEDIR POR DERCOLINK)</t>
  </si>
  <si>
    <t>2CHA046</t>
  </si>
  <si>
    <t>CC7151FM00BST-PE</t>
  </si>
  <si>
    <t>NEW H2 1.5 MT 4X2 SUPREME GLPT</t>
  </si>
  <si>
    <t>CC7151FM00BSS</t>
  </si>
  <si>
    <t>NEW H2 1.5 MT 4X2 SUPREME BC</t>
  </si>
  <si>
    <t>2CHA047</t>
  </si>
  <si>
    <t>CC7151FM00BSST-PE</t>
  </si>
  <si>
    <t>NEW H2 1.5 MT 4X2 SUPREME BC GLPT</t>
  </si>
  <si>
    <t>CC7151FM01BI</t>
  </si>
  <si>
    <t>NEW H2 1.5T GSL AT 4X2 INTELLIGENT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</si>
  <si>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</si>
  <si>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</si>
  <si>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</si>
  <si>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</si>
  <si>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</si>
  <si>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</si>
  <si>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</si>
  <si>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</si>
  <si>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</si>
  <si>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</si>
  <si>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</si>
  <si>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</si>
  <si>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</si>
  <si>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</si>
  <si>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HAVAL JOLION</t>
  </si>
  <si>
    <t>CC7150BA00BI</t>
  </si>
  <si>
    <t>HAVAL JOLION 1.5T MT 4X2 INTELLIGENT</t>
  </si>
  <si>
    <t>NO PARTICIPA DE LA CAMPAÑA</t>
  </si>
  <si>
    <t>CC7150BA00BS</t>
  </si>
  <si>
    <t>HAVAL JOLION 1.5T MT 4X2 SUPREME</t>
  </si>
  <si>
    <t>CC7150BA01BSU</t>
  </si>
  <si>
    <t>HAVAL JOLION 1.5T AT 4X2 SUPREME</t>
  </si>
  <si>
    <t>CC7150BA01BPL</t>
  </si>
  <si>
    <t>HAVAL JOLION 1.5T AT 4X2 SUPREME PLUS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</si>
  <si>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</si>
  <si>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</si>
  <si>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</si>
  <si>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</si>
  <si>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</si>
  <si>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</si>
  <si>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</si>
  <si>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</si>
  <si>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</si>
  <si>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</si>
  <si>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</si>
  <si>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</si>
  <si>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</si>
  <si>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</si>
  <si>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</si>
  <si>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</si>
  <si>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</si>
  <si>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</si>
  <si>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</si>
  <si>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</si>
  <si>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</si>
  <si>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</si>
  <si>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</si>
  <si>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</si>
  <si>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</si>
  <si>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</si>
  <si>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</si>
  <si>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2CHA067</t>
  </si>
  <si>
    <t>DISPONIBLE DESDE JUNIO / "RESERVA TU UNIDAD"</t>
  </si>
  <si>
    <t>CC1021PS0JW5ST_PE</t>
  </si>
  <si>
    <t>GLPT</t>
  </si>
  <si>
    <t>NO COMUNICAR</t>
  </si>
  <si>
    <t>CC1021PS0JW5SC_PE</t>
  </si>
  <si>
    <t>GLPC</t>
  </si>
  <si>
    <t>CC1021PS0JW5L</t>
  </si>
  <si>
    <t>WINGLE 5 4x2 LUX MT EURO V</t>
  </si>
  <si>
    <t>2CHA052</t>
  </si>
  <si>
    <t>CC1021PS0JW5LT_PE</t>
  </si>
  <si>
    <t>CC1021PS0JW5LC_PE</t>
  </si>
  <si>
    <t>CC1031PS4AL</t>
  </si>
  <si>
    <t>WINGLE 5 D 4X2 LUX</t>
  </si>
  <si>
    <t>Diesel</t>
  </si>
  <si>
    <t>MULTIMEDIA + CÁMARA POR $350 (SOLICITAR POR DERCOLINK)</t>
  </si>
  <si>
    <t>CC1031PS6AL</t>
  </si>
  <si>
    <t>WINGLE 5 D 4X4 LUX</t>
  </si>
  <si>
    <t xml:space="preserve">WINGLE 7 </t>
  </si>
  <si>
    <t>CC1032PA42C</t>
  </si>
  <si>
    <t>WINGLE 7 4X2 LUX</t>
  </si>
  <si>
    <t>CC1032PA62CL</t>
  </si>
  <si>
    <t>WINGLE 7 4X4 LUX</t>
  </si>
  <si>
    <t>2CHA066</t>
  </si>
  <si>
    <t>POER</t>
  </si>
  <si>
    <t>CC1030QS40CS</t>
  </si>
  <si>
    <t>POER MT 4X2 STD</t>
  </si>
  <si>
    <t>0% cuota inicial</t>
  </si>
  <si>
    <t>CC1030QS60CS</t>
  </si>
  <si>
    <t>POER MT 4X4 STD</t>
  </si>
  <si>
    <t>CC1030QS60CP</t>
  </si>
  <si>
    <t>POER MT 4X4 LUX</t>
  </si>
  <si>
    <t>CITROEN</t>
  </si>
  <si>
    <t>C3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</si>
  <si>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</si>
  <si>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</si>
  <si>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</si>
  <si>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</si>
  <si>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</si>
  <si>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Barras y portaequipaje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</si>
  <si>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</si>
  <si>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</si>
  <si>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</si>
  <si>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</si>
  <si>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</si>
  <si>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</si>
  <si>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</si>
  <si>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</si>
  <si>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</si>
  <si>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</si>
  <si>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</si>
  <si>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</si>
  <si>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</si>
  <si>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</si>
  <si>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</si>
  <si>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</si>
  <si>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</si>
  <si>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2CK95CEBF5GDA</t>
  </si>
  <si>
    <t>Berlingo K9 XL 1.6 HDI</t>
  </si>
  <si>
    <t>JUMPER</t>
  </si>
  <si>
    <t>2CU95LGDQ604A0C0</t>
  </si>
  <si>
    <t>JUMPER FOURGON L3H2 2.2 HDI</t>
  </si>
  <si>
    <t>Precio Publicidad/ Lista</t>
  </si>
  <si>
    <t>BENEFICIOS CAMPAÑA DERCOPORTUNIDADES</t>
  </si>
  <si>
    <t>JAC</t>
  </si>
  <si>
    <t>J4</t>
  </si>
  <si>
    <t>J41.5MTCOMFORTVVT</t>
  </si>
  <si>
    <t>J4 COMFORT</t>
  </si>
  <si>
    <t xml:space="preserve">Equipo multimedia y cámara de retroceso por US$320
</t>
  </si>
  <si>
    <t>2CHA060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</si>
  <si>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</si>
  <si>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</si>
  <si>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</si>
  <si>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</si>
  <si>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</si>
  <si>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</si>
  <si>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</si>
  <si>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</si>
  <si>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</si>
  <si>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</si>
  <si>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</si>
  <si>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</si>
  <si>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</si>
  <si>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</si>
  <si>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</si>
  <si>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</si>
  <si>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</si>
  <si>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</si>
  <si>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</si>
  <si>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</si>
  <si>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</si>
  <si>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</si>
  <si>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</si>
  <si>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</si>
  <si>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</si>
  <si>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</si>
  <si>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</si>
  <si>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 xml:space="preserve">Equipo Multimedia y cámra de retroceso por US$325
</t>
  </si>
  <si>
    <t>Primera cuota en Julio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</si>
  <si>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</si>
  <si>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</si>
  <si>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</si>
  <si>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</si>
  <si>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</si>
  <si>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</si>
  <si>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</si>
  <si>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</si>
  <si>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</si>
  <si>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</si>
  <si>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</si>
  <si>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</si>
  <si>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</si>
  <si>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</si>
  <si>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</si>
  <si>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</si>
  <si>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</si>
  <si>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U$325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</si>
  <si>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</si>
  <si>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</si>
  <si>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</si>
  <si>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</si>
  <si>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</si>
  <si>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</si>
  <si>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</si>
  <si>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</si>
  <si>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2CHA068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</si>
  <si>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</si>
  <si>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</si>
  <si>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</si>
  <si>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</si>
  <si>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</si>
  <si>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</si>
  <si>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</si>
  <si>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</si>
  <si>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</si>
  <si>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</si>
  <si>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</si>
  <si>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</si>
  <si>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</si>
  <si>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</si>
  <si>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</si>
  <si>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</si>
  <si>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</si>
  <si>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</si>
  <si>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</si>
  <si>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</si>
  <si>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</si>
  <si>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</si>
  <si>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</si>
  <si>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</si>
  <si>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</si>
  <si>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</si>
  <si>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</si>
  <si>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</si>
  <si>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</si>
  <si>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</si>
  <si>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</si>
  <si>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</si>
  <si>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</si>
  <si>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</si>
  <si>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</si>
  <si>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</si>
  <si>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</si>
  <si>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</si>
  <si>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</si>
  <si>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</si>
  <si>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</si>
  <si>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</si>
  <si>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</si>
  <si>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</si>
  <si>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</si>
  <si>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</si>
  <si>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</si>
  <si>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</si>
  <si>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</si>
  <si>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</si>
  <si>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</si>
  <si>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</si>
  <si>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</si>
  <si>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</si>
  <si>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</si>
  <si>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</si>
  <si>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</si>
  <si>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</si>
  <si>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</si>
  <si>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</si>
  <si>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</si>
  <si>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</si>
  <si>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</si>
  <si>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</si>
  <si>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</si>
  <si>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</si>
  <si>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</si>
  <si>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</si>
  <si>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</si>
  <si>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</si>
  <si>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</si>
  <si>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</si>
  <si>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U$325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</si>
  <si>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</si>
  <si>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</si>
  <si>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</si>
  <si>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</si>
  <si>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</si>
  <si>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</si>
  <si>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</si>
  <si>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</si>
  <si>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</si>
  <si>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</si>
  <si>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</si>
  <si>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</si>
  <si>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</si>
  <si>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</si>
  <si>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</si>
  <si>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</si>
  <si>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</si>
  <si>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</si>
  <si>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</si>
  <si>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</si>
  <si>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</si>
  <si>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</si>
  <si>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</si>
  <si>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</si>
  <si>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Multimedia y cámara de retroceso por US$340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</si>
  <si>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</si>
  <si>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</si>
  <si>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</si>
  <si>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</si>
  <si>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</si>
  <si>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</si>
  <si>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</si>
  <si>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</si>
  <si>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</si>
  <si>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</si>
  <si>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</si>
  <si>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</si>
  <si>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</si>
  <si>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</si>
  <si>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</si>
  <si>
    <t>Margen 2018</t>
  </si>
  <si>
    <t>BENEFICIOS</t>
  </si>
  <si>
    <t>RENAULT</t>
  </si>
  <si>
    <t>Captur</t>
  </si>
  <si>
    <t>HC2 2 AAA4C</t>
  </si>
  <si>
    <t>CAPTUR ZEN 4X2 2.0 AT</t>
  </si>
  <si>
    <t>Inicial 50% ahora - 50% Dic / GAS</t>
  </si>
  <si>
    <t>HC22AAA4CT-PE</t>
  </si>
  <si>
    <t>CAPTUR ZEN 4X2 2.0 AT GLPT</t>
  </si>
  <si>
    <t>HC2 2 AA 4C</t>
  </si>
  <si>
    <t>CAPTUR ZEN 4X2 2.0 MT</t>
  </si>
  <si>
    <t>HC22AA4CT-PE</t>
  </si>
  <si>
    <t>CAPTUR ZEN 4X2 2.0 MT GLPT</t>
  </si>
  <si>
    <t>Duster</t>
  </si>
  <si>
    <t>M2 KDH A9</t>
  </si>
  <si>
    <t>DUSTER INTENS 4X2 5MT 1.6 ULC</t>
  </si>
  <si>
    <t>M2 KDH A9T-PE</t>
  </si>
  <si>
    <t>DUSTER INTENS 4X2 5MT 1.6 ULC GLPT</t>
  </si>
  <si>
    <t>M1 KDH A9</t>
  </si>
  <si>
    <t>DUSTER ZEN 4X2 MT 1.6 V2</t>
  </si>
  <si>
    <t>M1 KDH A9T-PE</t>
  </si>
  <si>
    <t>DUSTER ZEN 4X2 MT 1.6 V2 GLPT</t>
  </si>
  <si>
    <t>New Duster</t>
  </si>
  <si>
    <t>C1 2 M1M 5HS</t>
  </si>
  <si>
    <t>NEW DUSTER ZEN 4X2 MT 1.6 V2</t>
  </si>
  <si>
    <t>Bono de Lanzamiento</t>
  </si>
  <si>
    <t>C1 2 M1M 5HST_PE</t>
  </si>
  <si>
    <t>NEW DUSTER ZEN 4X2 MT 1.6 V2 GLPT</t>
  </si>
  <si>
    <t>C2 2 M1M 5HS</t>
  </si>
  <si>
    <t>NEW DUSTER INTENS 4X2 5MT 1.6 ULC</t>
  </si>
  <si>
    <t>C2 2 M1M 5HST_PE</t>
  </si>
  <si>
    <t>NEW DUSTER INTENS 4X2 5MT 1.6 ULC GLPT</t>
  </si>
  <si>
    <t>D2 2 MCC 5C</t>
  </si>
  <si>
    <t>NEW DUSTER INTENS CVT 1.3</t>
  </si>
  <si>
    <t>NEW DUSTER INTENS CVT 1.3 GLPT</t>
  </si>
  <si>
    <t>D2 4 MCM 5C</t>
  </si>
  <si>
    <t>NEW DUSTER INTENS MT 4x4</t>
  </si>
  <si>
    <t>NEW DUSTER INTENS MT 4x4 GLPT</t>
  </si>
  <si>
    <t>Kangoo</t>
  </si>
  <si>
    <t>ZFBASI N0 MM</t>
  </si>
  <si>
    <t>KANGOO EXPRESS 1.6 MT</t>
  </si>
  <si>
    <t>Con radio</t>
  </si>
  <si>
    <t>Koleos</t>
  </si>
  <si>
    <t>GM3 N05C C2</t>
  </si>
  <si>
    <t>KOLEOS PRIVILEGE 4X2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</si>
  <si>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</si>
  <si>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</si>
  <si>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</si>
  <si>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</si>
  <si>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</si>
  <si>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</si>
  <si>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</si>
  <si>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</si>
  <si>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</si>
  <si>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</si>
  <si>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</si>
  <si>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EXP 10B E5 CT-PE</t>
  </si>
  <si>
    <t>KWID ZEN 1.0 MT GLPT</t>
  </si>
  <si>
    <t>Logan</t>
  </si>
  <si>
    <t>AUTI16K 4C2</t>
  </si>
  <si>
    <t>LOGAN LIFE 1.6 MT AC</t>
  </si>
  <si>
    <t>0% Inicial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</si>
  <si>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</si>
  <si>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</si>
  <si>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</si>
  <si>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</si>
  <si>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</si>
  <si>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</si>
  <si>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>Master Furgon</t>
  </si>
  <si>
    <t>FGTB1 323H6H</t>
  </si>
  <si>
    <t>MASTER FURGON 2.3 TDI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</si>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</sst>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4"/>
      </patternFill>
    </fill>
  </fills>
  <borders count="6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10" fillId="0" borderId="0"/>
  </cellStyleXfs>
  <cellXfs count="63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0" fillId="0" borderId="9" xfId="0" applyBorder="1"/>
    <xf numFmtId="0" fontId="0" fillId="0" borderId="10" xfId="0" applyBorder="1"/>
    <xf numFmtId="164" fontId="0" fillId="0" borderId="0" xfId="0" applyNumberFormat="1"/>
    <xf numFmtId="0" fontId="2" fillId="0" borderId="0" xfId="0" applyFont="1"/>
    <xf numFmtId="0" fontId="1" fillId="2" borderId="37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3" fillId="0" borderId="0" xfId="0" applyFont="1"/>
    <xf numFmtId="0" fontId="2" fillId="5" borderId="42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164" fontId="7" fillId="6" borderId="19" xfId="0" applyNumberFormat="1" applyFont="1" applyFill="1" applyBorder="1" applyAlignment="1">
      <alignment vertical="center"/>
    </xf>
    <xf numFmtId="165" fontId="8" fillId="0" borderId="10" xfId="1" applyNumberFormat="1" applyFont="1" applyFill="1" applyBorder="1" applyAlignment="1">
      <alignment vertical="center"/>
    </xf>
    <xf numFmtId="165" fontId="8" fillId="0" borderId="26" xfId="1" applyNumberFormat="1" applyFont="1" applyFill="1" applyBorder="1" applyAlignment="1">
      <alignment vertical="center"/>
    </xf>
    <xf numFmtId="164" fontId="7" fillId="6" borderId="24" xfId="0" applyNumberFormat="1" applyFont="1" applyFill="1" applyBorder="1" applyAlignment="1">
      <alignment vertical="center"/>
    </xf>
    <xf numFmtId="164" fontId="7" fillId="6" borderId="25" xfId="0" applyNumberFormat="1" applyFont="1" applyFill="1" applyBorder="1" applyAlignment="1">
      <alignment vertical="center"/>
    </xf>
    <xf numFmtId="0" fontId="1" fillId="2" borderId="42" xfId="0" applyFont="1" applyFill="1" applyBorder="1" applyAlignment="1">
      <alignment vertical="center" wrapText="1"/>
    </xf>
    <xf numFmtId="0" fontId="1" fillId="2" borderId="21" xfId="0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0" fontId="9" fillId="9" borderId="28" xfId="0" applyFont="1" applyFill="1" applyBorder="1" applyAlignment="1" applyProtection="1">
      <alignment horizontal="center" vertical="top" wrapText="1"/>
      <protection locked="0"/>
    </xf>
    <xf numFmtId="0" fontId="11" fillId="0" borderId="0" xfId="0" applyFont="1" applyAlignment="1">
      <alignment horizontal="center"/>
    </xf>
    <xf numFmtId="164" fontId="12" fillId="6" borderId="25" xfId="0" applyNumberFormat="1" applyFont="1" applyFill="1" applyBorder="1" applyAlignment="1">
      <alignment vertical="center"/>
    </xf>
    <xf numFmtId="0" fontId="0" fillId="0" borderId="34" xfId="0" applyBorder="1" applyAlignment="1">
      <alignment horizontal="center"/>
    </xf>
    <xf numFmtId="165" fontId="8" fillId="0" borderId="6" xfId="1" applyNumberFormat="1" applyFont="1" applyFill="1" applyBorder="1" applyAlignment="1">
      <alignment vertical="center"/>
    </xf>
    <xf numFmtId="165" fontId="8" fillId="0" borderId="8" xfId="1" applyNumberFormat="1" applyFont="1" applyFill="1" applyBorder="1" applyAlignment="1">
      <alignment vertical="center"/>
    </xf>
    <xf numFmtId="165" fontId="8" fillId="0" borderId="7" xfId="1" applyNumberFormat="1" applyFont="1" applyFill="1" applyBorder="1" applyAlignment="1">
      <alignment vertical="center"/>
    </xf>
    <xf numFmtId="0" fontId="0" fillId="0" borderId="30" xfId="0" applyBorder="1" applyAlignment="1">
      <alignment horizontal="center"/>
    </xf>
    <xf numFmtId="0" fontId="1" fillId="2" borderId="45" xfId="0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33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31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165" fontId="8" fillId="0" borderId="1" xfId="1" applyNumberFormat="1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165" fontId="8" fillId="0" borderId="43" xfId="1" applyNumberFormat="1" applyFont="1" applyFill="1" applyBorder="1" applyAlignment="1">
      <alignment vertical="center"/>
    </xf>
    <xf numFmtId="165" fontId="8" fillId="0" borderId="44" xfId="1" applyNumberFormat="1" applyFont="1" applyFill="1" applyBorder="1" applyAlignment="1">
      <alignment vertical="center"/>
    </xf>
    <xf numFmtId="0" fontId="0" fillId="0" borderId="36" xfId="0" applyBorder="1" applyAlignment="1">
      <alignment horizontal="center"/>
    </xf>
    <xf numFmtId="0" fontId="1" fillId="2" borderId="46" xfId="0" applyFont="1" applyFill="1" applyBorder="1" applyAlignment="1">
      <alignment vertical="center" wrapText="1"/>
    </xf>
    <xf numFmtId="164" fontId="2" fillId="6" borderId="2" xfId="0" applyNumberFormat="1" applyFont="1" applyFill="1" applyBorder="1" applyAlignment="1">
      <alignment vertical="center"/>
    </xf>
    <xf numFmtId="164" fontId="2" fillId="6" borderId="3" xfId="0" applyNumberFormat="1" applyFont="1" applyFill="1" applyBorder="1" applyAlignment="1">
      <alignment vertical="center"/>
    </xf>
    <xf numFmtId="164" fontId="2" fillId="6" borderId="5" xfId="0" applyNumberFormat="1" applyFont="1" applyFill="1" applyBorder="1" applyAlignment="1">
      <alignment vertical="center"/>
    </xf>
    <xf numFmtId="164" fontId="7" fillId="6" borderId="9" xfId="0" applyNumberFormat="1" applyFont="1" applyFill="1" applyBorder="1" applyAlignment="1">
      <alignment vertical="center"/>
    </xf>
    <xf numFmtId="164" fontId="7" fillId="6" borderId="10" xfId="0" applyNumberFormat="1" applyFont="1" applyFill="1" applyBorder="1" applyAlignment="1">
      <alignment horizontal="right" vertical="center"/>
    </xf>
    <xf numFmtId="164" fontId="7" fillId="6" borderId="10" xfId="0" applyNumberFormat="1" applyFont="1" applyFill="1" applyBorder="1" applyAlignment="1">
      <alignment vertical="center"/>
    </xf>
    <xf numFmtId="164" fontId="7" fillId="6" borderId="11" xfId="0" applyNumberFormat="1" applyFont="1" applyFill="1" applyBorder="1" applyAlignment="1">
      <alignment vertical="center"/>
    </xf>
    <xf numFmtId="164" fontId="0" fillId="6" borderId="9" xfId="0" applyNumberFormat="1" applyFill="1" applyBorder="1" applyAlignment="1">
      <alignment vertical="center"/>
    </xf>
    <xf numFmtId="164" fontId="0" fillId="6" borderId="10" xfId="0" applyNumberFormat="1" applyFill="1" applyBorder="1" applyAlignment="1">
      <alignment vertical="center"/>
    </xf>
    <xf numFmtId="164" fontId="0" fillId="6" borderId="11" xfId="0" applyNumberFormat="1" applyFill="1" applyBorder="1" applyAlignment="1">
      <alignment vertical="center"/>
    </xf>
    <xf numFmtId="164" fontId="0" fillId="6" borderId="22" xfId="0" applyNumberFormat="1" applyFill="1" applyBorder="1" applyAlignment="1">
      <alignment vertical="center"/>
    </xf>
    <xf numFmtId="164" fontId="2" fillId="6" borderId="41" xfId="0" applyNumberFormat="1" applyFont="1" applyFill="1" applyBorder="1" applyAlignment="1">
      <alignment vertical="center"/>
    </xf>
    <xf numFmtId="164" fontId="0" fillId="6" borderId="6" xfId="0" applyNumberFormat="1" applyFill="1" applyBorder="1" applyAlignment="1">
      <alignment vertical="center"/>
    </xf>
    <xf numFmtId="164" fontId="0" fillId="6" borderId="7" xfId="0" applyNumberFormat="1" applyFill="1" applyBorder="1" applyAlignment="1">
      <alignment vertical="center"/>
    </xf>
    <xf numFmtId="164" fontId="0" fillId="6" borderId="8" xfId="0" applyNumberFormat="1" applyFill="1" applyBorder="1" applyAlignment="1">
      <alignment vertical="center"/>
    </xf>
    <xf numFmtId="164" fontId="7" fillId="6" borderId="22" xfId="0" applyNumberFormat="1" applyFont="1" applyFill="1" applyBorder="1" applyAlignment="1">
      <alignment vertical="center"/>
    </xf>
    <xf numFmtId="0" fontId="2" fillId="5" borderId="38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164" fontId="0" fillId="6" borderId="26" xfId="0" applyNumberFormat="1" applyFill="1" applyBorder="1" applyAlignment="1">
      <alignment vertical="center"/>
    </xf>
    <xf numFmtId="164" fontId="7" fillId="6" borderId="26" xfId="0" applyNumberFormat="1" applyFont="1" applyFill="1" applyBorder="1" applyAlignment="1">
      <alignment vertical="center"/>
    </xf>
    <xf numFmtId="164" fontId="2" fillId="6" borderId="40" xfId="0" applyNumberFormat="1" applyFont="1" applyFill="1" applyBorder="1" applyAlignment="1">
      <alignment vertical="center"/>
    </xf>
    <xf numFmtId="0" fontId="2" fillId="4" borderId="21" xfId="0" applyFont="1" applyFill="1" applyBorder="1" applyAlignment="1">
      <alignment horizontal="center" vertical="center" wrapText="1"/>
    </xf>
    <xf numFmtId="164" fontId="0" fillId="10" borderId="10" xfId="0" applyNumberFormat="1" applyFill="1" applyBorder="1" applyAlignment="1">
      <alignment vertical="center"/>
    </xf>
    <xf numFmtId="164" fontId="7" fillId="10" borderId="10" xfId="0" applyNumberFormat="1" applyFont="1" applyFill="1" applyBorder="1" applyAlignment="1">
      <alignment vertical="center"/>
    </xf>
    <xf numFmtId="164" fontId="2" fillId="10" borderId="3" xfId="0" applyNumberFormat="1" applyFont="1" applyFill="1" applyBorder="1" applyAlignment="1">
      <alignment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2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9" fillId="13" borderId="14" xfId="0" applyFont="1" applyFill="1" applyBorder="1" applyAlignment="1" applyProtection="1">
      <alignment vertical="top" wrapText="1"/>
      <protection locked="0"/>
    </xf>
    <xf numFmtId="0" fontId="9" fillId="13" borderId="21" xfId="0" applyFont="1" applyFill="1" applyBorder="1" applyAlignment="1" applyProtection="1">
      <alignment vertical="top" wrapText="1"/>
      <protection locked="0"/>
    </xf>
    <xf numFmtId="0" fontId="9" fillId="7" borderId="21" xfId="0" applyFont="1" applyFill="1" applyBorder="1" applyAlignment="1">
      <alignment vertical="top" wrapText="1"/>
    </xf>
    <xf numFmtId="0" fontId="8" fillId="0" borderId="14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0" fontId="8" fillId="0" borderId="43" xfId="0" applyFont="1" applyBorder="1" applyAlignment="1">
      <alignment vertical="center"/>
    </xf>
    <xf numFmtId="165" fontId="8" fillId="0" borderId="22" xfId="1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vertical="center"/>
    </xf>
    <xf numFmtId="164" fontId="0" fillId="14" borderId="42" xfId="0" applyNumberFormat="1" applyFill="1" applyBorder="1" applyAlignment="1">
      <alignment vertical="center"/>
    </xf>
    <xf numFmtId="164" fontId="7" fillId="14" borderId="21" xfId="0" applyNumberFormat="1" applyFont="1" applyFill="1" applyBorder="1" applyAlignment="1">
      <alignment vertical="center"/>
    </xf>
    <xf numFmtId="164" fontId="0" fillId="14" borderId="14" xfId="0" applyNumberFormat="1" applyFill="1" applyBorder="1" applyAlignment="1">
      <alignment vertical="center"/>
    </xf>
    <xf numFmtId="164" fontId="0" fillId="15" borderId="42" xfId="0" applyNumberFormat="1" applyFill="1" applyBorder="1" applyAlignment="1">
      <alignment vertical="center"/>
    </xf>
    <xf numFmtId="164" fontId="0" fillId="15" borderId="23" xfId="0" applyNumberFormat="1" applyFill="1" applyBorder="1" applyAlignment="1">
      <alignment vertical="center"/>
    </xf>
    <xf numFmtId="164" fontId="0" fillId="14" borderId="41" xfId="0" applyNumberFormat="1" applyFill="1" applyBorder="1" applyAlignment="1">
      <alignment vertical="center"/>
    </xf>
    <xf numFmtId="164" fontId="0" fillId="14" borderId="21" xfId="0" applyNumberFormat="1" applyFill="1" applyBorder="1" applyAlignment="1">
      <alignment vertical="center"/>
    </xf>
    <xf numFmtId="164" fontId="0" fillId="14" borderId="23" xfId="0" applyNumberFormat="1" applyFill="1" applyBorder="1" applyAlignment="1">
      <alignment vertical="center"/>
    </xf>
    <xf numFmtId="9" fontId="0" fillId="0" borderId="14" xfId="0" applyNumberFormat="1" applyBorder="1" applyProtection="1">
      <protection locked="0"/>
    </xf>
    <xf numFmtId="9" fontId="0" fillId="0" borderId="21" xfId="0" applyNumberFormat="1" applyBorder="1" applyProtection="1">
      <protection locked="0"/>
    </xf>
    <xf numFmtId="0" fontId="0" fillId="0" borderId="21" xfId="0" applyBorder="1"/>
    <xf numFmtId="0" fontId="0" fillId="0" borderId="47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165" fontId="8" fillId="0" borderId="10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14" borderId="19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3" xfId="0" applyNumberFormat="1" applyFill="1" applyBorder="1" applyAlignment="1">
      <alignment vertical="center"/>
    </xf>
    <xf numFmtId="164" fontId="0" fillId="15" borderId="19" xfId="0" applyNumberFormat="1" applyFill="1" applyBorder="1" applyAlignment="1">
      <alignment vertical="center"/>
    </xf>
    <xf numFmtId="164" fontId="0" fillId="15" borderId="20" xfId="0" applyNumberFormat="1" applyFill="1" applyBorder="1" applyAlignment="1">
      <alignment vertical="center"/>
    </xf>
    <xf numFmtId="164" fontId="0" fillId="14" borderId="3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164" fontId="0" fillId="14" borderId="20" xfId="0" applyNumberFormat="1" applyFill="1" applyBorder="1" applyAlignment="1">
      <alignment vertical="center"/>
    </xf>
    <xf numFmtId="9" fontId="0" fillId="0" borderId="33" xfId="0" applyNumberFormat="1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48" xfId="0" applyBorder="1" applyAlignment="1">
      <alignment horizontal="center"/>
    </xf>
    <xf numFmtId="0" fontId="8" fillId="0" borderId="35" xfId="0" applyFont="1" applyBorder="1" applyAlignment="1">
      <alignment vertical="center"/>
    </xf>
    <xf numFmtId="0" fontId="8" fillId="0" borderId="26" xfId="0" applyFont="1" applyBorder="1" applyAlignment="1">
      <alignment horizontal="center" vertical="center"/>
    </xf>
    <xf numFmtId="0" fontId="8" fillId="0" borderId="44" xfId="0" applyFont="1" applyBorder="1" applyAlignment="1">
      <alignment vertical="center"/>
    </xf>
    <xf numFmtId="165" fontId="8" fillId="0" borderId="26" xfId="1" applyNumberFormat="1" applyFont="1" applyFill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4" fontId="0" fillId="14" borderId="24" xfId="0" applyNumberFormat="1" applyFill="1" applyBorder="1" applyAlignment="1">
      <alignment vertical="center"/>
    </xf>
    <xf numFmtId="164" fontId="7" fillId="14" borderId="25" xfId="0" applyNumberFormat="1" applyFont="1" applyFill="1" applyBorder="1" applyAlignment="1">
      <alignment vertical="center"/>
    </xf>
    <xf numFmtId="164" fontId="0" fillId="14" borderId="35" xfId="0" applyNumberFormat="1" applyFill="1" applyBorder="1" applyAlignment="1">
      <alignment vertical="center"/>
    </xf>
    <xf numFmtId="164" fontId="0" fillId="15" borderId="24" xfId="0" applyNumberFormat="1" applyFill="1" applyBorder="1" applyAlignment="1">
      <alignment vertical="center"/>
    </xf>
    <xf numFmtId="164" fontId="0" fillId="15" borderId="27" xfId="0" applyNumberForma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4" borderId="27" xfId="0" applyNumberFormat="1" applyFill="1" applyBorder="1" applyAlignment="1">
      <alignment vertical="center"/>
    </xf>
    <xf numFmtId="9" fontId="0" fillId="0" borderId="35" xfId="0" applyNumberFormat="1" applyBorder="1" applyProtection="1">
      <protection locked="0"/>
    </xf>
    <xf numFmtId="9" fontId="0" fillId="0" borderId="25" xfId="0" applyNumberFormat="1" applyBorder="1" applyProtection="1">
      <protection locked="0"/>
    </xf>
    <xf numFmtId="0" fontId="0" fillId="0" borderId="25" xfId="0" applyBorder="1"/>
    <xf numFmtId="0" fontId="0" fillId="0" borderId="49" xfId="0" applyBorder="1" applyAlignment="1">
      <alignment horizontal="center"/>
    </xf>
    <xf numFmtId="0" fontId="0" fillId="0" borderId="0" xfId="0" applyProtection="1">
      <protection locked="0"/>
    </xf>
    <xf numFmtId="0" fontId="0" fillId="0" borderId="4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5" xfId="0" applyBorder="1" applyProtection="1">
      <protection locked="0"/>
    </xf>
    <xf numFmtId="164" fontId="0" fillId="15" borderId="33" xfId="0" applyNumberFormat="1" applyFill="1" applyBorder="1" applyAlignment="1">
      <alignment vertical="center"/>
    </xf>
    <xf numFmtId="9" fontId="8" fillId="0" borderId="22" xfId="1" applyFont="1" applyFill="1" applyBorder="1" applyAlignment="1">
      <alignment horizontal="center"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28" xfId="0" applyNumberFormat="1" applyFill="1" applyBorder="1" applyAlignment="1">
      <alignment vertical="center"/>
    </xf>
    <xf numFmtId="164" fontId="0" fillId="15" borderId="14" xfId="0" applyNumberFormat="1" applyFill="1" applyBorder="1" applyAlignment="1">
      <alignment vertical="center"/>
    </xf>
    <xf numFmtId="164" fontId="0" fillId="15" borderId="28" xfId="0" applyNumberFormat="1" applyFill="1" applyBorder="1" applyAlignment="1">
      <alignment vertical="center"/>
    </xf>
    <xf numFmtId="9" fontId="8" fillId="0" borderId="10" xfId="1" applyFont="1" applyFill="1" applyBorder="1" applyAlignment="1">
      <alignment horizontal="center" vertical="center"/>
    </xf>
    <xf numFmtId="164" fontId="7" fillId="14" borderId="10" xfId="0" applyNumberFormat="1" applyFon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0" fillId="15" borderId="34" xfId="0" applyNumberFormat="1" applyFill="1" applyBorder="1" applyAlignment="1">
      <alignment vertical="center"/>
    </xf>
    <xf numFmtId="9" fontId="8" fillId="0" borderId="26" xfId="1" applyFont="1" applyFill="1" applyBorder="1" applyAlignment="1">
      <alignment horizontal="center" vertical="center"/>
    </xf>
    <xf numFmtId="164" fontId="7" fillId="14" borderId="26" xfId="0" applyNumberFormat="1" applyFont="1" applyFill="1" applyBorder="1" applyAlignment="1">
      <alignment vertical="center"/>
    </xf>
    <xf numFmtId="164" fontId="0" fillId="14" borderId="36" xfId="0" applyNumberFormat="1" applyFill="1" applyBorder="1" applyAlignment="1">
      <alignment vertical="center"/>
    </xf>
    <xf numFmtId="164" fontId="0" fillId="15" borderId="35" xfId="0" applyNumberFormat="1" applyFill="1" applyBorder="1" applyAlignment="1">
      <alignment vertical="center"/>
    </xf>
    <xf numFmtId="164" fontId="0" fillId="15" borderId="36" xfId="0" applyNumberFormat="1" applyFill="1" applyBorder="1" applyAlignment="1">
      <alignment vertical="center"/>
    </xf>
    <xf numFmtId="164" fontId="0" fillId="15" borderId="41" xfId="0" applyNumberFormat="1" applyFill="1" applyBorder="1" applyAlignment="1">
      <alignment vertical="center"/>
    </xf>
    <xf numFmtId="164" fontId="0" fillId="15" borderId="21" xfId="0" applyNumberFormat="1" applyFill="1" applyBorder="1" applyAlignment="1">
      <alignment vertical="center"/>
    </xf>
    <xf numFmtId="164" fontId="0" fillId="15" borderId="3" xfId="0" applyNumberFormat="1" applyFill="1" applyBorder="1" applyAlignment="1">
      <alignment vertical="center"/>
    </xf>
    <xf numFmtId="164" fontId="0" fillId="15" borderId="0" xfId="0" applyNumberFormat="1" applyFill="1" applyAlignment="1">
      <alignment vertical="center"/>
    </xf>
    <xf numFmtId="0" fontId="0" fillId="0" borderId="21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5" borderId="40" xfId="0" applyNumberFormat="1" applyFill="1" applyBorder="1" applyAlignment="1">
      <alignment vertical="center"/>
    </xf>
    <xf numFmtId="164" fontId="0" fillId="15" borderId="25" xfId="0" applyNumberFormat="1" applyFill="1" applyBorder="1" applyAlignment="1">
      <alignment vertical="center"/>
    </xf>
    <xf numFmtId="0" fontId="0" fillId="0" borderId="25" xfId="0" applyBorder="1" applyAlignment="1">
      <alignment vertical="center"/>
    </xf>
    <xf numFmtId="164" fontId="7" fillId="14" borderId="42" xfId="0" applyNumberFormat="1" applyFont="1" applyFill="1" applyBorder="1" applyAlignment="1">
      <alignment vertical="center"/>
    </xf>
    <xf numFmtId="164" fontId="7" fillId="14" borderId="14" xfId="0" applyNumberFormat="1" applyFont="1" applyFill="1" applyBorder="1" applyAlignment="1">
      <alignment vertical="center"/>
    </xf>
    <xf numFmtId="164" fontId="7" fillId="14" borderId="24" xfId="0" applyNumberFormat="1" applyFont="1" applyFill="1" applyBorder="1" applyAlignment="1">
      <alignment vertical="center"/>
    </xf>
    <xf numFmtId="164" fontId="7" fillId="14" borderId="35" xfId="0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7" fillId="6" borderId="0" xfId="0" applyNumberFormat="1" applyFont="1" applyFill="1" applyAlignment="1">
      <alignment vertical="center"/>
    </xf>
    <xf numFmtId="164" fontId="7" fillId="0" borderId="34" xfId="0" applyNumberFormat="1" applyFont="1" applyBorder="1" applyAlignment="1">
      <alignment horizontal="center" vertical="center"/>
    </xf>
    <xf numFmtId="164" fontId="7" fillId="0" borderId="36" xfId="0" applyNumberFormat="1" applyFont="1" applyBorder="1" applyAlignment="1">
      <alignment horizontal="center" vertical="center"/>
    </xf>
    <xf numFmtId="0" fontId="4" fillId="0" borderId="0" xfId="0" applyFont="1"/>
    <xf numFmtId="0" fontId="2" fillId="0" borderId="14" xfId="0" applyFont="1" applyBorder="1"/>
    <xf numFmtId="0" fontId="2" fillId="0" borderId="21" xfId="0" applyFont="1" applyBorder="1"/>
    <xf numFmtId="0" fontId="2" fillId="0" borderId="28" xfId="0" applyFont="1" applyBorder="1"/>
    <xf numFmtId="0" fontId="2" fillId="0" borderId="46" xfId="0" applyFont="1" applyBorder="1"/>
    <xf numFmtId="0" fontId="2" fillId="0" borderId="12" xfId="0" applyFont="1" applyBorder="1"/>
    <xf numFmtId="0" fontId="2" fillId="0" borderId="13" xfId="0" applyFont="1" applyBorder="1"/>
    <xf numFmtId="0" fontId="9" fillId="9" borderId="28" xfId="0" applyFont="1" applyFill="1" applyBorder="1" applyAlignment="1" applyProtection="1">
      <alignment vertical="top" wrapText="1"/>
      <protection locked="0"/>
    </xf>
    <xf numFmtId="0" fontId="8" fillId="0" borderId="10" xfId="0" applyFont="1" applyBorder="1" applyAlignment="1">
      <alignment vertical="center"/>
    </xf>
    <xf numFmtId="164" fontId="0" fillId="6" borderId="19" xfId="0" applyNumberFormat="1" applyFill="1" applyBorder="1" applyAlignment="1">
      <alignment vertical="center"/>
    </xf>
    <xf numFmtId="164" fontId="8" fillId="6" borderId="0" xfId="0" applyNumberFormat="1" applyFont="1" applyFill="1" applyAlignment="1">
      <alignment vertical="center"/>
    </xf>
    <xf numFmtId="164" fontId="0" fillId="6" borderId="34" xfId="0" applyNumberFormat="1" applyFill="1" applyBorder="1" applyAlignment="1">
      <alignment vertical="center"/>
    </xf>
    <xf numFmtId="164" fontId="8" fillId="0" borderId="34" xfId="0" applyNumberFormat="1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164" fontId="0" fillId="6" borderId="24" xfId="0" applyNumberFormat="1" applyFill="1" applyBorder="1" applyAlignment="1">
      <alignment vertical="center"/>
    </xf>
    <xf numFmtId="164" fontId="8" fillId="6" borderId="25" xfId="0" applyNumberFormat="1" applyFont="1" applyFill="1" applyBorder="1" applyAlignment="1">
      <alignment vertical="center"/>
    </xf>
    <xf numFmtId="164" fontId="0" fillId="6" borderId="36" xfId="0" applyNumberFormat="1" applyFill="1" applyBorder="1" applyAlignment="1">
      <alignment vertical="center"/>
    </xf>
    <xf numFmtId="164" fontId="0" fillId="6" borderId="0" xfId="0" applyNumberFormat="1" applyFill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0" fontId="8" fillId="0" borderId="22" xfId="0" applyFont="1" applyBorder="1" applyAlignment="1">
      <alignment vertical="center"/>
    </xf>
    <xf numFmtId="165" fontId="8" fillId="0" borderId="22" xfId="1" applyNumberFormat="1" applyFont="1" applyFill="1" applyBorder="1" applyAlignment="1">
      <alignment vertical="center"/>
    </xf>
    <xf numFmtId="9" fontId="0" fillId="0" borderId="4" xfId="0" applyNumberFormat="1" applyBorder="1" applyProtection="1">
      <protection locked="0"/>
    </xf>
    <xf numFmtId="0" fontId="0" fillId="0" borderId="4" xfId="0" applyBorder="1"/>
    <xf numFmtId="0" fontId="8" fillId="0" borderId="9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165" fontId="8" fillId="0" borderId="9" xfId="1" applyNumberFormat="1" applyFont="1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7" fillId="6" borderId="8" xfId="0" applyNumberFormat="1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48" xfId="0" applyBorder="1" applyAlignment="1">
      <alignment horizontal="center" vertical="center"/>
    </xf>
    <xf numFmtId="164" fontId="7" fillId="6" borderId="6" xfId="0" applyNumberFormat="1" applyFont="1" applyFill="1" applyBorder="1" applyAlignment="1">
      <alignment vertical="center"/>
    </xf>
    <xf numFmtId="0" fontId="0" fillId="0" borderId="34" xfId="0" applyBorder="1" applyAlignment="1">
      <alignment vertical="center" wrapText="1"/>
    </xf>
    <xf numFmtId="0" fontId="0" fillId="0" borderId="34" xfId="0" applyBorder="1" applyAlignment="1">
      <alignment vertical="center"/>
    </xf>
    <xf numFmtId="0" fontId="8" fillId="8" borderId="1" xfId="0" applyFont="1" applyFill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0" fillId="0" borderId="51" xfId="0" applyBorder="1" applyAlignment="1">
      <alignment horizontal="center"/>
    </xf>
    <xf numFmtId="0" fontId="8" fillId="8" borderId="0" xfId="0" applyFont="1" applyFill="1" applyAlignment="1">
      <alignment vertical="center"/>
    </xf>
    <xf numFmtId="0" fontId="0" fillId="0" borderId="15" xfId="0" applyBorder="1" applyAlignment="1">
      <alignment vertical="center"/>
    </xf>
    <xf numFmtId="0" fontId="0" fillId="0" borderId="20" xfId="0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64" fontId="0" fillId="6" borderId="2" xfId="0" applyNumberFormat="1" applyFill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164" fontId="0" fillId="6" borderId="3" xfId="0" applyNumberFormat="1" applyFill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0" fillId="0" borderId="40" xfId="0" applyBorder="1"/>
    <xf numFmtId="0" fontId="8" fillId="0" borderId="40" xfId="0" applyFont="1" applyBorder="1" applyAlignment="1">
      <alignment vertical="center"/>
    </xf>
    <xf numFmtId="164" fontId="0" fillId="6" borderId="40" xfId="0" applyNumberFormat="1" applyFill="1" applyBorder="1" applyAlignment="1">
      <alignment vertical="center"/>
    </xf>
    <xf numFmtId="164" fontId="7" fillId="6" borderId="44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9" fontId="0" fillId="0" borderId="33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8" fillId="0" borderId="11" xfId="0" applyFont="1" applyBorder="1" applyAlignment="1">
      <alignment vertical="center"/>
    </xf>
    <xf numFmtId="165" fontId="8" fillId="0" borderId="11" xfId="1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164" fontId="0" fillId="6" borderId="17" xfId="0" applyNumberFormat="1" applyFill="1" applyBorder="1" applyAlignment="1">
      <alignment vertical="center"/>
    </xf>
    <xf numFmtId="164" fontId="7" fillId="6" borderId="4" xfId="0" applyNumberFormat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9" fontId="0" fillId="0" borderId="29" xfId="0" applyNumberFormat="1" applyBorder="1" applyAlignment="1" applyProtection="1">
      <alignment vertical="center"/>
      <protection locked="0"/>
    </xf>
    <xf numFmtId="9" fontId="0" fillId="0" borderId="4" xfId="0" applyNumberFormat="1" applyBorder="1" applyAlignment="1" applyProtection="1">
      <alignment vertical="center"/>
      <protection locked="0"/>
    </xf>
    <xf numFmtId="0" fontId="0" fillId="0" borderId="36" xfId="0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2" fillId="5" borderId="52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left" vertical="center" wrapText="1"/>
    </xf>
    <xf numFmtId="0" fontId="8" fillId="0" borderId="42" xfId="0" applyFont="1" applyBorder="1" applyAlignment="1">
      <alignment vertical="center"/>
    </xf>
    <xf numFmtId="9" fontId="15" fillId="0" borderId="23" xfId="1" applyFont="1" applyFill="1" applyBorder="1" applyAlignment="1">
      <alignment vertical="center"/>
    </xf>
    <xf numFmtId="166" fontId="16" fillId="6" borderId="42" xfId="0" applyNumberFormat="1" applyFont="1" applyFill="1" applyBorder="1" applyAlignment="1">
      <alignment horizontal="center" vertical="center"/>
    </xf>
    <xf numFmtId="166" fontId="16" fillId="6" borderId="22" xfId="0" applyNumberFormat="1" applyFont="1" applyFill="1" applyBorder="1" applyAlignment="1">
      <alignment horizontal="center" vertical="center"/>
    </xf>
    <xf numFmtId="166" fontId="16" fillId="6" borderId="2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 wrapText="1"/>
    </xf>
    <xf numFmtId="166" fontId="16" fillId="6" borderId="41" xfId="0" applyNumberFormat="1" applyFont="1" applyFill="1" applyBorder="1" applyAlignment="1">
      <alignment horizontal="center" vertical="center"/>
    </xf>
    <xf numFmtId="166" fontId="8" fillId="0" borderId="28" xfId="0" applyNumberFormat="1" applyFont="1" applyBorder="1" applyAlignment="1">
      <alignment horizontal="left" vertical="center"/>
    </xf>
    <xf numFmtId="9" fontId="8" fillId="0" borderId="14" xfId="1" applyFont="1" applyFill="1" applyBorder="1" applyAlignment="1">
      <alignment horizontal="center" vertical="center"/>
    </xf>
    <xf numFmtId="9" fontId="8" fillId="0" borderId="21" xfId="1" applyFont="1" applyFill="1" applyBorder="1" applyAlignment="1">
      <alignment horizontal="center" vertical="center"/>
    </xf>
    <xf numFmtId="166" fontId="8" fillId="0" borderId="21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9" fontId="15" fillId="0" borderId="18" xfId="1" applyFont="1" applyFill="1" applyBorder="1" applyAlignment="1">
      <alignment vertical="center"/>
    </xf>
    <xf numFmtId="166" fontId="16" fillId="6" borderId="29" xfId="0" applyNumberFormat="1" applyFont="1" applyFill="1" applyBorder="1" applyAlignment="1">
      <alignment horizontal="center" vertical="center"/>
    </xf>
    <xf numFmtId="166" fontId="16" fillId="6" borderId="11" xfId="0" applyNumberFormat="1" applyFont="1" applyFill="1" applyBorder="1" applyAlignment="1">
      <alignment horizontal="center" vertical="center"/>
    </xf>
    <xf numFmtId="166" fontId="16" fillId="6" borderId="4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 wrapText="1"/>
    </xf>
    <xf numFmtId="166" fontId="16" fillId="6" borderId="5" xfId="0" applyNumberFormat="1" applyFont="1" applyFill="1" applyBorder="1" applyAlignment="1">
      <alignment horizontal="center" vertical="center"/>
    </xf>
    <xf numFmtId="166" fontId="0" fillId="0" borderId="30" xfId="0" applyNumberFormat="1" applyBorder="1" applyAlignment="1">
      <alignment horizontal="left" vertical="center"/>
    </xf>
    <xf numFmtId="9" fontId="8" fillId="0" borderId="29" xfId="1" applyFont="1" applyFill="1" applyBorder="1" applyAlignment="1">
      <alignment horizontal="center" vertical="center"/>
    </xf>
    <xf numFmtId="9" fontId="8" fillId="0" borderId="4" xfId="1" applyFont="1" applyFill="1" applyBorder="1" applyAlignment="1">
      <alignment horizontal="center" vertical="center"/>
    </xf>
    <xf numFmtId="166" fontId="8" fillId="0" borderId="4" xfId="0" applyNumberFormat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17" fillId="0" borderId="15" xfId="0" applyFont="1" applyBorder="1"/>
    <xf numFmtId="166" fontId="18" fillId="6" borderId="31" xfId="0" applyNumberFormat="1" applyFont="1" applyFill="1" applyBorder="1" applyAlignment="1">
      <alignment horizontal="center"/>
    </xf>
    <xf numFmtId="166" fontId="18" fillId="6" borderId="9" xfId="0" applyNumberFormat="1" applyFont="1" applyFill="1" applyBorder="1" applyAlignment="1">
      <alignment horizontal="center"/>
    </xf>
    <xf numFmtId="166" fontId="18" fillId="6" borderId="1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top" wrapText="1"/>
    </xf>
    <xf numFmtId="166" fontId="18" fillId="6" borderId="2" xfId="0" applyNumberFormat="1" applyFont="1" applyFill="1" applyBorder="1" applyAlignment="1">
      <alignment horizontal="center"/>
    </xf>
    <xf numFmtId="166" fontId="0" fillId="0" borderId="32" xfId="0" applyNumberFormat="1" applyBorder="1" applyAlignment="1">
      <alignment vertical="center" wrapText="1"/>
    </xf>
    <xf numFmtId="9" fontId="0" fillId="0" borderId="31" xfId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7" fillId="0" borderId="20" xfId="0" applyFont="1" applyBorder="1"/>
    <xf numFmtId="166" fontId="18" fillId="6" borderId="33" xfId="0" applyNumberFormat="1" applyFont="1" applyFill="1" applyBorder="1" applyAlignment="1">
      <alignment horizontal="center"/>
    </xf>
    <xf numFmtId="166" fontId="18" fillId="6" borderId="10" xfId="0" applyNumberFormat="1" applyFont="1" applyFill="1" applyBorder="1" applyAlignment="1">
      <alignment horizontal="center"/>
    </xf>
    <xf numFmtId="166" fontId="18" fillId="6" borderId="0" xfId="0" applyNumberFormat="1" applyFont="1" applyFill="1" applyAlignment="1">
      <alignment horizontal="center"/>
    </xf>
    <xf numFmtId="166" fontId="0" fillId="0" borderId="34" xfId="0" applyNumberFormat="1" applyBorder="1" applyAlignment="1">
      <alignment vertical="top" wrapText="1"/>
    </xf>
    <xf numFmtId="166" fontId="18" fillId="6" borderId="3" xfId="0" applyNumberFormat="1" applyFont="1" applyFill="1" applyBorder="1" applyAlignment="1">
      <alignment horizontal="center"/>
    </xf>
    <xf numFmtId="166" fontId="0" fillId="0" borderId="34" xfId="0" applyNumberFormat="1" applyBorder="1" applyAlignment="1">
      <alignment vertical="center" wrapText="1"/>
    </xf>
    <xf numFmtId="9" fontId="0" fillId="0" borderId="33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1" xfId="0" applyBorder="1"/>
    <xf numFmtId="0" fontId="17" fillId="0" borderId="18" xfId="0" applyFont="1" applyBorder="1"/>
    <xf numFmtId="166" fontId="18" fillId="6" borderId="29" xfId="0" applyNumberFormat="1" applyFont="1" applyFill="1" applyBorder="1" applyAlignment="1">
      <alignment horizontal="center"/>
    </xf>
    <xf numFmtId="166" fontId="18" fillId="6" borderId="11" xfId="0" applyNumberFormat="1" applyFont="1" applyFill="1" applyBorder="1" applyAlignment="1">
      <alignment horizontal="center"/>
    </xf>
    <xf numFmtId="166" fontId="18" fillId="6" borderId="4" xfId="0" applyNumberFormat="1" applyFont="1" applyFill="1" applyBorder="1" applyAlignment="1">
      <alignment horizontal="center"/>
    </xf>
    <xf numFmtId="166" fontId="0" fillId="0" borderId="30" xfId="0" applyNumberFormat="1" applyBorder="1" applyAlignment="1">
      <alignment vertical="top" wrapText="1"/>
    </xf>
    <xf numFmtId="166" fontId="0" fillId="0" borderId="30" xfId="0" applyNumberFormat="1" applyBorder="1" applyAlignment="1">
      <alignment vertical="center" wrapText="1"/>
    </xf>
    <xf numFmtId="9" fontId="0" fillId="0" borderId="29" xfId="1" applyFont="1" applyFill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32" xfId="0" applyNumberFormat="1" applyBorder="1" applyAlignment="1">
      <alignment horizontal="left" vertical="center" wrapText="1"/>
    </xf>
    <xf numFmtId="166" fontId="0" fillId="0" borderId="32" xfId="0" applyNumberFormat="1" applyBorder="1" applyAlignment="1">
      <alignment horizontal="left" vertical="center"/>
    </xf>
    <xf numFmtId="166" fontId="0" fillId="0" borderId="34" xfId="0" applyNumberFormat="1" applyBorder="1" applyAlignment="1">
      <alignment horizontal="left" vertical="center" wrapText="1"/>
    </xf>
    <xf numFmtId="166" fontId="0" fillId="0" borderId="34" xfId="0" applyNumberFormat="1" applyBorder="1" applyAlignment="1">
      <alignment horizontal="left" vertical="center"/>
    </xf>
    <xf numFmtId="166" fontId="18" fillId="6" borderId="5" xfId="0" applyNumberFormat="1" applyFont="1" applyFill="1" applyBorder="1" applyAlignment="1">
      <alignment horizontal="center"/>
    </xf>
    <xf numFmtId="166" fontId="8" fillId="0" borderId="32" xfId="0" applyNumberFormat="1" applyFont="1" applyBorder="1" applyAlignment="1">
      <alignment horizontal="left" vertical="center" wrapText="1"/>
    </xf>
    <xf numFmtId="166" fontId="19" fillId="6" borderId="3" xfId="0" applyNumberFormat="1" applyFont="1" applyFill="1" applyBorder="1" applyAlignment="1">
      <alignment horizontal="center"/>
    </xf>
    <xf numFmtId="166" fontId="19" fillId="6" borderId="10" xfId="0" applyNumberFormat="1" applyFont="1" applyFill="1" applyBorder="1" applyAlignment="1">
      <alignment horizontal="center"/>
    </xf>
    <xf numFmtId="166" fontId="19" fillId="6" borderId="0" xfId="0" applyNumberFormat="1" applyFont="1" applyFill="1" applyAlignment="1">
      <alignment horizontal="center"/>
    </xf>
    <xf numFmtId="166" fontId="8" fillId="0" borderId="34" xfId="0" applyNumberFormat="1" applyFont="1" applyBorder="1" applyAlignment="1">
      <alignment horizontal="left" vertical="center" wrapText="1"/>
    </xf>
    <xf numFmtId="9" fontId="15" fillId="0" borderId="15" xfId="1" applyFont="1" applyFill="1" applyBorder="1" applyAlignment="1">
      <alignment vertical="center"/>
    </xf>
    <xf numFmtId="166" fontId="16" fillId="6" borderId="31" xfId="0" applyNumberFormat="1" applyFont="1" applyFill="1" applyBorder="1" applyAlignment="1">
      <alignment horizontal="center" vertical="center"/>
    </xf>
    <xf numFmtId="166" fontId="16" fillId="6" borderId="9" xfId="0" applyNumberFormat="1" applyFont="1" applyFill="1" applyBorder="1" applyAlignment="1">
      <alignment horizontal="center" vertical="center"/>
    </xf>
    <xf numFmtId="166" fontId="16" fillId="6" borderId="1" xfId="0" applyNumberFormat="1" applyFont="1" applyFill="1" applyBorder="1" applyAlignment="1">
      <alignment horizontal="center" vertical="center"/>
    </xf>
    <xf numFmtId="166" fontId="16" fillId="6" borderId="2" xfId="0" applyNumberFormat="1" applyFont="1" applyFill="1" applyBorder="1" applyAlignment="1">
      <alignment horizontal="center" vertical="center"/>
    </xf>
    <xf numFmtId="9" fontId="8" fillId="0" borderId="31" xfId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66" fontId="8" fillId="0" borderId="1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9" fontId="15" fillId="0" borderId="20" xfId="1" applyFont="1" applyFill="1" applyBorder="1" applyAlignment="1">
      <alignment vertical="center"/>
    </xf>
    <xf numFmtId="166" fontId="16" fillId="6" borderId="33" xfId="0" applyNumberFormat="1" applyFont="1" applyFill="1" applyBorder="1" applyAlignment="1">
      <alignment horizontal="center" vertical="center"/>
    </xf>
    <xf numFmtId="166" fontId="16" fillId="6" borderId="10" xfId="0" applyNumberFormat="1" applyFont="1" applyFill="1" applyBorder="1" applyAlignment="1">
      <alignment horizontal="center" vertical="center"/>
    </xf>
    <xf numFmtId="166" fontId="16" fillId="6" borderId="0" xfId="0" applyNumberFormat="1" applyFont="1" applyFill="1" applyAlignment="1">
      <alignment horizontal="center" vertical="center"/>
    </xf>
    <xf numFmtId="166" fontId="16" fillId="6" borderId="3" xfId="0" applyNumberFormat="1" applyFont="1" applyFill="1" applyBorder="1" applyAlignment="1">
      <alignment horizontal="center" vertical="center"/>
    </xf>
    <xf numFmtId="9" fontId="8" fillId="0" borderId="33" xfId="1" applyFont="1" applyFill="1" applyBorder="1" applyAlignment="1">
      <alignment horizontal="center" vertical="center"/>
    </xf>
    <xf numFmtId="9" fontId="8" fillId="0" borderId="0" xfId="1" applyFont="1" applyFill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66" fontId="20" fillId="6" borderId="3" xfId="0" applyNumberFormat="1" applyFont="1" applyFill="1" applyBorder="1" applyAlignment="1">
      <alignment horizontal="center" vertical="center"/>
    </xf>
    <xf numFmtId="166" fontId="20" fillId="6" borderId="10" xfId="0" applyNumberFormat="1" applyFont="1" applyFill="1" applyBorder="1" applyAlignment="1">
      <alignment horizontal="center" vertical="center"/>
    </xf>
    <xf numFmtId="166" fontId="20" fillId="6" borderId="0" xfId="0" applyNumberFormat="1" applyFont="1" applyFill="1" applyAlignment="1">
      <alignment horizontal="center" vertical="center"/>
    </xf>
    <xf numFmtId="166" fontId="18" fillId="6" borderId="10" xfId="0" applyNumberFormat="1" applyFont="1" applyFill="1" applyBorder="1" applyAlignment="1">
      <alignment horizontal="center" vertical="center"/>
    </xf>
    <xf numFmtId="166" fontId="18" fillId="6" borderId="0" xfId="0" applyNumberFormat="1" applyFont="1" applyFill="1" applyAlignment="1">
      <alignment horizontal="center" vertical="center"/>
    </xf>
    <xf numFmtId="9" fontId="8" fillId="0" borderId="33" xfId="1" applyFont="1" applyFill="1" applyBorder="1" applyAlignment="1">
      <alignment horizontal="center" vertical="center" wrapText="1"/>
    </xf>
    <xf numFmtId="9" fontId="8" fillId="0" borderId="0" xfId="1" applyFont="1" applyFill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9" fontId="8" fillId="0" borderId="33" xfId="1" quotePrefix="1" applyFont="1" applyFill="1" applyBorder="1" applyAlignment="1">
      <alignment horizontal="center" vertical="center" wrapText="1"/>
    </xf>
    <xf numFmtId="9" fontId="8" fillId="0" borderId="0" xfId="1" quotePrefix="1" applyFont="1" applyFill="1" applyAlignment="1">
      <alignment horizontal="center" vertical="center" wrapText="1"/>
    </xf>
    <xf numFmtId="166" fontId="8" fillId="0" borderId="0" xfId="0" quotePrefix="1" applyNumberFormat="1" applyFont="1" applyAlignment="1">
      <alignment horizontal="center" vertical="center" wrapText="1"/>
    </xf>
    <xf numFmtId="0" fontId="8" fillId="0" borderId="34" xfId="0" quotePrefix="1" applyFont="1" applyBorder="1" applyAlignment="1">
      <alignment horizontal="center" vertical="center" wrapText="1"/>
    </xf>
    <xf numFmtId="165" fontId="15" fillId="0" borderId="20" xfId="1" applyNumberFormat="1" applyFont="1" applyFill="1" applyBorder="1" applyAlignment="1">
      <alignment vertical="center"/>
    </xf>
    <xf numFmtId="165" fontId="15" fillId="0" borderId="18" xfId="1" applyNumberFormat="1" applyFont="1" applyFill="1" applyBorder="1" applyAlignment="1">
      <alignment vertical="center"/>
    </xf>
    <xf numFmtId="0" fontId="0" fillId="0" borderId="20" xfId="0" applyBorder="1"/>
    <xf numFmtId="166" fontId="21" fillId="0" borderId="32" xfId="0" applyNumberFormat="1" applyFont="1" applyBorder="1" applyAlignment="1">
      <alignment vertical="center" wrapText="1"/>
    </xf>
    <xf numFmtId="166" fontId="21" fillId="0" borderId="34" xfId="0" applyNumberFormat="1" applyFont="1" applyBorder="1" applyAlignment="1">
      <alignment vertical="center" wrapText="1"/>
    </xf>
    <xf numFmtId="166" fontId="18" fillId="6" borderId="16" xfId="0" applyNumberFormat="1" applyFont="1" applyFill="1" applyBorder="1" applyAlignment="1">
      <alignment horizontal="center"/>
    </xf>
    <xf numFmtId="166" fontId="18" fillId="6" borderId="19" xfId="0" applyNumberFormat="1" applyFont="1" applyFill="1" applyBorder="1" applyAlignment="1">
      <alignment horizontal="center"/>
    </xf>
    <xf numFmtId="0" fontId="0" fillId="0" borderId="34" xfId="0" applyBorder="1"/>
    <xf numFmtId="0" fontId="0" fillId="0" borderId="26" xfId="0" applyBorder="1"/>
    <xf numFmtId="0" fontId="17" fillId="0" borderId="27" xfId="0" applyFont="1" applyBorder="1"/>
    <xf numFmtId="166" fontId="18" fillId="6" borderId="24" xfId="0" applyNumberFormat="1" applyFont="1" applyFill="1" applyBorder="1" applyAlignment="1">
      <alignment horizontal="center"/>
    </xf>
    <xf numFmtId="166" fontId="16" fillId="6" borderId="26" xfId="0" applyNumberFormat="1" applyFont="1" applyFill="1" applyBorder="1" applyAlignment="1">
      <alignment horizontal="center" vertical="center"/>
    </xf>
    <xf numFmtId="166" fontId="16" fillId="6" borderId="25" xfId="0" applyNumberFormat="1" applyFont="1" applyFill="1" applyBorder="1" applyAlignment="1">
      <alignment horizontal="center" vertical="center"/>
    </xf>
    <xf numFmtId="166" fontId="0" fillId="0" borderId="36" xfId="0" applyNumberFormat="1" applyBorder="1" applyAlignment="1">
      <alignment horizontal="left" vertical="center" wrapText="1"/>
    </xf>
    <xf numFmtId="166" fontId="18" fillId="6" borderId="40" xfId="0" applyNumberFormat="1" applyFont="1" applyFill="1" applyBorder="1" applyAlignment="1">
      <alignment horizontal="center"/>
    </xf>
    <xf numFmtId="166" fontId="0" fillId="0" borderId="36" xfId="0" applyNumberFormat="1" applyBorder="1" applyAlignment="1">
      <alignment horizontal="left" vertical="center"/>
    </xf>
    <xf numFmtId="9" fontId="0" fillId="0" borderId="35" xfId="1" applyFont="1" applyFill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5" borderId="37" xfId="0" applyFont="1" applyFill="1" applyBorder="1" applyAlignment="1">
      <alignment horizontal="center" vertical="center" wrapText="1"/>
    </xf>
    <xf numFmtId="164" fontId="8" fillId="0" borderId="23" xfId="0" applyNumberFormat="1" applyFont="1" applyBorder="1" applyAlignment="1">
      <alignment vertical="center"/>
    </xf>
    <xf numFmtId="164" fontId="8" fillId="0" borderId="20" xfId="0" applyNumberFormat="1" applyFont="1" applyBorder="1" applyAlignment="1">
      <alignment vertical="center"/>
    </xf>
    <xf numFmtId="164" fontId="0" fillId="6" borderId="33" xfId="0" applyNumberFormat="1" applyFill="1" applyBorder="1" applyAlignment="1">
      <alignment vertical="center"/>
    </xf>
    <xf numFmtId="164" fontId="0" fillId="6" borderId="29" xfId="0" applyNumberFormat="1" applyFill="1" applyBorder="1" applyAlignment="1">
      <alignment vertical="center"/>
    </xf>
    <xf numFmtId="164" fontId="8" fillId="0" borderId="18" xfId="0" applyNumberFormat="1" applyFont="1" applyBorder="1" applyAlignment="1">
      <alignment vertical="center"/>
    </xf>
    <xf numFmtId="164" fontId="8" fillId="0" borderId="27" xfId="0" applyNumberFormat="1" applyFont="1" applyBorder="1" applyAlignment="1">
      <alignment vertical="center"/>
    </xf>
    <xf numFmtId="164" fontId="12" fillId="6" borderId="0" xfId="0" applyNumberFormat="1" applyFont="1" applyFill="1" applyAlignment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0" fillId="0" borderId="51" xfId="0" applyBorder="1" applyAlignment="1">
      <alignment vertical="top"/>
    </xf>
    <xf numFmtId="165" fontId="0" fillId="0" borderId="51" xfId="1" applyNumberFormat="1" applyFont="1" applyBorder="1" applyAlignment="1">
      <alignment vertical="top"/>
    </xf>
    <xf numFmtId="164" fontId="8" fillId="6" borderId="16" xfId="0" applyNumberFormat="1" applyFont="1" applyFill="1" applyBorder="1" applyAlignment="1">
      <alignment vertical="center"/>
    </xf>
    <xf numFmtId="0" fontId="0" fillId="0" borderId="3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48" xfId="0" applyBorder="1" applyAlignment="1">
      <alignment vertical="top"/>
    </xf>
    <xf numFmtId="165" fontId="0" fillId="0" borderId="48" xfId="1" applyNumberFormat="1" applyFont="1" applyBorder="1" applyAlignment="1">
      <alignment vertical="top"/>
    </xf>
    <xf numFmtId="164" fontId="8" fillId="6" borderId="19" xfId="0" applyNumberFormat="1" applyFont="1" applyFill="1" applyBorder="1" applyAlignment="1">
      <alignment vertical="center"/>
    </xf>
    <xf numFmtId="0" fontId="0" fillId="0" borderId="34" xfId="0" applyBorder="1" applyAlignment="1">
      <alignment vertical="top"/>
    </xf>
    <xf numFmtId="0" fontId="0" fillId="0" borderId="0" xfId="0" applyAlignment="1">
      <alignment vertical="top"/>
    </xf>
    <xf numFmtId="0" fontId="0" fillId="0" borderId="50" xfId="0" applyBorder="1" applyAlignment="1">
      <alignment vertical="top"/>
    </xf>
    <xf numFmtId="165" fontId="0" fillId="0" borderId="50" xfId="1" applyNumberFormat="1" applyFont="1" applyBorder="1" applyAlignment="1">
      <alignment vertical="top"/>
    </xf>
    <xf numFmtId="164" fontId="8" fillId="6" borderId="17" xfId="0" applyNumberFormat="1" applyFont="1" applyFill="1" applyBorder="1" applyAlignment="1">
      <alignment vertical="center"/>
    </xf>
    <xf numFmtId="0" fontId="0" fillId="0" borderId="30" xfId="0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34" xfId="0" applyNumberFormat="1" applyBorder="1" applyAlignment="1">
      <alignment vertical="top"/>
    </xf>
    <xf numFmtId="164" fontId="0" fillId="0" borderId="3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0" fillId="0" borderId="34" xfId="0" applyBorder="1" applyAlignment="1">
      <alignment horizontal="center" vertical="top"/>
    </xf>
    <xf numFmtId="0" fontId="8" fillId="0" borderId="50" xfId="0" applyFont="1" applyBorder="1" applyAlignment="1">
      <alignment vertical="center"/>
    </xf>
    <xf numFmtId="0" fontId="0" fillId="0" borderId="49" xfId="0" applyBorder="1" applyAlignment="1">
      <alignment vertical="top"/>
    </xf>
    <xf numFmtId="165" fontId="0" fillId="0" borderId="49" xfId="1" applyNumberFormat="1" applyFont="1" applyBorder="1" applyAlignment="1">
      <alignment vertical="top"/>
    </xf>
    <xf numFmtId="164" fontId="8" fillId="6" borderId="24" xfId="0" applyNumberFormat="1" applyFont="1" applyFill="1" applyBorder="1" applyAlignment="1">
      <alignment vertical="center"/>
    </xf>
    <xf numFmtId="0" fontId="0" fillId="0" borderId="36" xfId="0" applyBorder="1" applyAlignment="1">
      <alignment vertical="top"/>
    </xf>
    <xf numFmtId="164" fontId="8" fillId="0" borderId="32" xfId="0" applyNumberFormat="1" applyFont="1" applyBorder="1" applyAlignment="1">
      <alignment vertical="center"/>
    </xf>
    <xf numFmtId="164" fontId="8" fillId="0" borderId="15" xfId="0" applyNumberFormat="1" applyFont="1" applyBorder="1" applyAlignment="1">
      <alignment vertical="center"/>
    </xf>
    <xf numFmtId="0" fontId="5" fillId="0" borderId="0" xfId="0" applyFont="1" applyAlignment="1">
      <alignment horizontal="left"/>
    </xf>
    <xf numFmtId="0" fontId="1" fillId="2" borderId="53" xfId="0" applyFont="1" applyFill="1" applyBorder="1" applyAlignment="1">
      <alignment vertical="center" wrapText="1"/>
    </xf>
    <xf numFmtId="0" fontId="2" fillId="5" borderId="4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 applyProtection="1">
      <alignment horizontal="left" vertical="top" wrapText="1"/>
      <protection locked="0"/>
    </xf>
    <xf numFmtId="0" fontId="0" fillId="0" borderId="21" xfId="0" applyBorder="1" applyAlignment="1">
      <alignment horizontal="center"/>
    </xf>
    <xf numFmtId="0" fontId="0" fillId="3" borderId="48" xfId="0" applyFill="1" applyBorder="1" applyAlignment="1">
      <alignment vertical="center"/>
    </xf>
    <xf numFmtId="9" fontId="6" fillId="3" borderId="0" xfId="1" applyFont="1" applyFill="1" applyBorder="1" applyAlignment="1">
      <alignment vertical="center"/>
    </xf>
    <xf numFmtId="0" fontId="0" fillId="0" borderId="48" xfId="0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9" fontId="6" fillId="0" borderId="0" xfId="1" applyFont="1" applyBorder="1"/>
    <xf numFmtId="0" fontId="0" fillId="3" borderId="50" xfId="0" applyFill="1" applyBorder="1" applyAlignment="1">
      <alignment vertical="center"/>
    </xf>
    <xf numFmtId="9" fontId="6" fillId="3" borderId="4" xfId="1" applyFont="1" applyFill="1" applyBorder="1" applyAlignment="1">
      <alignment vertical="center"/>
    </xf>
    <xf numFmtId="0" fontId="0" fillId="0" borderId="50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30" xfId="0" applyNumberFormat="1" applyBorder="1" applyAlignment="1">
      <alignment horizontal="center" vertical="center"/>
    </xf>
    <xf numFmtId="0" fontId="8" fillId="3" borderId="51" xfId="0" applyFont="1" applyFill="1" applyBorder="1" applyAlignment="1">
      <alignment vertical="center"/>
    </xf>
    <xf numFmtId="9" fontId="8" fillId="3" borderId="1" xfId="1" applyFont="1" applyFill="1" applyBorder="1" applyAlignment="1">
      <alignment vertical="center"/>
    </xf>
    <xf numFmtId="0" fontId="8" fillId="0" borderId="51" xfId="0" applyFont="1" applyBorder="1" applyAlignment="1">
      <alignment vertical="center"/>
    </xf>
    <xf numFmtId="164" fontId="8" fillId="6" borderId="3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0" borderId="48" xfId="0" applyBorder="1" applyAlignment="1">
      <alignment horizontal="left" vertical="center"/>
    </xf>
    <xf numFmtId="164" fontId="8" fillId="6" borderId="33" xfId="0" applyNumberFormat="1" applyFont="1" applyFill="1" applyBorder="1" applyAlignment="1">
      <alignment vertical="center"/>
    </xf>
    <xf numFmtId="164" fontId="8" fillId="0" borderId="34" xfId="0" applyNumberFormat="1" applyFont="1" applyBorder="1" applyAlignment="1">
      <alignment horizontal="center" vertical="center"/>
    </xf>
    <xf numFmtId="9" fontId="6" fillId="0" borderId="1" xfId="1" applyFont="1" applyBorder="1"/>
    <xf numFmtId="0" fontId="3" fillId="0" borderId="1" xfId="0" applyFont="1" applyBorder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8" fillId="3" borderId="48" xfId="0" applyFont="1" applyFill="1" applyBorder="1" applyAlignment="1">
      <alignment vertical="center"/>
    </xf>
    <xf numFmtId="9" fontId="8" fillId="3" borderId="0" xfId="1" applyFont="1" applyFill="1" applyBorder="1" applyAlignment="1">
      <alignment vertical="center"/>
    </xf>
    <xf numFmtId="0" fontId="8" fillId="0" borderId="48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50" xfId="0" applyBorder="1" applyAlignment="1">
      <alignment horizontal="left" vertical="center"/>
    </xf>
    <xf numFmtId="9" fontId="6" fillId="0" borderId="4" xfId="1" applyFont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3" borderId="56" xfId="0" applyFill="1" applyBorder="1" applyAlignment="1">
      <alignment vertical="center"/>
    </xf>
    <xf numFmtId="9" fontId="0" fillId="3" borderId="55" xfId="1" applyFont="1" applyFill="1" applyBorder="1" applyAlignment="1">
      <alignment vertical="center"/>
    </xf>
    <xf numFmtId="0" fontId="0" fillId="0" borderId="56" xfId="0" applyBorder="1" applyAlignment="1">
      <alignment vertical="center"/>
    </xf>
    <xf numFmtId="164" fontId="0" fillId="6" borderId="54" xfId="0" applyNumberFormat="1" applyFill="1" applyBorder="1" applyAlignment="1">
      <alignment vertical="center"/>
    </xf>
    <xf numFmtId="164" fontId="0" fillId="0" borderId="55" xfId="0" applyNumberFormat="1" applyBorder="1" applyAlignment="1">
      <alignment vertical="center"/>
    </xf>
    <xf numFmtId="164" fontId="0" fillId="0" borderId="57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164" fontId="8" fillId="6" borderId="29" xfId="0" applyNumberFormat="1" applyFont="1" applyFill="1" applyBorder="1" applyAlignment="1">
      <alignment vertical="center"/>
    </xf>
    <xf numFmtId="164" fontId="8" fillId="0" borderId="4" xfId="0" applyNumberFormat="1" applyFont="1" applyBorder="1" applyAlignment="1">
      <alignment horizontal="center" vertical="center"/>
    </xf>
    <xf numFmtId="164" fontId="8" fillId="0" borderId="30" xfId="0" applyNumberFormat="1" applyFon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3" borderId="51" xfId="0" applyFill="1" applyBorder="1" applyAlignment="1">
      <alignment vertical="center"/>
    </xf>
    <xf numFmtId="9" fontId="6" fillId="3" borderId="1" xfId="1" applyFont="1" applyFill="1" applyBorder="1" applyAlignment="1">
      <alignment vertical="center"/>
    </xf>
    <xf numFmtId="0" fontId="0" fillId="0" borderId="51" xfId="0" applyBorder="1" applyAlignment="1">
      <alignment horizontal="left" vertical="center"/>
    </xf>
    <xf numFmtId="164" fontId="0" fillId="6" borderId="31" xfId="0" applyNumberForma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8" fillId="0" borderId="51" xfId="0" applyFont="1" applyBorder="1" applyAlignment="1">
      <alignment horizontal="left" vertical="center"/>
    </xf>
    <xf numFmtId="0" fontId="0" fillId="0" borderId="35" xfId="0" applyBorder="1" applyAlignment="1">
      <alignment vertical="center"/>
    </xf>
    <xf numFmtId="0" fontId="0" fillId="3" borderId="49" xfId="0" applyFill="1" applyBorder="1" applyAlignment="1">
      <alignment vertical="center"/>
    </xf>
    <xf numFmtId="9" fontId="6" fillId="3" borderId="25" xfId="1" applyFont="1" applyFill="1" applyBorder="1" applyAlignment="1">
      <alignment vertical="center"/>
    </xf>
    <xf numFmtId="0" fontId="0" fillId="0" borderId="49" xfId="0" applyBorder="1" applyAlignment="1">
      <alignment horizontal="left" vertical="center"/>
    </xf>
    <xf numFmtId="164" fontId="0" fillId="6" borderId="35" xfId="0" applyNumberFormat="1" applyFill="1" applyBorder="1" applyAlignment="1">
      <alignment vertical="center"/>
    </xf>
    <xf numFmtId="164" fontId="0" fillId="0" borderId="25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9" fontId="6" fillId="0" borderId="25" xfId="1" applyFont="1" applyBorder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164" fontId="0" fillId="15" borderId="22" xfId="0" applyNumberFormat="1" applyFill="1" applyBorder="1" applyAlignment="1">
      <alignment vertical="center"/>
    </xf>
    <xf numFmtId="164" fontId="0" fillId="15" borderId="10" xfId="0" applyNumberFormat="1" applyFill="1" applyBorder="1" applyAlignment="1">
      <alignment vertical="center"/>
    </xf>
    <xf numFmtId="164" fontId="0" fillId="15" borderId="26" xfId="0" applyNumberFormat="1" applyFill="1" applyBorder="1" applyAlignment="1">
      <alignment vertical="center"/>
    </xf>
    <xf numFmtId="166" fontId="22" fillId="6" borderId="2" xfId="0" applyNumberFormat="1" applyFont="1" applyFill="1" applyBorder="1" applyAlignment="1">
      <alignment horizontal="center"/>
    </xf>
    <xf numFmtId="166" fontId="22" fillId="6" borderId="9" xfId="0" applyNumberFormat="1" applyFont="1" applyFill="1" applyBorder="1" applyAlignment="1">
      <alignment horizontal="center"/>
    </xf>
    <xf numFmtId="166" fontId="22" fillId="6" borderId="1" xfId="0" applyNumberFormat="1" applyFont="1" applyFill="1" applyBorder="1" applyAlignment="1">
      <alignment horizontal="center"/>
    </xf>
    <xf numFmtId="166" fontId="22" fillId="6" borderId="3" xfId="0" applyNumberFormat="1" applyFont="1" applyFill="1" applyBorder="1" applyAlignment="1">
      <alignment horizontal="center"/>
    </xf>
    <xf numFmtId="166" fontId="22" fillId="6" borderId="10" xfId="0" applyNumberFormat="1" applyFont="1" applyFill="1" applyBorder="1" applyAlignment="1">
      <alignment horizontal="center"/>
    </xf>
    <xf numFmtId="166" fontId="22" fillId="6" borderId="0" xfId="0" applyNumberFormat="1" applyFont="1" applyFill="1" applyAlignment="1">
      <alignment horizontal="center"/>
    </xf>
    <xf numFmtId="166" fontId="20" fillId="6" borderId="2" xfId="0" applyNumberFormat="1" applyFont="1" applyFill="1" applyBorder="1" applyAlignment="1">
      <alignment horizontal="center" vertical="center"/>
    </xf>
    <xf numFmtId="166" fontId="22" fillId="6" borderId="3" xfId="0" applyNumberFormat="1" applyFont="1" applyFill="1" applyBorder="1" applyAlignment="1">
      <alignment horizontal="center" vertical="center"/>
    </xf>
    <xf numFmtId="166" fontId="20" fillId="6" borderId="9" xfId="0" applyNumberFormat="1" applyFont="1" applyFill="1" applyBorder="1" applyAlignment="1">
      <alignment horizontal="center" vertical="center"/>
    </xf>
    <xf numFmtId="166" fontId="20" fillId="6" borderId="1" xfId="0" applyNumberFormat="1" applyFont="1" applyFill="1" applyBorder="1" applyAlignment="1">
      <alignment horizontal="center" vertical="center"/>
    </xf>
    <xf numFmtId="166" fontId="22" fillId="6" borderId="40" xfId="0" applyNumberFormat="1" applyFont="1" applyFill="1" applyBorder="1" applyAlignment="1">
      <alignment horizontal="center"/>
    </xf>
    <xf numFmtId="166" fontId="20" fillId="6" borderId="26" xfId="0" applyNumberFormat="1" applyFont="1" applyFill="1" applyBorder="1" applyAlignment="1">
      <alignment horizontal="center" vertical="center"/>
    </xf>
    <xf numFmtId="166" fontId="20" fillId="6" borderId="2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52" xfId="0" applyBorder="1" applyAlignment="1">
      <alignment vertical="justify"/>
    </xf>
    <xf numFmtId="164" fontId="0" fillId="16" borderId="21" xfId="0" applyNumberFormat="1" applyFill="1" applyBorder="1" applyAlignment="1">
      <alignment vertical="center"/>
    </xf>
    <xf numFmtId="164" fontId="0" fillId="16" borderId="23" xfId="0" applyNumberFormat="1" applyFill="1" applyBorder="1" applyAlignment="1">
      <alignment vertical="center"/>
    </xf>
    <xf numFmtId="164" fontId="0" fillId="16" borderId="0" xfId="0" applyNumberFormat="1" applyFill="1" applyAlignment="1">
      <alignment vertical="center"/>
    </xf>
    <xf numFmtId="164" fontId="0" fillId="16" borderId="20" xfId="0" applyNumberFormat="1" applyFill="1" applyBorder="1" applyAlignment="1">
      <alignment vertical="center"/>
    </xf>
    <xf numFmtId="0" fontId="0" fillId="0" borderId="3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2" xfId="0" applyBorder="1"/>
    <xf numFmtId="164" fontId="0" fillId="16" borderId="27" xfId="0" applyNumberFormat="1" applyFill="1" applyBorder="1" applyAlignment="1">
      <alignment vertical="center"/>
    </xf>
    <xf numFmtId="0" fontId="0" fillId="0" borderId="35" xfId="0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164" fontId="0" fillId="16" borderId="25" xfId="0" applyNumberFormat="1" applyFill="1" applyBorder="1" applyAlignment="1">
      <alignment vertical="center"/>
    </xf>
    <xf numFmtId="0" fontId="8" fillId="0" borderId="35" xfId="0" applyFont="1" applyBorder="1" applyAlignment="1">
      <alignment horizontal="center"/>
    </xf>
    <xf numFmtId="164" fontId="0" fillId="16" borderId="22" xfId="0" applyNumberFormat="1" applyFill="1" applyBorder="1" applyAlignment="1">
      <alignment vertical="center"/>
    </xf>
    <xf numFmtId="164" fontId="0" fillId="16" borderId="28" xfId="0" applyNumberFormat="1" applyFill="1" applyBorder="1" applyAlignment="1">
      <alignment vertical="center"/>
    </xf>
    <xf numFmtId="0" fontId="0" fillId="0" borderId="14" xfId="0" applyBorder="1" applyAlignment="1">
      <alignment horizontal="center"/>
    </xf>
    <xf numFmtId="164" fontId="0" fillId="16" borderId="10" xfId="0" applyNumberFormat="1" applyFill="1" applyBorder="1" applyAlignment="1">
      <alignment vertical="center"/>
    </xf>
    <xf numFmtId="164" fontId="0" fillId="16" borderId="34" xfId="0" applyNumberFormat="1" applyFill="1" applyBorder="1" applyAlignment="1">
      <alignment vertical="center"/>
    </xf>
    <xf numFmtId="0" fontId="2" fillId="18" borderId="33" xfId="0" applyFont="1" applyFill="1" applyBorder="1" applyAlignment="1">
      <alignment horizontal="center" vertical="center" wrapText="1"/>
    </xf>
    <xf numFmtId="0" fontId="2" fillId="18" borderId="34" xfId="0" applyFont="1" applyFill="1" applyBorder="1" applyAlignment="1">
      <alignment horizontal="center" vertical="center" wrapText="1"/>
    </xf>
    <xf numFmtId="0" fontId="0" fillId="17" borderId="14" xfId="0" applyFill="1" applyBorder="1" applyAlignment="1">
      <alignment horizontal="center" vertical="center"/>
    </xf>
    <xf numFmtId="0" fontId="0" fillId="17" borderId="28" xfId="0" applyFill="1" applyBorder="1" applyAlignment="1">
      <alignment horizontal="center" vertical="center"/>
    </xf>
    <xf numFmtId="0" fontId="0" fillId="17" borderId="33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8" fillId="17" borderId="33" xfId="0" applyFont="1" applyFill="1" applyBorder="1" applyAlignment="1">
      <alignment horizontal="center" vertical="center"/>
    </xf>
    <xf numFmtId="0" fontId="8" fillId="17" borderId="34" xfId="0" applyFont="1" applyFill="1" applyBorder="1" applyAlignment="1">
      <alignment horizontal="center" vertical="center"/>
    </xf>
    <xf numFmtId="0" fontId="0" fillId="17" borderId="35" xfId="0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2" fillId="20" borderId="42" xfId="0" applyFont="1" applyFill="1" applyBorder="1" applyAlignment="1">
      <alignment horizontal="center" vertical="center" wrapText="1"/>
    </xf>
    <xf numFmtId="0" fontId="2" fillId="20" borderId="21" xfId="0" applyFont="1" applyFill="1" applyBorder="1" applyAlignment="1">
      <alignment horizontal="center" vertical="center" wrapText="1"/>
    </xf>
    <xf numFmtId="0" fontId="2" fillId="20" borderId="22" xfId="0" applyFont="1" applyFill="1" applyBorder="1" applyAlignment="1">
      <alignment horizontal="center" vertical="center" wrapText="1"/>
    </xf>
    <xf numFmtId="0" fontId="2" fillId="20" borderId="23" xfId="0" applyFont="1" applyFill="1" applyBorder="1" applyAlignment="1">
      <alignment horizontal="center" vertical="center" wrapText="1"/>
    </xf>
    <xf numFmtId="164" fontId="0" fillId="19" borderId="31" xfId="0" applyNumberFormat="1" applyFill="1" applyBorder="1" applyAlignment="1">
      <alignment vertical="center"/>
    </xf>
    <xf numFmtId="164" fontId="7" fillId="19" borderId="8" xfId="0" applyNumberFormat="1" applyFont="1" applyFill="1" applyBorder="1" applyAlignment="1">
      <alignment vertical="center"/>
    </xf>
    <xf numFmtId="164" fontId="0" fillId="19" borderId="9" xfId="0" applyNumberFormat="1" applyFill="1" applyBorder="1" applyAlignment="1">
      <alignment vertical="center"/>
    </xf>
    <xf numFmtId="164" fontId="0" fillId="19" borderId="15" xfId="0" applyNumberFormat="1" applyFill="1" applyBorder="1" applyAlignment="1">
      <alignment vertical="center"/>
    </xf>
    <xf numFmtId="164" fontId="0" fillId="19" borderId="33" xfId="0" applyNumberFormat="1" applyFill="1" applyBorder="1" applyAlignment="1">
      <alignment vertical="center"/>
    </xf>
    <xf numFmtId="164" fontId="7" fillId="19" borderId="6" xfId="0" applyNumberFormat="1" applyFont="1" applyFill="1" applyBorder="1" applyAlignment="1">
      <alignment vertical="center"/>
    </xf>
    <xf numFmtId="164" fontId="0" fillId="19" borderId="52" xfId="0" applyNumberFormat="1" applyFill="1" applyBorder="1" applyAlignment="1">
      <alignment vertical="center"/>
    </xf>
    <xf numFmtId="164" fontId="0" fillId="19" borderId="58" xfId="0" applyNumberFormat="1" applyFill="1" applyBorder="1" applyAlignment="1">
      <alignment vertical="center"/>
    </xf>
    <xf numFmtId="164" fontId="7" fillId="19" borderId="9" xfId="0" applyNumberFormat="1" applyFont="1" applyFill="1" applyBorder="1" applyAlignment="1">
      <alignment vertical="center"/>
    </xf>
    <xf numFmtId="164" fontId="7" fillId="19" borderId="10" xfId="0" applyNumberFormat="1" applyFont="1" applyFill="1" applyBorder="1" applyAlignment="1">
      <alignment vertical="center"/>
    </xf>
    <xf numFmtId="164" fontId="0" fillId="19" borderId="16" xfId="0" applyNumberFormat="1" applyFill="1" applyBorder="1" applyAlignment="1">
      <alignment vertical="center"/>
    </xf>
    <xf numFmtId="164" fontId="0" fillId="19" borderId="19" xfId="0" applyNumberFormat="1" applyFill="1" applyBorder="1" applyAlignment="1">
      <alignment vertical="center"/>
    </xf>
    <xf numFmtId="164" fontId="0" fillId="19" borderId="24" xfId="0" applyNumberFormat="1" applyFill="1" applyBorder="1" applyAlignment="1">
      <alignment vertical="center"/>
    </xf>
    <xf numFmtId="164" fontId="7" fillId="19" borderId="44" xfId="0" applyNumberFormat="1" applyFont="1" applyFill="1" applyBorder="1" applyAlignment="1">
      <alignment vertical="center"/>
    </xf>
    <xf numFmtId="0" fontId="9" fillId="9" borderId="21" xfId="0" applyFont="1" applyFill="1" applyBorder="1" applyAlignment="1" applyProtection="1">
      <alignment horizontal="center" vertical="center" wrapText="1"/>
      <protection locked="0"/>
    </xf>
    <xf numFmtId="0" fontId="0" fillId="19" borderId="52" xfId="0" applyFill="1" applyBorder="1"/>
    <xf numFmtId="0" fontId="0" fillId="19" borderId="58" xfId="0" applyFill="1" applyBorder="1"/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19" borderId="35" xfId="0" applyNumberFormat="1" applyFill="1" applyBorder="1" applyAlignment="1">
      <alignment vertical="center"/>
    </xf>
    <xf numFmtId="0" fontId="0" fillId="19" borderId="59" xfId="0" applyFill="1" applyBorder="1"/>
    <xf numFmtId="0" fontId="0" fillId="19" borderId="60" xfId="0" applyFill="1" applyBorder="1"/>
    <xf numFmtId="0" fontId="1" fillId="2" borderId="23" xfId="0" applyFont="1" applyFill="1" applyBorder="1" applyAlignment="1">
      <alignment vertical="center" wrapText="1"/>
    </xf>
    <xf numFmtId="0" fontId="2" fillId="18" borderId="35" xfId="0" applyFont="1" applyFill="1" applyBorder="1" applyAlignment="1">
      <alignment horizontal="center" vertical="center" wrapText="1"/>
    </xf>
    <xf numFmtId="0" fontId="2" fillId="18" borderId="36" xfId="0" applyFont="1" applyFill="1" applyBorder="1" applyAlignment="1">
      <alignment horizontal="center" vertical="center" wrapText="1"/>
    </xf>
    <xf numFmtId="9" fontId="8" fillId="0" borderId="28" xfId="1" applyFont="1" applyFill="1" applyBorder="1" applyAlignment="1">
      <alignment vertical="center"/>
    </xf>
    <xf numFmtId="0" fontId="0" fillId="17" borderId="14" xfId="0" applyFill="1" applyBorder="1"/>
    <xf numFmtId="0" fontId="0" fillId="17" borderId="28" xfId="0" applyFill="1" applyBorder="1"/>
    <xf numFmtId="9" fontId="8" fillId="0" borderId="30" xfId="1" applyFont="1" applyFill="1" applyBorder="1" applyAlignment="1">
      <alignment vertical="center"/>
    </xf>
    <xf numFmtId="0" fontId="0" fillId="17" borderId="33" xfId="0" applyFill="1" applyBorder="1"/>
    <xf numFmtId="0" fontId="0" fillId="17" borderId="34" xfId="0" applyFill="1" applyBorder="1"/>
    <xf numFmtId="0" fontId="0" fillId="0" borderId="32" xfId="0" applyBorder="1"/>
    <xf numFmtId="0" fontId="0" fillId="0" borderId="30" xfId="0" applyBorder="1"/>
    <xf numFmtId="9" fontId="8" fillId="0" borderId="32" xfId="1" applyFont="1" applyFill="1" applyBorder="1" applyAlignment="1">
      <alignment vertical="center"/>
    </xf>
    <xf numFmtId="9" fontId="8" fillId="0" borderId="34" xfId="1" applyFont="1" applyFill="1" applyBorder="1" applyAlignment="1">
      <alignment vertical="center"/>
    </xf>
    <xf numFmtId="165" fontId="8" fillId="0" borderId="34" xfId="1" applyNumberFormat="1" applyFont="1" applyFill="1" applyBorder="1" applyAlignment="1">
      <alignment vertical="center"/>
    </xf>
    <xf numFmtId="165" fontId="8" fillId="0" borderId="30" xfId="1" applyNumberFormat="1" applyFont="1" applyFill="1" applyBorder="1" applyAlignment="1">
      <alignment vertical="center"/>
    </xf>
    <xf numFmtId="166" fontId="0" fillId="6" borderId="32" xfId="0" applyNumberFormat="1" applyFill="1" applyBorder="1" applyAlignment="1">
      <alignment horizontal="left" vertical="center"/>
    </xf>
    <xf numFmtId="166" fontId="0" fillId="6" borderId="34" xfId="0" applyNumberFormat="1" applyFill="1" applyBorder="1" applyAlignment="1">
      <alignment horizontal="left" vertical="center"/>
    </xf>
    <xf numFmtId="0" fontId="0" fillId="0" borderId="36" xfId="0" applyBorder="1"/>
    <xf numFmtId="166" fontId="0" fillId="6" borderId="36" xfId="0" applyNumberFormat="1" applyFill="1" applyBorder="1" applyAlignment="1">
      <alignment horizontal="left" vertical="center"/>
    </xf>
    <xf numFmtId="0" fontId="0" fillId="17" borderId="35" xfId="0" applyFill="1" applyBorder="1"/>
    <xf numFmtId="0" fontId="0" fillId="17" borderId="36" xfId="0" applyFill="1" applyBorder="1"/>
    <xf numFmtId="0" fontId="2" fillId="18" borderId="14" xfId="0" applyFont="1" applyFill="1" applyBorder="1" applyAlignment="1">
      <alignment horizontal="center" vertical="center" wrapText="1"/>
    </xf>
    <xf numFmtId="0" fontId="2" fillId="18" borderId="28" xfId="0" applyFont="1" applyFill="1" applyBorder="1" applyAlignment="1">
      <alignment horizontal="center" vertical="center" wrapText="1"/>
    </xf>
    <xf numFmtId="164" fontId="8" fillId="17" borderId="31" xfId="0" applyNumberFormat="1" applyFont="1" applyFill="1" applyBorder="1" applyAlignment="1">
      <alignment horizontal="center" vertical="center"/>
    </xf>
    <xf numFmtId="164" fontId="8" fillId="17" borderId="32" xfId="0" applyNumberFormat="1" applyFont="1" applyFill="1" applyBorder="1" applyAlignment="1">
      <alignment horizontal="center" vertical="center"/>
    </xf>
    <xf numFmtId="164" fontId="8" fillId="17" borderId="33" xfId="0" applyNumberFormat="1" applyFont="1" applyFill="1" applyBorder="1" applyAlignment="1">
      <alignment horizontal="center" vertical="center"/>
    </xf>
    <xf numFmtId="164" fontId="8" fillId="17" borderId="34" xfId="0" applyNumberFormat="1" applyFont="1" applyFill="1" applyBorder="1" applyAlignment="1">
      <alignment horizontal="center" vertical="center"/>
    </xf>
    <xf numFmtId="164" fontId="8" fillId="17" borderId="29" xfId="0" applyNumberFormat="1" applyFont="1" applyFill="1" applyBorder="1" applyAlignment="1">
      <alignment horizontal="center" vertical="center"/>
    </xf>
    <xf numFmtId="164" fontId="8" fillId="17" borderId="30" xfId="0" applyNumberFormat="1" applyFont="1" applyFill="1" applyBorder="1" applyAlignment="1">
      <alignment horizontal="center" vertical="center"/>
    </xf>
    <xf numFmtId="164" fontId="8" fillId="17" borderId="35" xfId="0" applyNumberFormat="1" applyFont="1" applyFill="1" applyBorder="1" applyAlignment="1">
      <alignment horizontal="center" vertical="center"/>
    </xf>
    <xf numFmtId="164" fontId="8" fillId="17" borderId="36" xfId="0" applyNumberFormat="1" applyFont="1" applyFill="1" applyBorder="1" applyAlignment="1">
      <alignment horizontal="center" vertical="center"/>
    </xf>
    <xf numFmtId="164" fontId="8" fillId="17" borderId="16" xfId="0" applyNumberFormat="1" applyFont="1" applyFill="1" applyBorder="1" applyAlignment="1">
      <alignment vertical="center"/>
    </xf>
    <xf numFmtId="0" fontId="0" fillId="17" borderId="32" xfId="0" applyFill="1" applyBorder="1" applyAlignment="1">
      <alignment vertical="top"/>
    </xf>
    <xf numFmtId="164" fontId="8" fillId="17" borderId="19" xfId="0" applyNumberFormat="1" applyFont="1" applyFill="1" applyBorder="1" applyAlignment="1">
      <alignment vertical="center"/>
    </xf>
    <xf numFmtId="0" fontId="0" fillId="17" borderId="34" xfId="0" applyFill="1" applyBorder="1" applyAlignment="1">
      <alignment vertical="top"/>
    </xf>
    <xf numFmtId="164" fontId="8" fillId="17" borderId="17" xfId="0" applyNumberFormat="1" applyFont="1" applyFill="1" applyBorder="1" applyAlignment="1">
      <alignment vertical="center"/>
    </xf>
    <xf numFmtId="0" fontId="0" fillId="17" borderId="30" xfId="0" applyFill="1" applyBorder="1" applyAlignment="1">
      <alignment vertical="top"/>
    </xf>
    <xf numFmtId="164" fontId="0" fillId="17" borderId="30" xfId="0" applyNumberFormat="1" applyFill="1" applyBorder="1" applyAlignment="1">
      <alignment vertical="top"/>
    </xf>
    <xf numFmtId="0" fontId="0" fillId="17" borderId="34" xfId="0" applyFill="1" applyBorder="1" applyAlignment="1">
      <alignment horizontal="center" vertical="top"/>
    </xf>
    <xf numFmtId="164" fontId="8" fillId="17" borderId="24" xfId="0" applyNumberFormat="1" applyFont="1" applyFill="1" applyBorder="1" applyAlignment="1">
      <alignment vertical="center"/>
    </xf>
    <xf numFmtId="0" fontId="0" fillId="17" borderId="36" xfId="0" applyFill="1" applyBorder="1" applyAlignment="1">
      <alignment vertical="top"/>
    </xf>
    <xf numFmtId="0" fontId="0" fillId="17" borderId="46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17" borderId="14" xfId="0" applyFont="1" applyFill="1" applyBorder="1" applyAlignment="1">
      <alignment horizontal="center"/>
    </xf>
    <xf numFmtId="0" fontId="2" fillId="17" borderId="28" xfId="0" applyFont="1" applyFill="1" applyBorder="1" applyAlignment="1">
      <alignment horizontal="center"/>
    </xf>
    <xf numFmtId="166" fontId="0" fillId="0" borderId="32" xfId="0" applyNumberFormat="1" applyBorder="1" applyAlignment="1">
      <alignment horizontal="center" vertical="center" wrapText="1"/>
    </xf>
    <xf numFmtId="166" fontId="0" fillId="0" borderId="34" xfId="0" applyNumberFormat="1" applyBorder="1" applyAlignment="1">
      <alignment horizontal="center" vertical="center" wrapText="1"/>
    </xf>
    <xf numFmtId="166" fontId="0" fillId="0" borderId="30" xfId="0" applyNumberForma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2" fillId="19" borderId="46" xfId="0" applyFont="1" applyFill="1" applyBorder="1" applyAlignment="1">
      <alignment horizontal="center"/>
    </xf>
    <xf numFmtId="0" fontId="2" fillId="19" borderId="12" xfId="0" applyFont="1" applyFill="1" applyBorder="1" applyAlignment="1">
      <alignment horizontal="center"/>
    </xf>
    <xf numFmtId="0" fontId="2" fillId="19" borderId="13" xfId="0" applyFont="1" applyFill="1" applyBorder="1" applyAlignment="1">
      <alignment horizontal="center"/>
    </xf>
    <xf numFmtId="0" fontId="2" fillId="19" borderId="61" xfId="0" applyFont="1" applyFill="1" applyBorder="1" applyAlignment="1">
      <alignment horizontal="center" vertical="center"/>
    </xf>
    <xf numFmtId="0" fontId="2" fillId="19" borderId="52" xfId="0" applyFont="1" applyFill="1" applyBorder="1" applyAlignment="1">
      <alignment horizontal="center" vertical="center"/>
    </xf>
    <xf numFmtId="0" fontId="2" fillId="19" borderId="58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164" fontId="0" fillId="19" borderId="52" xfId="0" applyNumberFormat="1" applyFill="1" applyBorder="1" applyAlignment="1">
      <alignment horizontal="center" vertical="center"/>
    </xf>
    <xf numFmtId="164" fontId="0" fillId="19" borderId="58" xfId="0" applyNumberFormat="1" applyFill="1" applyBorder="1" applyAlignment="1">
      <alignment horizontal="center" vertical="center"/>
    </xf>
    <xf numFmtId="164" fontId="0" fillId="19" borderId="59" xfId="0" applyNumberFormat="1" applyFill="1" applyBorder="1" applyAlignment="1">
      <alignment horizontal="center" vertical="center"/>
    </xf>
    <xf numFmtId="164" fontId="0" fillId="19" borderId="60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52" xfId="0" applyBorder="1" applyAlignment="1">
      <alignment horizontal="center"/>
    </xf>
  </cellXfs>
  <cellStyles count="3">
    <cellStyle name="Normal" xfId="0" builtinId="0"/>
    <cellStyle name="Normal 2" xfId="2" xr:uid="{BAFADA9A-1785-4A50-A47E-62C03A03C737}"/>
    <cellStyle name="Porcentaje" xfId="1" builtinId="5"/>
  </cellStyles>
  <dxfs count="166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8908-EEEC-4A04-BAF0-62A252BC23DB}">
  <dimension ref="B1:AF60"/>
  <sheetViews>
    <sheetView showGridLines="0" zoomScale="55" zoomScaleNormal="55" workbookViewId="0">
      <pane xSplit="6" ySplit="5" topLeftCell="T53" activePane="bottomRight" state="frozen"/>
      <selection pane="topRight" activeCell="K1" sqref="K1"/>
      <selection pane="bottomLeft" activeCell="A6" sqref="A6"/>
      <selection pane="bottomRight" activeCell="V6" sqref="V6:V53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customWidth="1"/>
    <col min="5" max="5" width="10.109375" customWidth="1"/>
    <col min="6" max="6" width="60.5546875" bestFit="1" customWidth="1"/>
    <col min="7" max="7" width="17.5546875" customWidth="1"/>
    <col min="8" max="10" width="19.44140625" style="1" customWidth="1"/>
    <col min="11" max="11" width="50.5546875" style="1" bestFit="1" customWidth="1"/>
    <col min="12" max="13" width="17.6640625" style="1" customWidth="1"/>
    <col min="14" max="14" width="15.44140625" style="1" customWidth="1"/>
    <col min="15" max="15" width="51.109375" style="1" customWidth="1"/>
    <col min="16" max="16" width="14.88671875" style="1" customWidth="1"/>
    <col min="17" max="17" width="15.5546875" style="1" customWidth="1"/>
    <col min="18" max="18" width="14.44140625" style="1" customWidth="1"/>
    <col min="19" max="19" width="51.6640625" style="1" customWidth="1"/>
    <col min="20" max="22" width="16.5546875" style="1" customWidth="1"/>
    <col min="23" max="23" width="49.109375" style="1" customWidth="1"/>
    <col min="24" max="24" width="50.5546875" style="1" hidden="1" customWidth="1"/>
    <col min="25" max="29" width="11.44140625" hidden="1" customWidth="1"/>
    <col min="30" max="30" width="11.44140625" style="1" customWidth="1"/>
    <col min="31" max="31" width="35.6640625" customWidth="1"/>
    <col min="32" max="32" width="26.109375" customWidth="1"/>
  </cols>
  <sheetData>
    <row r="1" spans="2:32" s="2" customFormat="1" ht="23.4" x14ac:dyDescent="0.45">
      <c r="B1" s="169" t="s">
        <v>0</v>
      </c>
      <c r="C1" s="169"/>
      <c r="D1" s="169"/>
      <c r="E1" s="169"/>
      <c r="F1" s="169"/>
      <c r="G1" s="169"/>
      <c r="H1" s="485"/>
      <c r="I1" s="485"/>
      <c r="J1" s="485"/>
      <c r="K1" s="485"/>
      <c r="L1" s="485"/>
      <c r="M1" s="485"/>
      <c r="N1" s="485"/>
      <c r="O1" s="485"/>
      <c r="Q1" s="485"/>
      <c r="R1" s="485"/>
      <c r="S1" s="485"/>
      <c r="T1" s="485"/>
      <c r="U1" s="485"/>
      <c r="V1" s="485"/>
      <c r="W1" s="485"/>
      <c r="X1" s="485"/>
      <c r="AD1" s="21"/>
    </row>
    <row r="2" spans="2:32" x14ac:dyDescent="0.3">
      <c r="B2" s="9" t="s">
        <v>1</v>
      </c>
      <c r="C2" s="9"/>
      <c r="D2" s="9"/>
      <c r="E2" s="9"/>
      <c r="F2" s="9"/>
      <c r="G2" s="9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</row>
    <row r="3" spans="2:32" ht="5.4" customHeight="1" thickBot="1" x14ac:dyDescent="0.35"/>
    <row r="4" spans="2:32" ht="15" thickBot="1" x14ac:dyDescent="0.35">
      <c r="H4" s="173" t="s">
        <v>2</v>
      </c>
      <c r="I4" s="174"/>
      <c r="J4" s="174"/>
      <c r="K4" s="175"/>
      <c r="L4" s="170" t="s">
        <v>3</v>
      </c>
      <c r="M4" s="171"/>
      <c r="N4" s="171"/>
      <c r="O4" s="172"/>
      <c r="P4" s="170" t="s">
        <v>4</v>
      </c>
      <c r="Q4" s="171"/>
      <c r="R4" s="171"/>
      <c r="S4" s="172"/>
      <c r="T4" s="170" t="s">
        <v>5</v>
      </c>
      <c r="U4" s="171"/>
      <c r="V4" s="171"/>
      <c r="W4" s="172"/>
      <c r="X4" s="6"/>
      <c r="AE4" s="596" t="s">
        <v>6</v>
      </c>
      <c r="AF4" s="597"/>
    </row>
    <row r="5" spans="2:32" ht="77.25" customHeight="1" thickBot="1" x14ac:dyDescent="0.35">
      <c r="B5" s="7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30" t="s">
        <v>12</v>
      </c>
      <c r="H5" s="361" t="s">
        <v>13</v>
      </c>
      <c r="I5" s="369" t="s">
        <v>14</v>
      </c>
      <c r="J5" s="369" t="s">
        <v>15</v>
      </c>
      <c r="K5" s="370" t="s">
        <v>16</v>
      </c>
      <c r="L5" s="361" t="s">
        <v>13</v>
      </c>
      <c r="M5" s="369" t="s">
        <v>14</v>
      </c>
      <c r="N5" s="369" t="s">
        <v>15</v>
      </c>
      <c r="O5" s="370" t="s">
        <v>16</v>
      </c>
      <c r="P5" s="361" t="s">
        <v>13</v>
      </c>
      <c r="Q5" s="369" t="s">
        <v>14</v>
      </c>
      <c r="R5" s="63" t="s">
        <v>15</v>
      </c>
      <c r="S5" s="370" t="s">
        <v>16</v>
      </c>
      <c r="T5" s="361" t="s">
        <v>13</v>
      </c>
      <c r="U5" s="369" t="s">
        <v>14</v>
      </c>
      <c r="V5" s="63" t="s">
        <v>15</v>
      </c>
      <c r="W5" s="370" t="s">
        <v>16</v>
      </c>
      <c r="X5" s="69"/>
      <c r="Y5" s="82" t="s">
        <v>17</v>
      </c>
      <c r="Z5" s="83" t="s">
        <v>18</v>
      </c>
      <c r="AA5" s="83" t="s">
        <v>19</v>
      </c>
      <c r="AB5" s="84" t="s">
        <v>20</v>
      </c>
      <c r="AC5" s="84" t="s">
        <v>21</v>
      </c>
      <c r="AD5" s="22" t="s">
        <v>22</v>
      </c>
      <c r="AE5" s="518" t="s">
        <v>23</v>
      </c>
      <c r="AF5" s="519" t="s">
        <v>24</v>
      </c>
    </row>
    <row r="6" spans="2:32" ht="16.5" customHeight="1" x14ac:dyDescent="0.3">
      <c r="B6" s="371" t="s">
        <v>25</v>
      </c>
      <c r="C6" s="371" t="s">
        <v>26</v>
      </c>
      <c r="D6" s="371" t="s">
        <v>27</v>
      </c>
      <c r="E6" s="372">
        <v>7.4999999999999997E-2</v>
      </c>
      <c r="F6" s="371" t="s">
        <v>28</v>
      </c>
      <c r="G6" s="38" t="s">
        <v>29</v>
      </c>
      <c r="H6" s="373"/>
      <c r="I6" s="373"/>
      <c r="J6" s="373">
        <f t="shared" ref="J6:J53" si="0">+H6-I6</f>
        <v>0</v>
      </c>
      <c r="K6" s="374"/>
      <c r="L6" s="373"/>
      <c r="M6" s="373"/>
      <c r="N6" s="373"/>
      <c r="O6" s="374"/>
      <c r="P6" s="373"/>
      <c r="Q6" s="373"/>
      <c r="R6" s="373"/>
      <c r="S6" s="374"/>
      <c r="T6" s="373">
        <v>16490</v>
      </c>
      <c r="U6" s="373"/>
      <c r="V6" s="373">
        <f>+T6-U6</f>
        <v>16490</v>
      </c>
      <c r="W6" s="374"/>
      <c r="X6" s="375"/>
      <c r="Y6" s="204"/>
      <c r="Z6" s="204"/>
      <c r="AA6" s="204"/>
      <c r="AB6" s="205"/>
      <c r="AC6" s="205"/>
      <c r="AD6" s="1" t="s">
        <v>30</v>
      </c>
      <c r="AE6" s="586" t="s">
        <v>31</v>
      </c>
      <c r="AF6" s="587"/>
    </row>
    <row r="7" spans="2:32" ht="16.5" customHeight="1" x14ac:dyDescent="0.3">
      <c r="B7" s="376" t="s">
        <v>25</v>
      </c>
      <c r="C7" s="376" t="s">
        <v>26</v>
      </c>
      <c r="D7" s="376" t="s">
        <v>32</v>
      </c>
      <c r="E7" s="377">
        <v>7.4999999999999997E-2</v>
      </c>
      <c r="F7" s="376" t="s">
        <v>33</v>
      </c>
      <c r="G7" s="34" t="s">
        <v>29</v>
      </c>
      <c r="H7" s="378"/>
      <c r="I7" s="378"/>
      <c r="J7" s="378">
        <f t="shared" si="0"/>
        <v>0</v>
      </c>
      <c r="K7" s="379"/>
      <c r="L7" s="378"/>
      <c r="M7" s="378"/>
      <c r="N7" s="378"/>
      <c r="O7" s="379"/>
      <c r="P7" s="378"/>
      <c r="Q7" s="378"/>
      <c r="R7" s="378"/>
      <c r="S7" s="379"/>
      <c r="T7" s="378">
        <v>17990</v>
      </c>
      <c r="U7" s="378"/>
      <c r="V7" s="378">
        <f>+T7-U7</f>
        <v>17990</v>
      </c>
      <c r="W7" s="379"/>
      <c r="X7" s="380"/>
      <c r="Y7" s="114"/>
      <c r="Z7" s="114"/>
      <c r="AA7" s="114"/>
      <c r="AD7" s="1" t="s">
        <v>30</v>
      </c>
      <c r="AE7" s="588" t="s">
        <v>31</v>
      </c>
      <c r="AF7" s="589"/>
    </row>
    <row r="8" spans="2:32" ht="16.5" customHeight="1" x14ac:dyDescent="0.3">
      <c r="B8" s="376" t="s">
        <v>25</v>
      </c>
      <c r="C8" s="376" t="s">
        <v>26</v>
      </c>
      <c r="D8" s="376" t="s">
        <v>34</v>
      </c>
      <c r="E8" s="377">
        <v>7.4999999999999997E-2</v>
      </c>
      <c r="F8" s="376" t="s">
        <v>35</v>
      </c>
      <c r="G8" s="34" t="s">
        <v>29</v>
      </c>
      <c r="H8" s="378"/>
      <c r="I8" s="378"/>
      <c r="J8" s="378">
        <f t="shared" si="0"/>
        <v>0</v>
      </c>
      <c r="K8" s="379"/>
      <c r="L8" s="378"/>
      <c r="M8" s="378"/>
      <c r="N8" s="378"/>
      <c r="O8" s="379"/>
      <c r="P8" s="378"/>
      <c r="Q8" s="378"/>
      <c r="R8" s="378"/>
      <c r="S8" s="379"/>
      <c r="T8" s="378">
        <v>18990</v>
      </c>
      <c r="U8" s="378"/>
      <c r="V8" s="378">
        <f>+T8-U8</f>
        <v>18990</v>
      </c>
      <c r="W8" s="379"/>
      <c r="X8" s="380"/>
      <c r="Y8" s="114"/>
      <c r="Z8" s="114"/>
      <c r="AA8" s="114"/>
      <c r="AD8" s="1" t="s">
        <v>30</v>
      </c>
      <c r="AE8" s="588" t="s">
        <v>31</v>
      </c>
      <c r="AF8" s="589"/>
    </row>
    <row r="9" spans="2:32" ht="16.5" customHeight="1" x14ac:dyDescent="0.3">
      <c r="B9" s="381" t="s">
        <v>25</v>
      </c>
      <c r="C9" s="381" t="s">
        <v>26</v>
      </c>
      <c r="D9" s="381" t="s">
        <v>36</v>
      </c>
      <c r="E9" s="382">
        <v>7.4999999999999997E-2</v>
      </c>
      <c r="F9" s="381" t="s">
        <v>37</v>
      </c>
      <c r="G9" s="39" t="s">
        <v>29</v>
      </c>
      <c r="H9" s="383"/>
      <c r="I9" s="383"/>
      <c r="J9" s="383">
        <f t="shared" si="0"/>
        <v>0</v>
      </c>
      <c r="K9" s="384"/>
      <c r="L9" s="383"/>
      <c r="M9" s="383"/>
      <c r="N9" s="383"/>
      <c r="O9" s="384"/>
      <c r="P9" s="383"/>
      <c r="Q9" s="383"/>
      <c r="R9" s="383"/>
      <c r="S9" s="384"/>
      <c r="T9" s="383">
        <v>19990</v>
      </c>
      <c r="U9" s="383"/>
      <c r="V9" s="383">
        <f>+T9-U9</f>
        <v>19990</v>
      </c>
      <c r="W9" s="384"/>
      <c r="X9" s="385"/>
      <c r="Y9" s="191"/>
      <c r="Z9" s="191"/>
      <c r="AA9" s="191"/>
      <c r="AB9" s="192"/>
      <c r="AC9" s="192"/>
      <c r="AD9" s="1" t="s">
        <v>30</v>
      </c>
      <c r="AE9" s="590" t="s">
        <v>31</v>
      </c>
      <c r="AF9" s="591"/>
    </row>
    <row r="10" spans="2:32" ht="16.5" customHeight="1" x14ac:dyDescent="0.3">
      <c r="B10" s="376" t="s">
        <v>25</v>
      </c>
      <c r="C10" s="376" t="s">
        <v>38</v>
      </c>
      <c r="D10" s="376" t="s">
        <v>39</v>
      </c>
      <c r="E10" s="377">
        <v>7.4999999999999997E-2</v>
      </c>
      <c r="F10" s="376" t="s">
        <v>40</v>
      </c>
      <c r="G10" s="34" t="s">
        <v>29</v>
      </c>
      <c r="H10" s="378"/>
      <c r="I10" s="378"/>
      <c r="J10" s="378">
        <f t="shared" si="0"/>
        <v>0</v>
      </c>
      <c r="K10" s="379"/>
      <c r="L10" s="378"/>
      <c r="M10" s="378"/>
      <c r="N10" s="378"/>
      <c r="O10" s="379"/>
      <c r="P10" s="378"/>
      <c r="Q10" s="378"/>
      <c r="R10" s="378"/>
      <c r="S10" s="379"/>
      <c r="T10" s="373">
        <v>16490</v>
      </c>
      <c r="U10" s="378"/>
      <c r="V10" s="378">
        <f>+T10-U10</f>
        <v>16490</v>
      </c>
      <c r="W10" s="379"/>
      <c r="X10" s="380"/>
      <c r="Y10" s="114"/>
      <c r="Z10" s="114"/>
      <c r="AA10" s="114"/>
      <c r="AD10" s="1" t="s">
        <v>30</v>
      </c>
      <c r="AE10" s="588" t="s">
        <v>31</v>
      </c>
      <c r="AF10" s="589"/>
    </row>
    <row r="11" spans="2:32" ht="16.5" customHeight="1" x14ac:dyDescent="0.3">
      <c r="B11" s="376" t="s">
        <v>25</v>
      </c>
      <c r="C11" s="376" t="s">
        <v>38</v>
      </c>
      <c r="D11" s="376" t="s">
        <v>41</v>
      </c>
      <c r="E11" s="377">
        <v>7.4999999999999997E-2</v>
      </c>
      <c r="F11" s="376" t="s">
        <v>42</v>
      </c>
      <c r="G11" s="34" t="s">
        <v>29</v>
      </c>
      <c r="H11" s="378"/>
      <c r="I11" s="378"/>
      <c r="J11" s="378">
        <f t="shared" si="0"/>
        <v>0</v>
      </c>
      <c r="K11" s="379"/>
      <c r="L11" s="378"/>
      <c r="M11" s="378"/>
      <c r="N11" s="378"/>
      <c r="O11" s="386"/>
      <c r="P11" s="378"/>
      <c r="Q11" s="378"/>
      <c r="R11" s="378"/>
      <c r="S11" s="379"/>
      <c r="T11" s="378">
        <v>17990</v>
      </c>
      <c r="U11" s="378"/>
      <c r="V11" s="378">
        <f t="shared" ref="V11:V16" si="1">+T11-U11</f>
        <v>17990</v>
      </c>
      <c r="W11" s="379"/>
      <c r="X11" s="380"/>
      <c r="Y11" s="114"/>
      <c r="Z11" s="114"/>
      <c r="AA11" s="114"/>
      <c r="AD11" s="1" t="s">
        <v>30</v>
      </c>
      <c r="AE11" s="588" t="s">
        <v>31</v>
      </c>
      <c r="AF11" s="589"/>
    </row>
    <row r="12" spans="2:32" ht="16.5" customHeight="1" x14ac:dyDescent="0.3">
      <c r="B12" s="376" t="s">
        <v>25</v>
      </c>
      <c r="C12" s="376" t="s">
        <v>38</v>
      </c>
      <c r="D12" s="376" t="s">
        <v>43</v>
      </c>
      <c r="E12" s="377">
        <v>7.4999999999999997E-2</v>
      </c>
      <c r="F12" s="376" t="s">
        <v>44</v>
      </c>
      <c r="G12" s="34" t="s">
        <v>29</v>
      </c>
      <c r="H12" s="378"/>
      <c r="I12" s="378"/>
      <c r="J12" s="378">
        <f t="shared" si="0"/>
        <v>0</v>
      </c>
      <c r="K12" s="379"/>
      <c r="L12" s="378"/>
      <c r="M12" s="378"/>
      <c r="N12" s="378"/>
      <c r="O12" s="379"/>
      <c r="P12" s="378"/>
      <c r="Q12" s="378"/>
      <c r="R12" s="378"/>
      <c r="S12" s="379"/>
      <c r="T12" s="378">
        <v>18990</v>
      </c>
      <c r="U12" s="378"/>
      <c r="V12" s="378">
        <f t="shared" si="1"/>
        <v>18990</v>
      </c>
      <c r="W12" s="379"/>
      <c r="X12" s="380"/>
      <c r="Y12" s="114"/>
      <c r="Z12" s="114"/>
      <c r="AA12" s="114"/>
      <c r="AD12" s="1" t="s">
        <v>30</v>
      </c>
      <c r="AE12" s="588" t="s">
        <v>31</v>
      </c>
      <c r="AF12" s="589"/>
    </row>
    <row r="13" spans="2:32" ht="16.5" customHeight="1" x14ac:dyDescent="0.3">
      <c r="B13" s="381" t="s">
        <v>25</v>
      </c>
      <c r="C13" s="381" t="s">
        <v>38</v>
      </c>
      <c r="D13" s="381" t="s">
        <v>45</v>
      </c>
      <c r="E13" s="382">
        <v>7.4999999999999997E-2</v>
      </c>
      <c r="F13" s="381" t="s">
        <v>46</v>
      </c>
      <c r="G13" s="39" t="s">
        <v>29</v>
      </c>
      <c r="H13" s="383"/>
      <c r="I13" s="383"/>
      <c r="J13" s="383">
        <f t="shared" si="0"/>
        <v>0</v>
      </c>
      <c r="K13" s="384"/>
      <c r="L13" s="383"/>
      <c r="M13" s="383"/>
      <c r="N13" s="383"/>
      <c r="O13" s="384"/>
      <c r="P13" s="383"/>
      <c r="Q13" s="383"/>
      <c r="R13" s="383"/>
      <c r="S13" s="384"/>
      <c r="T13" s="383">
        <v>19990</v>
      </c>
      <c r="U13" s="383"/>
      <c r="V13" s="383">
        <f t="shared" si="1"/>
        <v>19990</v>
      </c>
      <c r="W13" s="384"/>
      <c r="X13" s="385"/>
      <c r="Y13" s="191"/>
      <c r="Z13" s="191"/>
      <c r="AA13" s="191"/>
      <c r="AB13" s="192"/>
      <c r="AC13" s="192"/>
      <c r="AD13" s="1" t="s">
        <v>30</v>
      </c>
      <c r="AE13" s="590" t="s">
        <v>31</v>
      </c>
      <c r="AF13" s="591"/>
    </row>
    <row r="14" spans="2:32" ht="16.5" customHeight="1" x14ac:dyDescent="0.3">
      <c r="B14" s="376" t="s">
        <v>25</v>
      </c>
      <c r="C14" s="376" t="s">
        <v>47</v>
      </c>
      <c r="D14" s="376" t="s">
        <v>48</v>
      </c>
      <c r="E14" s="377">
        <v>0.1</v>
      </c>
      <c r="F14" s="376" t="s">
        <v>49</v>
      </c>
      <c r="G14" s="34" t="s">
        <v>29</v>
      </c>
      <c r="H14" s="378"/>
      <c r="I14" s="378"/>
      <c r="J14" s="378">
        <f t="shared" si="0"/>
        <v>0</v>
      </c>
      <c r="K14" s="379"/>
      <c r="L14" s="378"/>
      <c r="M14" s="378"/>
      <c r="N14" s="378"/>
      <c r="O14" s="379"/>
      <c r="P14" s="378"/>
      <c r="Q14" s="378"/>
      <c r="R14" s="378"/>
      <c r="S14" s="379"/>
      <c r="T14" s="378">
        <v>20990</v>
      </c>
      <c r="U14" s="378"/>
      <c r="V14" s="378">
        <f t="shared" si="1"/>
        <v>20990</v>
      </c>
      <c r="W14" s="379"/>
      <c r="X14" s="380"/>
      <c r="Y14" s="114"/>
      <c r="Z14" s="114"/>
      <c r="AA14" s="114"/>
      <c r="AD14" s="1" t="s">
        <v>50</v>
      </c>
      <c r="AE14" s="588" t="s">
        <v>31</v>
      </c>
      <c r="AF14" s="589"/>
    </row>
    <row r="15" spans="2:32" ht="16.5" customHeight="1" x14ac:dyDescent="0.3">
      <c r="B15" s="376" t="s">
        <v>25</v>
      </c>
      <c r="C15" s="376" t="s">
        <v>47</v>
      </c>
      <c r="D15" s="376" t="s">
        <v>51</v>
      </c>
      <c r="E15" s="377">
        <v>0.1</v>
      </c>
      <c r="F15" s="376" t="s">
        <v>52</v>
      </c>
      <c r="G15" s="34" t="s">
        <v>29</v>
      </c>
      <c r="H15" s="378"/>
      <c r="I15" s="378"/>
      <c r="J15" s="378">
        <f t="shared" si="0"/>
        <v>0</v>
      </c>
      <c r="K15" s="379"/>
      <c r="L15" s="378"/>
      <c r="M15" s="378"/>
      <c r="N15" s="378"/>
      <c r="O15" s="386"/>
      <c r="P15" s="378"/>
      <c r="Q15" s="378"/>
      <c r="R15" s="378"/>
      <c r="S15" s="379"/>
      <c r="T15" s="378">
        <v>22990</v>
      </c>
      <c r="U15" s="378"/>
      <c r="V15" s="378">
        <f t="shared" si="1"/>
        <v>22990</v>
      </c>
      <c r="W15" s="379"/>
      <c r="X15" s="380"/>
      <c r="Y15" s="114"/>
      <c r="Z15" s="114"/>
      <c r="AA15" s="114"/>
      <c r="AD15" s="1" t="s">
        <v>50</v>
      </c>
      <c r="AE15" s="588" t="s">
        <v>31</v>
      </c>
      <c r="AF15" s="589"/>
    </row>
    <row r="16" spans="2:32" ht="16.5" customHeight="1" x14ac:dyDescent="0.3">
      <c r="B16" s="381" t="s">
        <v>25</v>
      </c>
      <c r="C16" s="381" t="s">
        <v>47</v>
      </c>
      <c r="D16" s="381" t="s">
        <v>53</v>
      </c>
      <c r="E16" s="382">
        <v>0.1</v>
      </c>
      <c r="F16" s="381" t="s">
        <v>54</v>
      </c>
      <c r="G16" s="39" t="s">
        <v>29</v>
      </c>
      <c r="H16" s="383"/>
      <c r="I16" s="383"/>
      <c r="J16" s="383">
        <f t="shared" si="0"/>
        <v>0</v>
      </c>
      <c r="K16" s="384"/>
      <c r="L16" s="383"/>
      <c r="M16" s="383"/>
      <c r="N16" s="383"/>
      <c r="O16" s="387"/>
      <c r="P16" s="383">
        <v>23490</v>
      </c>
      <c r="Q16" s="383"/>
      <c r="R16" s="383">
        <f t="shared" ref="R16:R43" si="2">+P16-Q16</f>
        <v>23490</v>
      </c>
      <c r="S16" s="387"/>
      <c r="T16" s="383">
        <v>24990</v>
      </c>
      <c r="U16" s="383"/>
      <c r="V16" s="383">
        <f t="shared" si="1"/>
        <v>24990</v>
      </c>
      <c r="W16" s="387"/>
      <c r="X16" s="388"/>
      <c r="Y16" s="114"/>
      <c r="Z16" s="114"/>
      <c r="AA16" s="114"/>
      <c r="AD16" s="1" t="s">
        <v>30</v>
      </c>
      <c r="AE16" s="590" t="s">
        <v>31</v>
      </c>
      <c r="AF16" s="592"/>
    </row>
    <row r="17" spans="2:32" ht="16.5" customHeight="1" x14ac:dyDescent="0.3">
      <c r="B17" s="376" t="s">
        <v>25</v>
      </c>
      <c r="C17" s="376" t="s">
        <v>55</v>
      </c>
      <c r="D17" s="376" t="s">
        <v>56</v>
      </c>
      <c r="E17" s="377">
        <v>0.1</v>
      </c>
      <c r="F17" s="376" t="s">
        <v>57</v>
      </c>
      <c r="G17" s="34" t="s">
        <v>29</v>
      </c>
      <c r="H17" s="378"/>
      <c r="I17" s="378"/>
      <c r="J17" s="378">
        <f t="shared" si="0"/>
        <v>0</v>
      </c>
      <c r="K17" s="379"/>
      <c r="L17" s="378"/>
      <c r="M17" s="378"/>
      <c r="N17" s="378"/>
      <c r="O17" s="379"/>
      <c r="P17" s="378"/>
      <c r="Q17" s="378"/>
      <c r="R17" s="378"/>
      <c r="S17" s="379"/>
      <c r="T17" s="378">
        <v>20990</v>
      </c>
      <c r="U17" s="378"/>
      <c r="V17" s="378">
        <f>+T17-U17</f>
        <v>20990</v>
      </c>
      <c r="W17" s="379"/>
      <c r="X17" s="380"/>
      <c r="Y17" s="114"/>
      <c r="Z17" s="114"/>
      <c r="AA17" s="114"/>
      <c r="AD17" s="1" t="s">
        <v>50</v>
      </c>
      <c r="AE17" s="588" t="s">
        <v>31</v>
      </c>
      <c r="AF17" s="589"/>
    </row>
    <row r="18" spans="2:32" ht="16.5" customHeight="1" x14ac:dyDescent="0.3">
      <c r="B18" s="376" t="s">
        <v>25</v>
      </c>
      <c r="C18" s="376" t="s">
        <v>55</v>
      </c>
      <c r="D18" s="376" t="s">
        <v>58</v>
      </c>
      <c r="E18" s="377">
        <v>0.1</v>
      </c>
      <c r="F18" s="376" t="s">
        <v>59</v>
      </c>
      <c r="G18" s="34" t="s">
        <v>29</v>
      </c>
      <c r="H18" s="378"/>
      <c r="I18" s="378"/>
      <c r="J18" s="378">
        <f t="shared" si="0"/>
        <v>0</v>
      </c>
      <c r="K18" s="379"/>
      <c r="L18" s="378"/>
      <c r="M18" s="378"/>
      <c r="N18" s="378"/>
      <c r="O18" s="379"/>
      <c r="P18" s="378"/>
      <c r="Q18" s="378"/>
      <c r="R18" s="378"/>
      <c r="S18" s="389"/>
      <c r="T18" s="378">
        <v>23990</v>
      </c>
      <c r="U18" s="378"/>
      <c r="V18" s="378">
        <f>+T18-U18</f>
        <v>23990</v>
      </c>
      <c r="W18" s="389"/>
      <c r="X18" s="380"/>
      <c r="Y18" s="114"/>
      <c r="Z18" s="114"/>
      <c r="AA18" s="114"/>
      <c r="AD18" s="1" t="s">
        <v>50</v>
      </c>
      <c r="AE18" s="588" t="s">
        <v>31</v>
      </c>
      <c r="AF18" s="593"/>
    </row>
    <row r="19" spans="2:32" ht="16.5" customHeight="1" x14ac:dyDescent="0.3">
      <c r="B19" s="376" t="s">
        <v>25</v>
      </c>
      <c r="C19" s="376" t="s">
        <v>55</v>
      </c>
      <c r="D19" s="376" t="s">
        <v>60</v>
      </c>
      <c r="E19" s="377">
        <v>0.1</v>
      </c>
      <c r="F19" s="376" t="s">
        <v>61</v>
      </c>
      <c r="G19" s="34" t="s">
        <v>29</v>
      </c>
      <c r="H19" s="378"/>
      <c r="I19" s="378"/>
      <c r="J19" s="378">
        <f t="shared" si="0"/>
        <v>0</v>
      </c>
      <c r="K19" s="379"/>
      <c r="L19" s="378"/>
      <c r="M19" s="378"/>
      <c r="N19" s="378"/>
      <c r="O19" s="379"/>
      <c r="P19" s="378"/>
      <c r="Q19" s="378"/>
      <c r="R19" s="378"/>
      <c r="S19" s="379"/>
      <c r="T19" s="378">
        <v>25490</v>
      </c>
      <c r="U19" s="378"/>
      <c r="V19" s="378">
        <f>+T19-U19</f>
        <v>25490</v>
      </c>
      <c r="W19" s="379"/>
      <c r="X19" s="380"/>
      <c r="Y19" s="114"/>
      <c r="Z19" s="114"/>
      <c r="AA19" s="114"/>
      <c r="AD19" s="1" t="s">
        <v>50</v>
      </c>
      <c r="AE19" s="588" t="s">
        <v>31</v>
      </c>
      <c r="AF19" s="589"/>
    </row>
    <row r="20" spans="2:32" ht="16.5" customHeight="1" x14ac:dyDescent="0.3">
      <c r="B20" s="381" t="s">
        <v>25</v>
      </c>
      <c r="C20" s="381" t="s">
        <v>55</v>
      </c>
      <c r="D20" s="381" t="s">
        <v>62</v>
      </c>
      <c r="E20" s="382">
        <v>0.1</v>
      </c>
      <c r="F20" s="381" t="s">
        <v>63</v>
      </c>
      <c r="G20" s="39" t="s">
        <v>29</v>
      </c>
      <c r="H20" s="383"/>
      <c r="I20" s="383"/>
      <c r="J20" s="383">
        <f t="shared" si="0"/>
        <v>0</v>
      </c>
      <c r="K20" s="384"/>
      <c r="L20" s="383"/>
      <c r="M20" s="383"/>
      <c r="N20" s="383"/>
      <c r="O20" s="387"/>
      <c r="P20" s="383"/>
      <c r="Q20" s="383"/>
      <c r="R20" s="383"/>
      <c r="S20" s="384"/>
      <c r="T20" s="383">
        <v>28490</v>
      </c>
      <c r="U20" s="383"/>
      <c r="V20" s="383">
        <f>+T20-U20</f>
        <v>28490</v>
      </c>
      <c r="W20" s="384"/>
      <c r="X20" s="385"/>
      <c r="Y20" s="191"/>
      <c r="Z20" s="191"/>
      <c r="AA20" s="191"/>
      <c r="AB20" s="192"/>
      <c r="AC20" s="192"/>
      <c r="AD20" s="1" t="s">
        <v>50</v>
      </c>
      <c r="AE20" s="590" t="s">
        <v>31</v>
      </c>
      <c r="AF20" s="591"/>
    </row>
    <row r="21" spans="2:32" x14ac:dyDescent="0.3">
      <c r="B21" s="376" t="s">
        <v>25</v>
      </c>
      <c r="C21" s="376" t="s">
        <v>64</v>
      </c>
      <c r="D21" s="376" t="s">
        <v>65</v>
      </c>
      <c r="E21" s="377">
        <v>0.1</v>
      </c>
      <c r="F21" s="376" t="s">
        <v>66</v>
      </c>
      <c r="G21" s="34" t="s">
        <v>29</v>
      </c>
      <c r="H21" s="378"/>
      <c r="I21" s="378"/>
      <c r="J21" s="378"/>
      <c r="K21" s="379"/>
      <c r="L21" s="378"/>
      <c r="M21" s="378"/>
      <c r="N21" s="378"/>
      <c r="O21" s="386"/>
      <c r="P21" s="378"/>
      <c r="Q21" s="378"/>
      <c r="R21" s="378"/>
      <c r="S21" s="379"/>
      <c r="T21" s="378">
        <v>26990</v>
      </c>
      <c r="U21" s="378"/>
      <c r="V21" s="378">
        <f>+T21-U21</f>
        <v>26990</v>
      </c>
      <c r="W21" s="379"/>
      <c r="X21" s="380"/>
      <c r="Y21" s="114"/>
      <c r="Z21" s="114"/>
      <c r="AA21" s="114"/>
      <c r="AD21" s="1" t="s">
        <v>67</v>
      </c>
      <c r="AE21" s="588" t="s">
        <v>68</v>
      </c>
      <c r="AF21" s="589"/>
    </row>
    <row r="22" spans="2:32" ht="16.5" customHeight="1" x14ac:dyDescent="0.3">
      <c r="B22" s="376" t="s">
        <v>25</v>
      </c>
      <c r="C22" s="376" t="s">
        <v>64</v>
      </c>
      <c r="D22" s="376" t="s">
        <v>69</v>
      </c>
      <c r="E22" s="377">
        <v>0.1</v>
      </c>
      <c r="F22" s="376" t="s">
        <v>70</v>
      </c>
      <c r="G22" s="34" t="s">
        <v>29</v>
      </c>
      <c r="H22" s="378"/>
      <c r="I22" s="378"/>
      <c r="J22" s="378">
        <f t="shared" si="0"/>
        <v>0</v>
      </c>
      <c r="K22" s="379"/>
      <c r="L22" s="378">
        <v>30490</v>
      </c>
      <c r="M22" s="378"/>
      <c r="N22" s="378">
        <f t="shared" ref="N22:N26" si="3">+L22-M22</f>
        <v>30490</v>
      </c>
      <c r="O22" s="379"/>
      <c r="P22" s="378"/>
      <c r="Q22" s="378"/>
      <c r="R22" s="378"/>
      <c r="S22" s="379"/>
      <c r="T22" s="378"/>
      <c r="U22" s="378"/>
      <c r="V22" s="378"/>
      <c r="W22" s="379"/>
      <c r="X22" s="380"/>
      <c r="Y22" s="114"/>
      <c r="Z22" s="114"/>
      <c r="AA22" s="114"/>
      <c r="AD22" s="1" t="s">
        <v>67</v>
      </c>
      <c r="AE22" s="588"/>
      <c r="AF22" s="589"/>
    </row>
    <row r="23" spans="2:32" ht="20.100000000000001" customHeight="1" x14ac:dyDescent="0.3">
      <c r="B23" s="376" t="s">
        <v>25</v>
      </c>
      <c r="C23" s="376" t="s">
        <v>64</v>
      </c>
      <c r="D23" s="376" t="s">
        <v>71</v>
      </c>
      <c r="E23" s="377">
        <v>0.1</v>
      </c>
      <c r="F23" s="376" t="s">
        <v>72</v>
      </c>
      <c r="G23" s="34" t="s">
        <v>29</v>
      </c>
      <c r="H23" s="378">
        <v>32990</v>
      </c>
      <c r="I23" s="378"/>
      <c r="J23" s="378">
        <f t="shared" si="0"/>
        <v>32990</v>
      </c>
      <c r="K23" s="379" t="s">
        <v>73</v>
      </c>
      <c r="L23" s="378"/>
      <c r="M23" s="378"/>
      <c r="N23" s="378"/>
      <c r="O23" s="379"/>
      <c r="P23" s="378"/>
      <c r="Q23" s="378"/>
      <c r="R23" s="378"/>
      <c r="S23" s="379"/>
      <c r="T23" s="378"/>
      <c r="U23" s="378"/>
      <c r="V23" s="378"/>
      <c r="W23" s="379"/>
      <c r="X23" s="380"/>
      <c r="Y23" s="114"/>
      <c r="Z23" s="114"/>
      <c r="AA23" s="114"/>
      <c r="AD23" s="1" t="s">
        <v>67</v>
      </c>
      <c r="AE23" s="588"/>
      <c r="AF23" s="589"/>
    </row>
    <row r="24" spans="2:32" x14ac:dyDescent="0.3">
      <c r="B24" s="376" t="s">
        <v>25</v>
      </c>
      <c r="C24" s="376" t="s">
        <v>64</v>
      </c>
      <c r="D24" s="376" t="s">
        <v>74</v>
      </c>
      <c r="E24" s="377">
        <v>0.1</v>
      </c>
      <c r="F24" s="376" t="s">
        <v>75</v>
      </c>
      <c r="G24" s="34" t="s">
        <v>29</v>
      </c>
      <c r="H24" s="378"/>
      <c r="I24" s="378"/>
      <c r="J24" s="378">
        <f t="shared" si="0"/>
        <v>0</v>
      </c>
      <c r="K24" s="379"/>
      <c r="L24" s="378">
        <v>30490</v>
      </c>
      <c r="M24" s="378"/>
      <c r="N24" s="378">
        <f t="shared" si="3"/>
        <v>30490</v>
      </c>
      <c r="O24" s="379"/>
      <c r="P24" s="378"/>
      <c r="Q24" s="378"/>
      <c r="R24" s="378"/>
      <c r="S24" s="379"/>
      <c r="T24" s="378"/>
      <c r="U24" s="378"/>
      <c r="V24" s="378"/>
      <c r="W24" s="379"/>
      <c r="X24" s="380"/>
      <c r="Y24" s="114"/>
      <c r="Z24" s="114"/>
      <c r="AA24" s="114"/>
      <c r="AD24" s="1" t="s">
        <v>67</v>
      </c>
      <c r="AE24" s="588"/>
      <c r="AF24" s="589"/>
    </row>
    <row r="25" spans="2:32" ht="16.5" customHeight="1" x14ac:dyDescent="0.3">
      <c r="B25" s="381" t="s">
        <v>25</v>
      </c>
      <c r="C25" s="381" t="s">
        <v>64</v>
      </c>
      <c r="D25" s="381" t="s">
        <v>76</v>
      </c>
      <c r="E25" s="382">
        <v>0.1</v>
      </c>
      <c r="F25" s="381" t="s">
        <v>77</v>
      </c>
      <c r="G25" s="39" t="s">
        <v>29</v>
      </c>
      <c r="H25" s="383"/>
      <c r="I25" s="383"/>
      <c r="J25" s="383"/>
      <c r="K25" s="384"/>
      <c r="L25" s="383"/>
      <c r="M25" s="383"/>
      <c r="N25" s="383"/>
      <c r="O25" s="384"/>
      <c r="P25" s="383"/>
      <c r="Q25" s="383"/>
      <c r="R25" s="383"/>
      <c r="S25" s="384"/>
      <c r="T25" s="383">
        <v>36990</v>
      </c>
      <c r="U25" s="383"/>
      <c r="V25" s="383">
        <f>+T25-U25</f>
        <v>36990</v>
      </c>
      <c r="W25" s="384"/>
      <c r="X25" s="385"/>
      <c r="Y25" s="191"/>
      <c r="Z25" s="191"/>
      <c r="AA25" s="191"/>
      <c r="AB25" s="192"/>
      <c r="AC25" s="192"/>
      <c r="AD25" s="1" t="s">
        <v>67</v>
      </c>
      <c r="AE25" s="590" t="s">
        <v>68</v>
      </c>
      <c r="AF25" s="591"/>
    </row>
    <row r="26" spans="2:32" ht="17.399999999999999" customHeight="1" x14ac:dyDescent="0.3">
      <c r="B26" s="376" t="s">
        <v>25</v>
      </c>
      <c r="C26" s="376" t="s">
        <v>78</v>
      </c>
      <c r="D26" s="376" t="s">
        <v>79</v>
      </c>
      <c r="E26" s="377">
        <v>0.1</v>
      </c>
      <c r="F26" s="376" t="s">
        <v>80</v>
      </c>
      <c r="G26" s="34" t="s">
        <v>29</v>
      </c>
      <c r="H26" s="378"/>
      <c r="I26" s="378"/>
      <c r="J26" s="378"/>
      <c r="K26" s="379"/>
      <c r="L26" s="378">
        <v>34990</v>
      </c>
      <c r="M26" s="378">
        <v>0</v>
      </c>
      <c r="N26" s="378">
        <f t="shared" si="3"/>
        <v>34990</v>
      </c>
      <c r="O26" s="379" t="s">
        <v>81</v>
      </c>
      <c r="P26" s="378"/>
      <c r="Q26" s="378"/>
      <c r="R26" s="378"/>
      <c r="S26" s="379"/>
      <c r="T26" s="378"/>
      <c r="U26" s="378"/>
      <c r="V26" s="378"/>
      <c r="W26" s="379"/>
      <c r="X26" s="380"/>
      <c r="Y26" s="114"/>
      <c r="Z26" s="114"/>
      <c r="AA26" s="114"/>
      <c r="AD26" s="1" t="s">
        <v>82</v>
      </c>
      <c r="AE26" s="588"/>
      <c r="AF26" s="589"/>
    </row>
    <row r="27" spans="2:32" ht="14.1" customHeight="1" x14ac:dyDescent="0.3">
      <c r="B27" s="376" t="s">
        <v>25</v>
      </c>
      <c r="C27" s="376" t="s">
        <v>78</v>
      </c>
      <c r="D27" s="376" t="s">
        <v>83</v>
      </c>
      <c r="E27" s="377">
        <v>0.1</v>
      </c>
      <c r="F27" s="376" t="s">
        <v>84</v>
      </c>
      <c r="G27" s="34" t="s">
        <v>29</v>
      </c>
      <c r="H27" s="378"/>
      <c r="I27" s="378"/>
      <c r="J27" s="378">
        <f t="shared" si="0"/>
        <v>0</v>
      </c>
      <c r="K27" s="379"/>
      <c r="L27" s="378"/>
      <c r="M27" s="378"/>
      <c r="N27" s="378"/>
      <c r="O27" s="379"/>
      <c r="P27" s="378">
        <v>36990</v>
      </c>
      <c r="Q27" s="378"/>
      <c r="R27" s="378">
        <f t="shared" si="2"/>
        <v>36990</v>
      </c>
      <c r="S27" s="379"/>
      <c r="T27" s="378"/>
      <c r="U27" s="378"/>
      <c r="V27" s="378"/>
      <c r="W27" s="379"/>
      <c r="X27" s="380"/>
      <c r="Y27" s="114"/>
      <c r="Z27" s="114"/>
      <c r="AA27" s="114"/>
      <c r="AD27" s="1" t="s">
        <v>82</v>
      </c>
      <c r="AE27" s="588"/>
      <c r="AF27" s="589"/>
    </row>
    <row r="28" spans="2:32" ht="16.5" customHeight="1" x14ac:dyDescent="0.3">
      <c r="B28" s="381" t="s">
        <v>25</v>
      </c>
      <c r="C28" s="381" t="s">
        <v>78</v>
      </c>
      <c r="D28" s="385" t="s">
        <v>85</v>
      </c>
      <c r="E28" s="382">
        <v>0.1</v>
      </c>
      <c r="F28" s="385" t="s">
        <v>86</v>
      </c>
      <c r="G28" s="390" t="s">
        <v>29</v>
      </c>
      <c r="H28" s="383"/>
      <c r="I28" s="383"/>
      <c r="J28" s="383"/>
      <c r="K28" s="384"/>
      <c r="L28" s="383"/>
      <c r="M28" s="383"/>
      <c r="N28" s="383"/>
      <c r="O28" s="384"/>
      <c r="P28" s="383"/>
      <c r="Q28" s="383"/>
      <c r="R28" s="383"/>
      <c r="S28" s="384"/>
      <c r="T28" s="383">
        <v>40990</v>
      </c>
      <c r="U28" s="383"/>
      <c r="V28" s="383">
        <f>+T28-U28</f>
        <v>40990</v>
      </c>
      <c r="W28" s="384"/>
      <c r="X28" s="385"/>
      <c r="Y28" s="191"/>
      <c r="Z28" s="191"/>
      <c r="AA28" s="191"/>
      <c r="AB28" s="192"/>
      <c r="AC28" s="192"/>
      <c r="AD28" s="1" t="s">
        <v>82</v>
      </c>
      <c r="AE28" s="590" t="s">
        <v>68</v>
      </c>
      <c r="AF28" s="591"/>
    </row>
    <row r="29" spans="2:32" ht="16.5" customHeight="1" x14ac:dyDescent="0.3">
      <c r="B29" s="376" t="s">
        <v>25</v>
      </c>
      <c r="C29" s="376" t="s">
        <v>87</v>
      </c>
      <c r="D29" s="376" t="s">
        <v>88</v>
      </c>
      <c r="E29" s="377">
        <v>0.1</v>
      </c>
      <c r="F29" s="376" t="s">
        <v>89</v>
      </c>
      <c r="G29" s="34" t="s">
        <v>29</v>
      </c>
      <c r="H29" s="378"/>
      <c r="I29" s="378"/>
      <c r="J29" s="378">
        <f t="shared" si="0"/>
        <v>0</v>
      </c>
      <c r="K29" s="379"/>
      <c r="L29" s="378"/>
      <c r="M29" s="378"/>
      <c r="N29" s="378"/>
      <c r="O29" s="379"/>
      <c r="P29" s="378"/>
      <c r="Q29" s="378"/>
      <c r="R29" s="378"/>
      <c r="S29" s="379"/>
      <c r="T29" s="378">
        <v>38490</v>
      </c>
      <c r="U29" s="378"/>
      <c r="V29" s="378">
        <f>+T29+U29</f>
        <v>38490</v>
      </c>
      <c r="W29" s="379"/>
      <c r="X29" s="380"/>
      <c r="Y29" s="114"/>
      <c r="Z29" s="114"/>
      <c r="AA29" s="114"/>
      <c r="AD29" s="1" t="s">
        <v>50</v>
      </c>
      <c r="AE29" s="588" t="s">
        <v>68</v>
      </c>
      <c r="AF29" s="589"/>
    </row>
    <row r="30" spans="2:32" ht="16.5" customHeight="1" x14ac:dyDescent="0.3">
      <c r="B30" s="376" t="s">
        <v>25</v>
      </c>
      <c r="C30" s="376" t="s">
        <v>87</v>
      </c>
      <c r="D30" s="376" t="s">
        <v>90</v>
      </c>
      <c r="E30" s="377">
        <v>0.1</v>
      </c>
      <c r="F30" s="376" t="s">
        <v>91</v>
      </c>
      <c r="G30" s="34" t="s">
        <v>29</v>
      </c>
      <c r="H30" s="378"/>
      <c r="I30" s="378"/>
      <c r="J30" s="378">
        <f t="shared" si="0"/>
        <v>0</v>
      </c>
      <c r="K30" s="379"/>
      <c r="L30" s="378"/>
      <c r="M30" s="378"/>
      <c r="N30" s="378"/>
      <c r="O30" s="379"/>
      <c r="P30" s="378"/>
      <c r="Q30" s="378"/>
      <c r="R30" s="378"/>
      <c r="S30" s="379"/>
      <c r="T30" s="378">
        <v>40990</v>
      </c>
      <c r="U30" s="378"/>
      <c r="V30" s="378">
        <f>+T30-U30</f>
        <v>40990</v>
      </c>
      <c r="W30" s="379"/>
      <c r="X30" s="380"/>
      <c r="Y30" s="114"/>
      <c r="Z30" s="114"/>
      <c r="AA30" s="114"/>
      <c r="AD30" s="1" t="s">
        <v>30</v>
      </c>
      <c r="AE30" s="588" t="s">
        <v>68</v>
      </c>
      <c r="AF30" s="589"/>
    </row>
    <row r="31" spans="2:32" ht="16.5" customHeight="1" x14ac:dyDescent="0.3">
      <c r="B31" s="376" t="s">
        <v>25</v>
      </c>
      <c r="C31" s="376" t="s">
        <v>87</v>
      </c>
      <c r="D31" s="376" t="s">
        <v>92</v>
      </c>
      <c r="E31" s="377">
        <v>0.1</v>
      </c>
      <c r="F31" s="376" t="s">
        <v>93</v>
      </c>
      <c r="G31" s="34" t="s">
        <v>29</v>
      </c>
      <c r="H31" s="378"/>
      <c r="I31" s="378"/>
      <c r="J31" s="378">
        <f t="shared" si="0"/>
        <v>0</v>
      </c>
      <c r="K31" s="379"/>
      <c r="L31" s="378"/>
      <c r="M31" s="378"/>
      <c r="N31" s="378"/>
      <c r="O31" s="379"/>
      <c r="P31" s="378"/>
      <c r="Q31" s="378"/>
      <c r="R31" s="378"/>
      <c r="S31" s="379"/>
      <c r="T31" s="378">
        <v>45990</v>
      </c>
      <c r="U31" s="378"/>
      <c r="V31" s="378">
        <v>44990</v>
      </c>
      <c r="W31" s="379"/>
      <c r="X31" s="380"/>
      <c r="Y31" s="114"/>
      <c r="Z31" s="114"/>
      <c r="AA31" s="114"/>
      <c r="AD31" s="1" t="s">
        <v>30</v>
      </c>
      <c r="AE31" s="588" t="s">
        <v>68</v>
      </c>
      <c r="AF31" s="589"/>
    </row>
    <row r="32" spans="2:32" ht="16.5" customHeight="1" x14ac:dyDescent="0.3">
      <c r="B32" s="381" t="s">
        <v>25</v>
      </c>
      <c r="C32" s="381" t="s">
        <v>87</v>
      </c>
      <c r="D32" s="381" t="s">
        <v>94</v>
      </c>
      <c r="E32" s="382">
        <v>0.1</v>
      </c>
      <c r="F32" s="381" t="s">
        <v>95</v>
      </c>
      <c r="G32" s="39" t="s">
        <v>29</v>
      </c>
      <c r="H32" s="383"/>
      <c r="I32" s="383"/>
      <c r="J32" s="383">
        <f t="shared" si="0"/>
        <v>0</v>
      </c>
      <c r="K32" s="384"/>
      <c r="L32" s="383"/>
      <c r="M32" s="383"/>
      <c r="N32" s="383"/>
      <c r="O32" s="384"/>
      <c r="P32" s="383"/>
      <c r="Q32" s="383"/>
      <c r="R32" s="383"/>
      <c r="S32" s="384"/>
      <c r="T32" s="383">
        <v>49990</v>
      </c>
      <c r="U32" s="383"/>
      <c r="V32" s="383">
        <f>+T32+U32</f>
        <v>49990</v>
      </c>
      <c r="W32" s="384"/>
      <c r="X32" s="385"/>
      <c r="Y32" s="191"/>
      <c r="Z32" s="191"/>
      <c r="AA32" s="191"/>
      <c r="AB32" s="192"/>
      <c r="AC32" s="192"/>
      <c r="AD32" s="1">
        <v>0</v>
      </c>
      <c r="AE32" s="590" t="s">
        <v>68</v>
      </c>
      <c r="AF32" s="591"/>
    </row>
    <row r="33" spans="2:32" ht="16.5" customHeight="1" x14ac:dyDescent="0.3">
      <c r="B33" s="376" t="s">
        <v>25</v>
      </c>
      <c r="C33" s="376" t="s">
        <v>96</v>
      </c>
      <c r="D33" s="376" t="s">
        <v>97</v>
      </c>
      <c r="E33" s="377">
        <v>0.1</v>
      </c>
      <c r="F33" s="376" t="s">
        <v>98</v>
      </c>
      <c r="G33" s="34" t="s">
        <v>29</v>
      </c>
      <c r="H33" s="378"/>
      <c r="I33" s="378"/>
      <c r="J33" s="378"/>
      <c r="K33" s="379"/>
      <c r="L33" s="378"/>
      <c r="M33" s="378"/>
      <c r="N33" s="378"/>
      <c r="O33" s="379"/>
      <c r="P33" s="378"/>
      <c r="Q33" s="378"/>
      <c r="R33" s="378"/>
      <c r="S33" s="379"/>
      <c r="T33" s="378">
        <v>24990</v>
      </c>
      <c r="U33" s="378"/>
      <c r="V33" s="378">
        <f>+T33-U33</f>
        <v>24990</v>
      </c>
      <c r="W33" s="379"/>
      <c r="X33" s="380"/>
      <c r="AD33" s="1" t="s">
        <v>50</v>
      </c>
      <c r="AE33" s="588" t="s">
        <v>68</v>
      </c>
      <c r="AF33" s="589"/>
    </row>
    <row r="34" spans="2:32" ht="16.5" customHeight="1" x14ac:dyDescent="0.3">
      <c r="B34" s="376" t="s">
        <v>25</v>
      </c>
      <c r="C34" s="376" t="s">
        <v>96</v>
      </c>
      <c r="D34" s="376" t="s">
        <v>99</v>
      </c>
      <c r="E34" s="377">
        <v>0.1</v>
      </c>
      <c r="F34" s="376" t="s">
        <v>100</v>
      </c>
      <c r="G34" s="34" t="s">
        <v>29</v>
      </c>
      <c r="H34" s="378"/>
      <c r="I34" s="378"/>
      <c r="J34" s="378"/>
      <c r="K34" s="379"/>
      <c r="L34" s="378"/>
      <c r="M34" s="378"/>
      <c r="N34" s="378"/>
      <c r="O34" s="379"/>
      <c r="P34" s="378"/>
      <c r="Q34" s="378"/>
      <c r="R34" s="378"/>
      <c r="S34" s="379"/>
      <c r="T34" s="378">
        <v>29490</v>
      </c>
      <c r="U34" s="378"/>
      <c r="V34" s="378">
        <f t="shared" ref="V34:V35" si="4">+T34-U34</f>
        <v>29490</v>
      </c>
      <c r="W34" s="379"/>
      <c r="X34" s="380"/>
      <c r="AD34" s="1" t="s">
        <v>50</v>
      </c>
      <c r="AE34" s="588" t="s">
        <v>68</v>
      </c>
      <c r="AF34" s="589"/>
    </row>
    <row r="35" spans="2:32" ht="16.5" customHeight="1" x14ac:dyDescent="0.3">
      <c r="B35" s="376" t="s">
        <v>25</v>
      </c>
      <c r="C35" s="376" t="s">
        <v>96</v>
      </c>
      <c r="D35" s="376" t="s">
        <v>101</v>
      </c>
      <c r="E35" s="377">
        <v>0.1</v>
      </c>
      <c r="F35" s="376" t="s">
        <v>102</v>
      </c>
      <c r="G35" s="34" t="s">
        <v>29</v>
      </c>
      <c r="H35" s="378"/>
      <c r="I35" s="378"/>
      <c r="J35" s="378"/>
      <c r="K35" s="379"/>
      <c r="L35" s="378"/>
      <c r="M35" s="378"/>
      <c r="N35" s="378"/>
      <c r="O35" s="379"/>
      <c r="P35" s="378"/>
      <c r="Q35" s="378"/>
      <c r="R35" s="378"/>
      <c r="S35" s="379"/>
      <c r="T35" s="378">
        <v>30490</v>
      </c>
      <c r="U35" s="378"/>
      <c r="V35" s="378">
        <f t="shared" si="4"/>
        <v>30490</v>
      </c>
      <c r="W35" s="379"/>
      <c r="X35" s="380"/>
      <c r="AD35" s="1" t="s">
        <v>50</v>
      </c>
      <c r="AE35" s="588" t="s">
        <v>68</v>
      </c>
      <c r="AF35" s="589"/>
    </row>
    <row r="36" spans="2:32" ht="16.5" customHeight="1" x14ac:dyDescent="0.3">
      <c r="B36" s="376" t="s">
        <v>25</v>
      </c>
      <c r="C36" s="376" t="s">
        <v>96</v>
      </c>
      <c r="D36" s="376" t="s">
        <v>103</v>
      </c>
      <c r="E36" s="377">
        <v>0.1</v>
      </c>
      <c r="F36" s="376" t="s">
        <v>104</v>
      </c>
      <c r="G36" s="34" t="s">
        <v>29</v>
      </c>
      <c r="H36" s="378"/>
      <c r="I36" s="378"/>
      <c r="J36" s="378"/>
      <c r="K36" s="379"/>
      <c r="L36" s="378"/>
      <c r="M36" s="378"/>
      <c r="N36" s="378"/>
      <c r="O36" s="379"/>
      <c r="P36" s="378"/>
      <c r="Q36" s="378"/>
      <c r="R36" s="378"/>
      <c r="S36" s="379"/>
      <c r="T36" s="378">
        <v>34490</v>
      </c>
      <c r="U36" s="378"/>
      <c r="V36" s="378">
        <f>+T36-U36</f>
        <v>34490</v>
      </c>
      <c r="W36" s="379"/>
      <c r="X36" s="380"/>
      <c r="AD36" s="1" t="s">
        <v>50</v>
      </c>
      <c r="AE36" s="588" t="s">
        <v>68</v>
      </c>
      <c r="AF36" s="589"/>
    </row>
    <row r="37" spans="2:32" ht="16.5" customHeight="1" x14ac:dyDescent="0.3">
      <c r="B37" s="376" t="s">
        <v>25</v>
      </c>
      <c r="C37" s="376" t="s">
        <v>96</v>
      </c>
      <c r="D37" s="376" t="s">
        <v>105</v>
      </c>
      <c r="E37" s="377">
        <v>0.1</v>
      </c>
      <c r="F37" s="376" t="s">
        <v>106</v>
      </c>
      <c r="G37" s="34" t="s">
        <v>29</v>
      </c>
      <c r="H37" s="378"/>
      <c r="I37" s="378"/>
      <c r="J37" s="378"/>
      <c r="K37" s="379"/>
      <c r="L37" s="378"/>
      <c r="M37" s="378"/>
      <c r="N37" s="378"/>
      <c r="O37" s="379"/>
      <c r="P37" s="378"/>
      <c r="Q37" s="378"/>
      <c r="R37" s="378"/>
      <c r="S37" s="379"/>
      <c r="T37" s="378">
        <v>36490</v>
      </c>
      <c r="U37" s="378"/>
      <c r="V37" s="378">
        <f>+T37+U37</f>
        <v>36490</v>
      </c>
      <c r="W37" s="379"/>
      <c r="X37" s="380"/>
      <c r="AD37" s="1" t="s">
        <v>30</v>
      </c>
      <c r="AE37" s="588" t="s">
        <v>68</v>
      </c>
      <c r="AF37" s="589"/>
    </row>
    <row r="38" spans="2:32" ht="16.5" customHeight="1" x14ac:dyDescent="0.3">
      <c r="B38" s="381" t="s">
        <v>25</v>
      </c>
      <c r="C38" s="381" t="s">
        <v>96</v>
      </c>
      <c r="D38" s="381" t="s">
        <v>107</v>
      </c>
      <c r="E38" s="382">
        <v>0.1</v>
      </c>
      <c r="F38" s="381" t="s">
        <v>108</v>
      </c>
      <c r="G38" s="39" t="s">
        <v>29</v>
      </c>
      <c r="H38" s="383"/>
      <c r="I38" s="383"/>
      <c r="J38" s="383"/>
      <c r="K38" s="384"/>
      <c r="L38" s="383"/>
      <c r="M38" s="383"/>
      <c r="N38" s="383"/>
      <c r="O38" s="384"/>
      <c r="P38" s="383"/>
      <c r="Q38" s="383"/>
      <c r="R38" s="383"/>
      <c r="S38" s="384"/>
      <c r="T38" s="383">
        <v>40990</v>
      </c>
      <c r="U38" s="383"/>
      <c r="V38" s="383">
        <f>+T38+U38</f>
        <v>40990</v>
      </c>
      <c r="W38" s="384"/>
      <c r="X38" s="385"/>
      <c r="Y38" s="192"/>
      <c r="Z38" s="192"/>
      <c r="AA38" s="192"/>
      <c r="AB38" s="192"/>
      <c r="AC38" s="192"/>
      <c r="AD38" s="1">
        <v>0</v>
      </c>
      <c r="AE38" s="590" t="s">
        <v>68</v>
      </c>
      <c r="AF38" s="591"/>
    </row>
    <row r="39" spans="2:32" x14ac:dyDescent="0.3">
      <c r="B39" s="376" t="s">
        <v>25</v>
      </c>
      <c r="C39" s="376" t="s">
        <v>109</v>
      </c>
      <c r="D39" s="376" t="s">
        <v>110</v>
      </c>
      <c r="E39" s="377">
        <v>0.1</v>
      </c>
      <c r="F39" s="376" t="s">
        <v>111</v>
      </c>
      <c r="G39" s="34" t="s">
        <v>29</v>
      </c>
      <c r="H39" s="378"/>
      <c r="I39" s="378"/>
      <c r="J39" s="378"/>
      <c r="K39" s="379"/>
      <c r="L39" s="378"/>
      <c r="M39" s="378"/>
      <c r="N39" s="378"/>
      <c r="O39" s="379"/>
      <c r="P39" s="378"/>
      <c r="Q39" s="378"/>
      <c r="R39" s="378"/>
      <c r="S39" s="379"/>
      <c r="T39" s="378">
        <v>18990</v>
      </c>
      <c r="U39" s="378"/>
      <c r="V39" s="378">
        <f t="shared" ref="V39:V46" si="5">+T39-U39</f>
        <v>18990</v>
      </c>
      <c r="W39" s="379"/>
      <c r="X39" s="380"/>
      <c r="AD39" s="1" t="s">
        <v>50</v>
      </c>
      <c r="AE39" s="588"/>
      <c r="AF39" s="589"/>
    </row>
    <row r="40" spans="2:32" x14ac:dyDescent="0.3">
      <c r="B40" s="376" t="s">
        <v>25</v>
      </c>
      <c r="C40" s="376" t="s">
        <v>109</v>
      </c>
      <c r="D40" s="376" t="s">
        <v>112</v>
      </c>
      <c r="E40" s="377">
        <v>0.1</v>
      </c>
      <c r="F40" s="376" t="s">
        <v>113</v>
      </c>
      <c r="G40" s="34" t="s">
        <v>29</v>
      </c>
      <c r="H40" s="378"/>
      <c r="I40" s="378"/>
      <c r="J40" s="378"/>
      <c r="K40" s="379"/>
      <c r="L40" s="378"/>
      <c r="M40" s="378"/>
      <c r="N40" s="378"/>
      <c r="O40" s="379"/>
      <c r="P40" s="378"/>
      <c r="Q40" s="378"/>
      <c r="R40" s="378"/>
      <c r="S40" s="379"/>
      <c r="T40" s="378">
        <v>21990</v>
      </c>
      <c r="U40" s="378"/>
      <c r="V40" s="378">
        <f t="shared" si="5"/>
        <v>21990</v>
      </c>
      <c r="W40" s="379"/>
      <c r="X40" s="380"/>
      <c r="AD40" s="1" t="s">
        <v>50</v>
      </c>
      <c r="AE40" s="588"/>
      <c r="AF40" s="589"/>
    </row>
    <row r="41" spans="2:32" x14ac:dyDescent="0.3">
      <c r="B41" s="376" t="s">
        <v>25</v>
      </c>
      <c r="C41" s="376" t="s">
        <v>109</v>
      </c>
      <c r="D41" s="376" t="s">
        <v>114</v>
      </c>
      <c r="E41" s="377">
        <v>0.1</v>
      </c>
      <c r="F41" s="376" t="s">
        <v>115</v>
      </c>
      <c r="G41" s="34" t="s">
        <v>29</v>
      </c>
      <c r="H41" s="378"/>
      <c r="I41" s="378"/>
      <c r="J41" s="378"/>
      <c r="K41" s="379"/>
      <c r="L41" s="378"/>
      <c r="M41" s="378"/>
      <c r="N41" s="378"/>
      <c r="O41" s="379"/>
      <c r="P41" s="378"/>
      <c r="Q41" s="378"/>
      <c r="R41" s="378"/>
      <c r="S41" s="379"/>
      <c r="T41" s="378">
        <v>23490</v>
      </c>
      <c r="U41" s="378"/>
      <c r="V41" s="378">
        <f t="shared" si="5"/>
        <v>23490</v>
      </c>
      <c r="W41" s="379"/>
      <c r="X41" s="380"/>
      <c r="AD41" s="1" t="s">
        <v>50</v>
      </c>
      <c r="AE41" s="588"/>
      <c r="AF41" s="589"/>
    </row>
    <row r="42" spans="2:32" x14ac:dyDescent="0.3">
      <c r="B42" s="376" t="s">
        <v>25</v>
      </c>
      <c r="C42" s="376" t="s">
        <v>109</v>
      </c>
      <c r="D42" s="376" t="s">
        <v>116</v>
      </c>
      <c r="E42" s="377">
        <v>0.1</v>
      </c>
      <c r="F42" s="376" t="s">
        <v>117</v>
      </c>
      <c r="G42" s="34" t="s">
        <v>29</v>
      </c>
      <c r="H42" s="378"/>
      <c r="I42" s="378"/>
      <c r="J42" s="378">
        <f t="shared" si="0"/>
        <v>0</v>
      </c>
      <c r="K42" s="379"/>
      <c r="L42" s="378"/>
      <c r="M42" s="378"/>
      <c r="N42" s="378"/>
      <c r="O42" s="379"/>
      <c r="P42" s="378">
        <v>24990</v>
      </c>
      <c r="Q42" s="378"/>
      <c r="R42" s="378">
        <f t="shared" si="2"/>
        <v>24990</v>
      </c>
      <c r="S42" s="379"/>
      <c r="T42" s="378">
        <v>25990</v>
      </c>
      <c r="U42" s="378"/>
      <c r="V42" s="378">
        <f t="shared" si="5"/>
        <v>25990</v>
      </c>
      <c r="W42" s="379"/>
      <c r="X42" s="380"/>
      <c r="AD42" s="1" t="s">
        <v>50</v>
      </c>
      <c r="AE42" s="588"/>
      <c r="AF42" s="589"/>
    </row>
    <row r="43" spans="2:32" x14ac:dyDescent="0.3">
      <c r="B43" s="381" t="s">
        <v>25</v>
      </c>
      <c r="C43" s="381" t="s">
        <v>109</v>
      </c>
      <c r="D43" s="381" t="s">
        <v>118</v>
      </c>
      <c r="E43" s="382">
        <v>0.1</v>
      </c>
      <c r="F43" s="381" t="s">
        <v>119</v>
      </c>
      <c r="G43" s="39" t="s">
        <v>29</v>
      </c>
      <c r="H43" s="383"/>
      <c r="I43" s="383"/>
      <c r="J43" s="383">
        <f t="shared" si="0"/>
        <v>0</v>
      </c>
      <c r="K43" s="384"/>
      <c r="L43" s="383"/>
      <c r="M43" s="383"/>
      <c r="N43" s="383"/>
      <c r="O43" s="384"/>
      <c r="P43" s="383">
        <v>25990</v>
      </c>
      <c r="Q43" s="383"/>
      <c r="R43" s="383">
        <f t="shared" si="2"/>
        <v>25990</v>
      </c>
      <c r="S43" s="384"/>
      <c r="T43" s="383">
        <v>26990</v>
      </c>
      <c r="U43" s="383"/>
      <c r="V43" s="383">
        <f t="shared" si="5"/>
        <v>26990</v>
      </c>
      <c r="W43" s="384"/>
      <c r="X43" s="380"/>
      <c r="AD43" s="1" t="s">
        <v>30</v>
      </c>
      <c r="AE43" s="590"/>
      <c r="AF43" s="591"/>
    </row>
    <row r="44" spans="2:32" x14ac:dyDescent="0.3">
      <c r="B44" s="376" t="s">
        <v>25</v>
      </c>
      <c r="C44" s="376" t="s">
        <v>120</v>
      </c>
      <c r="D44" s="376" t="s">
        <v>121</v>
      </c>
      <c r="E44" s="377">
        <v>0.1</v>
      </c>
      <c r="F44" s="376" t="s">
        <v>122</v>
      </c>
      <c r="G44" s="34" t="s">
        <v>29</v>
      </c>
      <c r="H44" s="378"/>
      <c r="I44" s="378"/>
      <c r="J44" s="378">
        <f t="shared" si="0"/>
        <v>0</v>
      </c>
      <c r="K44" s="379"/>
      <c r="L44" s="378"/>
      <c r="M44" s="378"/>
      <c r="N44" s="378"/>
      <c r="O44" s="379"/>
      <c r="P44" s="378"/>
      <c r="Q44" s="378"/>
      <c r="R44" s="378"/>
      <c r="S44" s="379"/>
      <c r="T44" s="378">
        <v>23690</v>
      </c>
      <c r="U44" s="378"/>
      <c r="V44" s="378">
        <f t="shared" si="5"/>
        <v>23690</v>
      </c>
      <c r="W44" s="379"/>
      <c r="X44" s="380"/>
      <c r="AD44" s="1" t="s">
        <v>50</v>
      </c>
      <c r="AE44" s="588" t="s">
        <v>68</v>
      </c>
      <c r="AF44" s="589"/>
    </row>
    <row r="45" spans="2:32" x14ac:dyDescent="0.3">
      <c r="B45" s="376" t="s">
        <v>25</v>
      </c>
      <c r="C45" s="376" t="s">
        <v>120</v>
      </c>
      <c r="D45" s="376" t="s">
        <v>123</v>
      </c>
      <c r="E45" s="377">
        <v>0.1</v>
      </c>
      <c r="F45" s="376" t="s">
        <v>124</v>
      </c>
      <c r="G45" s="34" t="s">
        <v>29</v>
      </c>
      <c r="H45" s="378"/>
      <c r="I45" s="378"/>
      <c r="J45" s="378">
        <f t="shared" si="0"/>
        <v>0</v>
      </c>
      <c r="K45" s="379"/>
      <c r="L45" s="378"/>
      <c r="M45" s="378"/>
      <c r="N45" s="378"/>
      <c r="O45" s="379"/>
      <c r="P45" s="378"/>
      <c r="Q45" s="378"/>
      <c r="R45" s="378"/>
      <c r="S45" s="379"/>
      <c r="T45" s="378">
        <v>24690</v>
      </c>
      <c r="U45" s="378"/>
      <c r="V45" s="378">
        <f t="shared" si="5"/>
        <v>24690</v>
      </c>
      <c r="W45" s="379"/>
      <c r="X45" s="380"/>
      <c r="AD45" s="1" t="s">
        <v>50</v>
      </c>
      <c r="AE45" s="588" t="s">
        <v>68</v>
      </c>
      <c r="AF45" s="589"/>
    </row>
    <row r="46" spans="2:32" x14ac:dyDescent="0.3">
      <c r="B46" s="376" t="s">
        <v>25</v>
      </c>
      <c r="C46" s="376" t="s">
        <v>120</v>
      </c>
      <c r="D46" s="376" t="s">
        <v>125</v>
      </c>
      <c r="E46" s="377">
        <v>0.1</v>
      </c>
      <c r="F46" s="376" t="s">
        <v>126</v>
      </c>
      <c r="G46" s="34" t="s">
        <v>29</v>
      </c>
      <c r="H46" s="378"/>
      <c r="I46" s="378"/>
      <c r="J46" s="378">
        <f t="shared" si="0"/>
        <v>0</v>
      </c>
      <c r="K46" s="379"/>
      <c r="L46" s="378"/>
      <c r="M46" s="378"/>
      <c r="N46" s="378"/>
      <c r="O46" s="379"/>
      <c r="P46" s="378"/>
      <c r="Q46" s="378"/>
      <c r="R46" s="378"/>
      <c r="S46" s="379"/>
      <c r="T46" s="378">
        <v>26990</v>
      </c>
      <c r="U46" s="378"/>
      <c r="V46" s="378">
        <f t="shared" si="5"/>
        <v>26990</v>
      </c>
      <c r="W46" s="379"/>
      <c r="X46" s="380"/>
      <c r="AD46" s="1" t="s">
        <v>50</v>
      </c>
      <c r="AE46" s="588" t="s">
        <v>68</v>
      </c>
      <c r="AF46" s="589"/>
    </row>
    <row r="47" spans="2:32" x14ac:dyDescent="0.3">
      <c r="B47" s="376" t="s">
        <v>25</v>
      </c>
      <c r="C47" s="376" t="s">
        <v>120</v>
      </c>
      <c r="D47" s="376" t="s">
        <v>127</v>
      </c>
      <c r="E47" s="377">
        <v>0.1</v>
      </c>
      <c r="F47" s="376" t="s">
        <v>128</v>
      </c>
      <c r="G47" s="34" t="s">
        <v>29</v>
      </c>
      <c r="H47" s="378"/>
      <c r="I47" s="378"/>
      <c r="J47" s="378">
        <f t="shared" si="0"/>
        <v>0</v>
      </c>
      <c r="K47" s="379"/>
      <c r="L47" s="378"/>
      <c r="M47" s="378"/>
      <c r="N47" s="378"/>
      <c r="O47" s="379"/>
      <c r="P47" s="378"/>
      <c r="Q47" s="378"/>
      <c r="R47" s="378"/>
      <c r="S47" s="379"/>
      <c r="T47" s="378">
        <v>27990</v>
      </c>
      <c r="U47" s="378"/>
      <c r="V47" s="378">
        <f>+T47-U47</f>
        <v>27990</v>
      </c>
      <c r="W47" s="379"/>
      <c r="X47" s="380"/>
      <c r="AD47" s="1" t="s">
        <v>50</v>
      </c>
      <c r="AE47" s="588" t="s">
        <v>68</v>
      </c>
      <c r="AF47" s="589"/>
    </row>
    <row r="48" spans="2:32" ht="16.5" customHeight="1" x14ac:dyDescent="0.3">
      <c r="B48" s="376" t="s">
        <v>25</v>
      </c>
      <c r="C48" s="376" t="s">
        <v>120</v>
      </c>
      <c r="D48" s="376" t="s">
        <v>129</v>
      </c>
      <c r="E48" s="377">
        <v>0.1</v>
      </c>
      <c r="F48" s="376" t="s">
        <v>130</v>
      </c>
      <c r="G48" s="34" t="s">
        <v>29</v>
      </c>
      <c r="H48" s="378"/>
      <c r="I48" s="378"/>
      <c r="J48" s="378">
        <f t="shared" si="0"/>
        <v>0</v>
      </c>
      <c r="K48" s="379"/>
      <c r="L48" s="378"/>
      <c r="M48" s="378"/>
      <c r="N48" s="378"/>
      <c r="O48" s="379"/>
      <c r="P48" s="378"/>
      <c r="Q48" s="378"/>
      <c r="R48" s="378"/>
      <c r="S48" s="379"/>
      <c r="T48" s="378">
        <v>29990</v>
      </c>
      <c r="U48" s="378"/>
      <c r="V48" s="378">
        <f t="shared" ref="V48:V49" si="6">+T48-U48</f>
        <v>29990</v>
      </c>
      <c r="W48" s="379"/>
      <c r="X48" s="380"/>
      <c r="AD48" s="1" t="s">
        <v>50</v>
      </c>
      <c r="AE48" s="588" t="s">
        <v>68</v>
      </c>
      <c r="AF48" s="589"/>
    </row>
    <row r="49" spans="2:32" x14ac:dyDescent="0.3">
      <c r="B49" s="381" t="s">
        <v>25</v>
      </c>
      <c r="C49" s="381" t="s">
        <v>120</v>
      </c>
      <c r="D49" s="381" t="s">
        <v>131</v>
      </c>
      <c r="E49" s="382">
        <v>0.1</v>
      </c>
      <c r="F49" s="381" t="s">
        <v>132</v>
      </c>
      <c r="G49" s="39" t="s">
        <v>29</v>
      </c>
      <c r="H49" s="383"/>
      <c r="I49" s="383"/>
      <c r="J49" s="383">
        <f t="shared" si="0"/>
        <v>0</v>
      </c>
      <c r="K49" s="384"/>
      <c r="L49" s="383"/>
      <c r="M49" s="383"/>
      <c r="N49" s="383"/>
      <c r="O49" s="387"/>
      <c r="P49" s="383"/>
      <c r="Q49" s="383"/>
      <c r="R49" s="383"/>
      <c r="S49" s="384"/>
      <c r="T49" s="383">
        <v>31490</v>
      </c>
      <c r="U49" s="383"/>
      <c r="V49" s="383">
        <f t="shared" si="6"/>
        <v>31490</v>
      </c>
      <c r="W49" s="384"/>
      <c r="X49" s="380"/>
      <c r="AD49" s="1" t="s">
        <v>30</v>
      </c>
      <c r="AE49" s="590" t="s">
        <v>68</v>
      </c>
      <c r="AF49" s="591"/>
    </row>
    <row r="50" spans="2:32" x14ac:dyDescent="0.3">
      <c r="B50" s="376" t="s">
        <v>25</v>
      </c>
      <c r="C50" s="376" t="s">
        <v>133</v>
      </c>
      <c r="D50" s="376" t="s">
        <v>134</v>
      </c>
      <c r="E50" s="377">
        <v>0</v>
      </c>
      <c r="F50" s="376" t="s">
        <v>135</v>
      </c>
      <c r="G50" s="34" t="s">
        <v>136</v>
      </c>
      <c r="H50" s="378"/>
      <c r="I50" s="378"/>
      <c r="J50" s="378">
        <f t="shared" si="0"/>
        <v>0</v>
      </c>
      <c r="K50" s="379"/>
      <c r="L50" s="378"/>
      <c r="M50" s="378"/>
      <c r="N50" s="378"/>
      <c r="O50" s="379"/>
      <c r="P50" s="378"/>
      <c r="Q50" s="378"/>
      <c r="R50" s="378"/>
      <c r="S50" s="379"/>
      <c r="T50" s="378">
        <v>28490</v>
      </c>
      <c r="U50" s="378"/>
      <c r="V50" s="378">
        <f>+T50-U50</f>
        <v>28490</v>
      </c>
      <c r="W50" s="379" t="s">
        <v>137</v>
      </c>
      <c r="X50" s="380"/>
      <c r="AD50" s="1">
        <v>0</v>
      </c>
      <c r="AE50" s="588"/>
      <c r="AF50" s="589"/>
    </row>
    <row r="51" spans="2:32" x14ac:dyDescent="0.3">
      <c r="B51" s="376" t="s">
        <v>25</v>
      </c>
      <c r="C51" s="376" t="s">
        <v>133</v>
      </c>
      <c r="D51" s="376" t="s">
        <v>138</v>
      </c>
      <c r="E51" s="377">
        <v>0</v>
      </c>
      <c r="F51" s="376" t="s">
        <v>139</v>
      </c>
      <c r="G51" s="34" t="s">
        <v>136</v>
      </c>
      <c r="H51" s="378"/>
      <c r="I51" s="378"/>
      <c r="J51" s="378">
        <f t="shared" si="0"/>
        <v>0</v>
      </c>
      <c r="K51" s="379"/>
      <c r="L51" s="378"/>
      <c r="M51" s="378"/>
      <c r="N51" s="378"/>
      <c r="O51" s="379"/>
      <c r="P51" s="378"/>
      <c r="Q51" s="378"/>
      <c r="R51" s="378"/>
      <c r="S51" s="379"/>
      <c r="T51" s="378">
        <v>29990</v>
      </c>
      <c r="U51" s="378"/>
      <c r="V51" s="378">
        <f>+T51-U51</f>
        <v>29990</v>
      </c>
      <c r="W51" s="379" t="s">
        <v>140</v>
      </c>
      <c r="X51" s="380"/>
      <c r="AD51" s="1">
        <v>0</v>
      </c>
      <c r="AE51" s="588"/>
      <c r="AF51" s="589"/>
    </row>
    <row r="52" spans="2:32" x14ac:dyDescent="0.3">
      <c r="B52" s="376" t="s">
        <v>25</v>
      </c>
      <c r="C52" s="376" t="s">
        <v>133</v>
      </c>
      <c r="D52" s="376" t="s">
        <v>141</v>
      </c>
      <c r="E52" s="377">
        <v>0</v>
      </c>
      <c r="F52" s="376" t="s">
        <v>142</v>
      </c>
      <c r="G52" s="34" t="s">
        <v>136</v>
      </c>
      <c r="H52" s="378"/>
      <c r="I52" s="378"/>
      <c r="J52" s="378">
        <f t="shared" si="0"/>
        <v>0</v>
      </c>
      <c r="K52" s="379"/>
      <c r="L52" s="378"/>
      <c r="M52" s="378"/>
      <c r="N52" s="378"/>
      <c r="O52" s="379"/>
      <c r="P52" s="378"/>
      <c r="Q52" s="378"/>
      <c r="R52" s="378"/>
      <c r="S52" s="379"/>
      <c r="T52" s="378">
        <v>28990</v>
      </c>
      <c r="U52" s="378"/>
      <c r="V52" s="378">
        <f>+T52-U52</f>
        <v>28990</v>
      </c>
      <c r="W52" s="379" t="s">
        <v>137</v>
      </c>
      <c r="X52" s="380"/>
      <c r="AD52" s="1">
        <v>0</v>
      </c>
      <c r="AE52" s="588"/>
      <c r="AF52" s="589"/>
    </row>
    <row r="53" spans="2:32" ht="15" thickBot="1" x14ac:dyDescent="0.35">
      <c r="B53" s="391" t="s">
        <v>25</v>
      </c>
      <c r="C53" s="391" t="s">
        <v>133</v>
      </c>
      <c r="D53" s="391" t="s">
        <v>143</v>
      </c>
      <c r="E53" s="392">
        <v>0</v>
      </c>
      <c r="F53" s="391" t="s">
        <v>144</v>
      </c>
      <c r="G53" s="116" t="s">
        <v>136</v>
      </c>
      <c r="H53" s="393"/>
      <c r="I53" s="393"/>
      <c r="J53" s="393">
        <f t="shared" si="0"/>
        <v>0</v>
      </c>
      <c r="K53" s="394"/>
      <c r="L53" s="393"/>
      <c r="M53" s="393"/>
      <c r="N53" s="393"/>
      <c r="O53" s="394"/>
      <c r="P53" s="393"/>
      <c r="Q53" s="393"/>
      <c r="R53" s="393"/>
      <c r="S53" s="394"/>
      <c r="T53" s="393">
        <v>34490</v>
      </c>
      <c r="U53" s="393"/>
      <c r="V53" s="393">
        <f>+T53-U53</f>
        <v>34490</v>
      </c>
      <c r="W53" s="394" t="s">
        <v>140</v>
      </c>
      <c r="X53" s="380"/>
      <c r="AD53" s="1">
        <v>0</v>
      </c>
      <c r="AE53" s="594"/>
      <c r="AF53" s="595"/>
    </row>
    <row r="54" spans="2:32" x14ac:dyDescent="0.3">
      <c r="P54" s="221"/>
    </row>
    <row r="55" spans="2:32" x14ac:dyDescent="0.3">
      <c r="P55" s="221"/>
    </row>
    <row r="57" spans="2:32" x14ac:dyDescent="0.3">
      <c r="P57" s="221"/>
    </row>
    <row r="60" spans="2:32" x14ac:dyDescent="0.3">
      <c r="P60" s="221"/>
    </row>
  </sheetData>
  <mergeCells count="1">
    <mergeCell ref="AE4:AF4"/>
  </mergeCells>
  <conditionalFormatting sqref="Y30:AA32 Y6:AA24 Y26:AA28">
    <cfRule type="cellIs" dxfId="165" priority="136" operator="between">
      <formula>0.01</formula>
      <formula>0.06</formula>
    </cfRule>
  </conditionalFormatting>
  <conditionalFormatting sqref="Y30:AA32 Y26:AA27 Y6:AA24">
    <cfRule type="expression" dxfId="164" priority="137">
      <formula>#REF!&lt;&gt;#REF!</formula>
    </cfRule>
  </conditionalFormatting>
  <conditionalFormatting sqref="B50:B52 O30:O31 K30:K31 S30:S31 B18:F18 O18 K18 S18 B46:F47 O46:O47 K46:K47 S46:S47 B22:F22 O22 K22 S22 B30:D31 X22 X46:X47 X18 X30:X31 F30:F31 B15:F15 O15 K15 S15 W15:X15">
    <cfRule type="expression" dxfId="163" priority="129">
      <formula>$B15&lt;&gt;$B16</formula>
    </cfRule>
  </conditionalFormatting>
  <conditionalFormatting sqref="B12:F13 O12:O13 K12:K13 S12:S13 W12:X13">
    <cfRule type="expression" dxfId="162" priority="130">
      <formula>$B12&lt;&gt;#REF!</formula>
    </cfRule>
  </conditionalFormatting>
  <conditionalFormatting sqref="O28 K28 S28 W28:X28">
    <cfRule type="expression" dxfId="161" priority="131">
      <formula>$B28&lt;&gt;#REF!</formula>
    </cfRule>
  </conditionalFormatting>
  <conditionalFormatting sqref="D14:F14 O17 K17 S17 B17:F17 O14 K14 S14 X14 X17">
    <cfRule type="expression" dxfId="160" priority="128">
      <formula>$B14&lt;&gt;$B16</formula>
    </cfRule>
  </conditionalFormatting>
  <conditionalFormatting sqref="B20:F20 O20:O21 K20:K21 S20:S21 X20:X21 E33:E38 F21">
    <cfRule type="expression" dxfId="159" priority="132">
      <formula>$B20&lt;&gt;#REF!</formula>
    </cfRule>
  </conditionalFormatting>
  <conditionalFormatting sqref="B48">
    <cfRule type="expression" dxfId="158" priority="127">
      <formula>$B48&lt;&gt;#REF!</formula>
    </cfRule>
  </conditionalFormatting>
  <conditionalFormatting sqref="B6:B7 B9">
    <cfRule type="expression" dxfId="157" priority="125">
      <formula>$B6&lt;&gt;$B7</formula>
    </cfRule>
  </conditionalFormatting>
  <conditionalFormatting sqref="B8">
    <cfRule type="expression" dxfId="156" priority="126">
      <formula>$B8&lt;&gt;#REF!</formula>
    </cfRule>
  </conditionalFormatting>
  <conditionalFormatting sqref="B11">
    <cfRule type="expression" dxfId="155" priority="123">
      <formula>$B11&lt;&gt;#REF!</formula>
    </cfRule>
  </conditionalFormatting>
  <conditionalFormatting sqref="B10">
    <cfRule type="expression" dxfId="154" priority="124">
      <formula>$B10&lt;&gt;#REF!</formula>
    </cfRule>
  </conditionalFormatting>
  <conditionalFormatting sqref="B44:D45 F44:F45 O44:O45 K44:K45 S44:S45 X44:X45">
    <cfRule type="expression" dxfId="153" priority="133">
      <formula>$B44&lt;&gt;$B47</formula>
    </cfRule>
  </conditionalFormatting>
  <conditionalFormatting sqref="B19">
    <cfRule type="expression" dxfId="152" priority="134">
      <formula>$B19&lt;&gt;#REF!</formula>
    </cfRule>
  </conditionalFormatting>
  <conditionalFormatting sqref="B53">
    <cfRule type="expression" dxfId="151" priority="135">
      <formula>$B53&lt;&gt;#REF!</formula>
    </cfRule>
  </conditionalFormatting>
  <conditionalFormatting sqref="E50:F52">
    <cfRule type="expression" dxfId="150" priority="120">
      <formula>$B50&lt;&gt;$B51</formula>
    </cfRule>
  </conditionalFormatting>
  <conditionalFormatting sqref="E48:F48">
    <cfRule type="expression" dxfId="149" priority="119">
      <formula>$B48&lt;&gt;#REF!</formula>
    </cfRule>
  </conditionalFormatting>
  <conditionalFormatting sqref="E6:F7 E9:F9">
    <cfRule type="expression" dxfId="148" priority="117">
      <formula>$B6&lt;&gt;$B7</formula>
    </cfRule>
  </conditionalFormatting>
  <conditionalFormatting sqref="E8:F8">
    <cfRule type="expression" dxfId="147" priority="118">
      <formula>$B8&lt;&gt;#REF!</formula>
    </cfRule>
  </conditionalFormatting>
  <conditionalFormatting sqref="E11:F11">
    <cfRule type="expression" dxfId="146" priority="115">
      <formula>$B11&lt;&gt;#REF!</formula>
    </cfRule>
  </conditionalFormatting>
  <conditionalFormatting sqref="E10:F10">
    <cfRule type="expression" dxfId="145" priority="116">
      <formula>$B10&lt;&gt;#REF!</formula>
    </cfRule>
  </conditionalFormatting>
  <conditionalFormatting sqref="E19:F19">
    <cfRule type="expression" dxfId="144" priority="121">
      <formula>$B19&lt;&gt;#REF!</formula>
    </cfRule>
  </conditionalFormatting>
  <conditionalFormatting sqref="E53:F53">
    <cfRule type="expression" dxfId="143" priority="122">
      <formula>$B53&lt;&gt;#REF!</formula>
    </cfRule>
  </conditionalFormatting>
  <conditionalFormatting sqref="C50:C52">
    <cfRule type="expression" dxfId="142" priority="112">
      <formula>$B50&lt;&gt;$B51</formula>
    </cfRule>
  </conditionalFormatting>
  <conditionalFormatting sqref="C48">
    <cfRule type="expression" dxfId="141" priority="111">
      <formula>$B48&lt;&gt;#REF!</formula>
    </cfRule>
  </conditionalFormatting>
  <conditionalFormatting sqref="C6:C7 C9">
    <cfRule type="expression" dxfId="140" priority="109">
      <formula>$B6&lt;&gt;$B7</formula>
    </cfRule>
  </conditionalFormatting>
  <conditionalFormatting sqref="C8">
    <cfRule type="expression" dxfId="139" priority="110">
      <formula>$B8&lt;&gt;#REF!</formula>
    </cfRule>
  </conditionalFormatting>
  <conditionalFormatting sqref="C11">
    <cfRule type="expression" dxfId="138" priority="107">
      <formula>$B11&lt;&gt;#REF!</formula>
    </cfRule>
  </conditionalFormatting>
  <conditionalFormatting sqref="C10">
    <cfRule type="expression" dxfId="137" priority="108">
      <formula>$B10&lt;&gt;#REF!</formula>
    </cfRule>
  </conditionalFormatting>
  <conditionalFormatting sqref="C19">
    <cfRule type="expression" dxfId="136" priority="113">
      <formula>$B19&lt;&gt;#REF!</formula>
    </cfRule>
  </conditionalFormatting>
  <conditionalFormatting sqref="C53">
    <cfRule type="expression" dxfId="135" priority="114">
      <formula>$B53&lt;&gt;#REF!</formula>
    </cfRule>
  </conditionalFormatting>
  <conditionalFormatting sqref="D50:D52">
    <cfRule type="expression" dxfId="134" priority="104">
      <formula>$B50&lt;&gt;$B51</formula>
    </cfRule>
  </conditionalFormatting>
  <conditionalFormatting sqref="D48">
    <cfRule type="expression" dxfId="133" priority="103">
      <formula>$B48&lt;&gt;#REF!</formula>
    </cfRule>
  </conditionalFormatting>
  <conditionalFormatting sqref="D6:D7 D9">
    <cfRule type="expression" dxfId="132" priority="101">
      <formula>$B6&lt;&gt;$B7</formula>
    </cfRule>
  </conditionalFormatting>
  <conditionalFormatting sqref="D8">
    <cfRule type="expression" dxfId="131" priority="102">
      <formula>$B8&lt;&gt;#REF!</formula>
    </cfRule>
  </conditionalFormatting>
  <conditionalFormatting sqref="D11">
    <cfRule type="expression" dxfId="130" priority="99">
      <formula>$B11&lt;&gt;#REF!</formula>
    </cfRule>
  </conditionalFormatting>
  <conditionalFormatting sqref="D10">
    <cfRule type="expression" dxfId="129" priority="100">
      <formula>$B10&lt;&gt;#REF!</formula>
    </cfRule>
  </conditionalFormatting>
  <conditionalFormatting sqref="D19">
    <cfRule type="expression" dxfId="128" priority="105">
      <formula>$B19&lt;&gt;#REF!</formula>
    </cfRule>
  </conditionalFormatting>
  <conditionalFormatting sqref="D53">
    <cfRule type="expression" dxfId="127" priority="106">
      <formula>$B53&lt;&gt;#REF!</formula>
    </cfRule>
  </conditionalFormatting>
  <conditionalFormatting sqref="O48">
    <cfRule type="expression" dxfId="126" priority="97">
      <formula>$B48&lt;&gt;#REF!</formula>
    </cfRule>
  </conditionalFormatting>
  <conditionalFormatting sqref="O6:O7 O9">
    <cfRule type="expression" dxfId="125" priority="95">
      <formula>$B6&lt;&gt;$B7</formula>
    </cfRule>
  </conditionalFormatting>
  <conditionalFormatting sqref="O8">
    <cfRule type="expression" dxfId="124" priority="96">
      <formula>$B8&lt;&gt;#REF!</formula>
    </cfRule>
  </conditionalFormatting>
  <conditionalFormatting sqref="O11">
    <cfRule type="expression" dxfId="123" priority="93">
      <formula>$B11&lt;&gt;#REF!</formula>
    </cfRule>
  </conditionalFormatting>
  <conditionalFormatting sqref="O10">
    <cfRule type="expression" dxfId="122" priority="94">
      <formula>$B10&lt;&gt;#REF!</formula>
    </cfRule>
  </conditionalFormatting>
  <conditionalFormatting sqref="O19">
    <cfRule type="expression" dxfId="121" priority="98">
      <formula>$B19&lt;&gt;#REF!</formula>
    </cfRule>
  </conditionalFormatting>
  <conditionalFormatting sqref="K50:K52">
    <cfRule type="expression" dxfId="120" priority="90">
      <formula>$B50&lt;&gt;$B51</formula>
    </cfRule>
  </conditionalFormatting>
  <conditionalFormatting sqref="K48">
    <cfRule type="expression" dxfId="119" priority="89">
      <formula>$B48&lt;&gt;#REF!</formula>
    </cfRule>
  </conditionalFormatting>
  <conditionalFormatting sqref="K6:K7 K9">
    <cfRule type="expression" dxfId="118" priority="87">
      <formula>$B6&lt;&gt;$B7</formula>
    </cfRule>
  </conditionalFormatting>
  <conditionalFormatting sqref="K8">
    <cfRule type="expression" dxfId="117" priority="88">
      <formula>$B8&lt;&gt;#REF!</formula>
    </cfRule>
  </conditionalFormatting>
  <conditionalFormatting sqref="K11">
    <cfRule type="expression" dxfId="116" priority="85">
      <formula>$B11&lt;&gt;#REF!</formula>
    </cfRule>
  </conditionalFormatting>
  <conditionalFormatting sqref="K10">
    <cfRule type="expression" dxfId="115" priority="86">
      <formula>$B10&lt;&gt;#REF!</formula>
    </cfRule>
  </conditionalFormatting>
  <conditionalFormatting sqref="K19">
    <cfRule type="expression" dxfId="114" priority="91">
      <formula>$B19&lt;&gt;#REF!</formula>
    </cfRule>
  </conditionalFormatting>
  <conditionalFormatting sqref="K53">
    <cfRule type="expression" dxfId="113" priority="92">
      <formula>$B53&lt;&gt;#REF!</formula>
    </cfRule>
  </conditionalFormatting>
  <conditionalFormatting sqref="S48 X48">
    <cfRule type="expression" dxfId="112" priority="83">
      <formula>$B48&lt;&gt;#REF!</formula>
    </cfRule>
  </conditionalFormatting>
  <conditionalFormatting sqref="S6:S7 S9 X9 X6:X7">
    <cfRule type="expression" dxfId="111" priority="81">
      <formula>$B6&lt;&gt;$B7</formula>
    </cfRule>
  </conditionalFormatting>
  <conditionalFormatting sqref="S8 X8">
    <cfRule type="expression" dxfId="110" priority="82">
      <formula>$B8&lt;&gt;#REF!</formula>
    </cfRule>
  </conditionalFormatting>
  <conditionalFormatting sqref="S11 X11">
    <cfRule type="expression" dxfId="109" priority="79">
      <formula>$B11&lt;&gt;#REF!</formula>
    </cfRule>
  </conditionalFormatting>
  <conditionalFormatting sqref="S10 X10">
    <cfRule type="expression" dxfId="108" priority="80">
      <formula>$B10&lt;&gt;#REF!</formula>
    </cfRule>
  </conditionalFormatting>
  <conditionalFormatting sqref="S19 X19">
    <cfRule type="expression" dxfId="107" priority="84">
      <formula>$B19&lt;&gt;#REF!</formula>
    </cfRule>
  </conditionalFormatting>
  <conditionalFormatting sqref="O50:O52">
    <cfRule type="expression" dxfId="106" priority="77">
      <formula>$B50&lt;&gt;$B51</formula>
    </cfRule>
  </conditionalFormatting>
  <conditionalFormatting sqref="O53">
    <cfRule type="expression" dxfId="105" priority="78">
      <formula>$B53&lt;&gt;#REF!</formula>
    </cfRule>
  </conditionalFormatting>
  <conditionalFormatting sqref="S50:S52 X50:X52">
    <cfRule type="expression" dxfId="104" priority="75">
      <formula>$B50&lt;&gt;$B51</formula>
    </cfRule>
  </conditionalFormatting>
  <conditionalFormatting sqref="S53 X53">
    <cfRule type="expression" dxfId="103" priority="76">
      <formula>$B53&lt;&gt;#REF!</formula>
    </cfRule>
  </conditionalFormatting>
  <conditionalFormatting sqref="B24:F24 O24 K24 S24 W24:X24">
    <cfRule type="expression" dxfId="102" priority="138">
      <formula>$B24&lt;&gt;$B23</formula>
    </cfRule>
  </conditionalFormatting>
  <conditionalFormatting sqref="O26 B26:F26 K26 S26 B32:C32 O32 K32 S32 X32 X26">
    <cfRule type="expression" dxfId="101" priority="139">
      <formula>$B26&lt;&gt;#REF!</formula>
    </cfRule>
  </conditionalFormatting>
  <conditionalFormatting sqref="B14:C14">
    <cfRule type="expression" dxfId="100" priority="74">
      <formula>$B14&lt;&gt;$B16</formula>
    </cfRule>
  </conditionalFormatting>
  <conditionalFormatting sqref="B42">
    <cfRule type="expression" dxfId="99" priority="73">
      <formula>$B42&lt;&gt;$B43</formula>
    </cfRule>
  </conditionalFormatting>
  <conditionalFormatting sqref="C42">
    <cfRule type="expression" dxfId="98" priority="72">
      <formula>$B42&lt;&gt;$B43</formula>
    </cfRule>
  </conditionalFormatting>
  <conditionalFormatting sqref="S42 X42">
    <cfRule type="expression" dxfId="97" priority="67">
      <formula>$B42&lt;&gt;$B43</formula>
    </cfRule>
  </conditionalFormatting>
  <conditionalFormatting sqref="E42:F42">
    <cfRule type="expression" dxfId="96" priority="71">
      <formula>$B42&lt;&gt;$B43</formula>
    </cfRule>
  </conditionalFormatting>
  <conditionalFormatting sqref="D42">
    <cfRule type="expression" dxfId="95" priority="70">
      <formula>$B42&lt;&gt;$B43</formula>
    </cfRule>
  </conditionalFormatting>
  <conditionalFormatting sqref="O42">
    <cfRule type="expression" dxfId="94" priority="69">
      <formula>$B42&lt;&gt;$B43</formula>
    </cfRule>
  </conditionalFormatting>
  <conditionalFormatting sqref="K42">
    <cfRule type="expression" dxfId="93" priority="68">
      <formula>$B42&lt;&gt;$B43</formula>
    </cfRule>
  </conditionalFormatting>
  <conditionalFormatting sqref="E44:E45">
    <cfRule type="expression" dxfId="92" priority="66">
      <formula>$B44&lt;&gt;$B45</formula>
    </cfRule>
  </conditionalFormatting>
  <conditionalFormatting sqref="B38:D38 D33:D37 F33:F38 W39:W41 O33:O38 K33:K38 S33:S38 W33:X38">
    <cfRule type="expression" dxfId="91" priority="140">
      <formula>$B33&lt;&gt;#REF!</formula>
    </cfRule>
  </conditionalFormatting>
  <conditionalFormatting sqref="O39:O41 K39:K41 S39:S41 B39:F41 X39:X41">
    <cfRule type="expression" dxfId="90" priority="141">
      <formula>$B39&lt;&gt;#REF!</formula>
    </cfRule>
  </conditionalFormatting>
  <conditionalFormatting sqref="Y29:AA29">
    <cfRule type="cellIs" dxfId="89" priority="64" operator="between">
      <formula>0.01</formula>
      <formula>0.06</formula>
    </cfRule>
  </conditionalFormatting>
  <conditionalFormatting sqref="Y28:AA29">
    <cfRule type="expression" dxfId="88" priority="65">
      <formula>#REF!&lt;&gt;#REF!</formula>
    </cfRule>
  </conditionalFormatting>
  <conditionalFormatting sqref="B29:D29 O29 K29 S29 F29 X29">
    <cfRule type="expression" dxfId="87" priority="63">
      <formula>$B29&lt;&gt;$B30</formula>
    </cfRule>
  </conditionalFormatting>
  <conditionalFormatting sqref="B33">
    <cfRule type="expression" dxfId="86" priority="61">
      <formula>$B33&lt;&gt;#REF!</formula>
    </cfRule>
  </conditionalFormatting>
  <conditionalFormatting sqref="C33">
    <cfRule type="expression" dxfId="85" priority="60">
      <formula>$B33&lt;&gt;#REF!</formula>
    </cfRule>
  </conditionalFormatting>
  <conditionalFormatting sqref="B34:C34">
    <cfRule type="expression" dxfId="84" priority="62">
      <formula>$B34&lt;&gt;#REF!</formula>
    </cfRule>
  </conditionalFormatting>
  <conditionalFormatting sqref="B38:C38">
    <cfRule type="expression" dxfId="83" priority="143">
      <formula>$B38&lt;&gt;#REF!</formula>
    </cfRule>
  </conditionalFormatting>
  <conditionalFormatting sqref="E29">
    <cfRule type="expression" dxfId="82" priority="59">
      <formula>$B29&lt;&gt;#REF!</formula>
    </cfRule>
  </conditionalFormatting>
  <conditionalFormatting sqref="F32">
    <cfRule type="expression" dxfId="81" priority="58">
      <formula>$B32&lt;&gt;#REF!</formula>
    </cfRule>
  </conditionalFormatting>
  <conditionalFormatting sqref="E32">
    <cfRule type="expression" dxfId="80" priority="57">
      <formula>$B32&lt;&gt;#REF!</formula>
    </cfRule>
  </conditionalFormatting>
  <conditionalFormatting sqref="W30:W31 W18 W46:W47 W22">
    <cfRule type="expression" dxfId="79" priority="53">
      <formula>$B18&lt;&gt;$B19</formula>
    </cfRule>
  </conditionalFormatting>
  <conditionalFormatting sqref="W17 W14">
    <cfRule type="expression" dxfId="78" priority="52">
      <formula>$B14&lt;&gt;$B16</formula>
    </cfRule>
  </conditionalFormatting>
  <conditionalFormatting sqref="W20:W21">
    <cfRule type="expression" dxfId="77" priority="54">
      <formula>$B20&lt;&gt;#REF!</formula>
    </cfRule>
  </conditionalFormatting>
  <conditionalFormatting sqref="W44:W45">
    <cfRule type="expression" dxfId="76" priority="55">
      <formula>$B44&lt;&gt;$B47</formula>
    </cfRule>
  </conditionalFormatting>
  <conditionalFormatting sqref="W48">
    <cfRule type="expression" dxfId="75" priority="50">
      <formula>$B48&lt;&gt;#REF!</formula>
    </cfRule>
  </conditionalFormatting>
  <conditionalFormatting sqref="W6:W7 W9">
    <cfRule type="expression" dxfId="74" priority="48">
      <formula>$B6&lt;&gt;$B7</formula>
    </cfRule>
  </conditionalFormatting>
  <conditionalFormatting sqref="W8">
    <cfRule type="expression" dxfId="73" priority="49">
      <formula>$B8&lt;&gt;#REF!</formula>
    </cfRule>
  </conditionalFormatting>
  <conditionalFormatting sqref="W11">
    <cfRule type="expression" dxfId="72" priority="46">
      <formula>$B11&lt;&gt;#REF!</formula>
    </cfRule>
  </conditionalFormatting>
  <conditionalFormatting sqref="W10">
    <cfRule type="expression" dxfId="71" priority="47">
      <formula>$B10&lt;&gt;#REF!</formula>
    </cfRule>
  </conditionalFormatting>
  <conditionalFormatting sqref="W19">
    <cfRule type="expression" dxfId="70" priority="51">
      <formula>$B19&lt;&gt;#REF!</formula>
    </cfRule>
  </conditionalFormatting>
  <conditionalFormatting sqref="W32">
    <cfRule type="expression" dxfId="69" priority="56">
      <formula>$B32&lt;&gt;#REF!</formula>
    </cfRule>
  </conditionalFormatting>
  <conditionalFormatting sqref="W42">
    <cfRule type="expression" dxfId="68" priority="45">
      <formula>$B42&lt;&gt;$B43</formula>
    </cfRule>
  </conditionalFormatting>
  <conditionalFormatting sqref="W29">
    <cfRule type="expression" dxfId="67" priority="44">
      <formula>$B29&lt;&gt;$B30</formula>
    </cfRule>
  </conditionalFormatting>
  <conditionalFormatting sqref="W26">
    <cfRule type="expression" dxfId="66" priority="43">
      <formula>$B26&lt;&gt;#REF!</formula>
    </cfRule>
  </conditionalFormatting>
  <conditionalFormatting sqref="B35:C37">
    <cfRule type="expression" dxfId="65" priority="142">
      <formula>$B35&lt;&gt;#REF!</formula>
    </cfRule>
  </conditionalFormatting>
  <conditionalFormatting sqref="F28">
    <cfRule type="expression" dxfId="64" priority="42">
      <formula>$B28&lt;&gt;#REF!</formula>
    </cfRule>
  </conditionalFormatting>
  <conditionalFormatting sqref="D28">
    <cfRule type="expression" dxfId="63" priority="41">
      <formula>$B28&lt;&gt;#REF!</formula>
    </cfRule>
  </conditionalFormatting>
  <conditionalFormatting sqref="D32">
    <cfRule type="expression" dxfId="62" priority="144">
      <formula>$B32&lt;&gt;#REF!</formula>
    </cfRule>
  </conditionalFormatting>
  <conditionalFormatting sqref="E30:E31">
    <cfRule type="expression" dxfId="61" priority="40">
      <formula>$B30&lt;&gt;#REF!</formula>
    </cfRule>
  </conditionalFormatting>
  <conditionalFormatting sqref="B21:C21">
    <cfRule type="expression" dxfId="60" priority="39">
      <formula>$B21&lt;&gt;$B22</formula>
    </cfRule>
  </conditionalFormatting>
  <conditionalFormatting sqref="E21">
    <cfRule type="expression" dxfId="59" priority="38">
      <formula>$B21&lt;&gt;#REF!</formula>
    </cfRule>
  </conditionalFormatting>
  <conditionalFormatting sqref="D21">
    <cfRule type="expression" dxfId="58" priority="37">
      <formula>$B21&lt;&gt;#REF!</formula>
    </cfRule>
  </conditionalFormatting>
  <conditionalFormatting sqref="B28:C28">
    <cfRule type="expression" dxfId="57" priority="36">
      <formula>$B28&lt;&gt;$B29</formula>
    </cfRule>
  </conditionalFormatting>
  <conditionalFormatting sqref="E28">
    <cfRule type="expression" dxfId="56" priority="35">
      <formula>$B28&lt;&gt;$B29</formula>
    </cfRule>
  </conditionalFormatting>
  <conditionalFormatting sqref="B16:F16 O16 K16 S16 W16:X16">
    <cfRule type="expression" dxfId="55" priority="145">
      <formula>$B16&lt;&gt;#REF!</formula>
    </cfRule>
  </conditionalFormatting>
  <conditionalFormatting sqref="Y25:AA25">
    <cfRule type="cellIs" dxfId="54" priority="33" operator="between">
      <formula>0.01</formula>
      <formula>0.06</formula>
    </cfRule>
  </conditionalFormatting>
  <conditionalFormatting sqref="Y25:AA25">
    <cfRule type="expression" dxfId="53" priority="34">
      <formula>#REF!&lt;&gt;#REF!</formula>
    </cfRule>
  </conditionalFormatting>
  <conditionalFormatting sqref="O25 K25 S25 W25:X25">
    <cfRule type="expression" dxfId="52" priority="32">
      <formula>$B25&lt;&gt;#REF!</formula>
    </cfRule>
  </conditionalFormatting>
  <conditionalFormatting sqref="C25:E25">
    <cfRule type="expression" dxfId="51" priority="30">
      <formula>$B25&lt;&gt;#REF!</formula>
    </cfRule>
  </conditionalFormatting>
  <conditionalFormatting sqref="B25">
    <cfRule type="expression" dxfId="50" priority="31">
      <formula>$B25&lt;&gt;#REF!</formula>
    </cfRule>
  </conditionalFormatting>
  <conditionalFormatting sqref="F25">
    <cfRule type="expression" dxfId="49" priority="29">
      <formula>$B25&lt;&gt;#REF!</formula>
    </cfRule>
  </conditionalFormatting>
  <conditionalFormatting sqref="W50:W52">
    <cfRule type="expression" dxfId="48" priority="27">
      <formula>$B50&lt;&gt;$B51</formula>
    </cfRule>
  </conditionalFormatting>
  <conditionalFormatting sqref="W53">
    <cfRule type="expression" dxfId="47" priority="28">
      <formula>$B53&lt;&gt;#REF!</formula>
    </cfRule>
  </conditionalFormatting>
  <conditionalFormatting sqref="B27:F27 O27 K27 S27 W27:X27 B49:F49 O49 K49 S49 W49:X49">
    <cfRule type="expression" dxfId="46" priority="146">
      <formula>$B27&lt;&gt;#REF!</formula>
    </cfRule>
  </conditionalFormatting>
  <conditionalFormatting sqref="B43:F43 O43 K43 S43 W43:X43">
    <cfRule type="expression" dxfId="45" priority="147">
      <formula>$B43&lt;&gt;$B55</formula>
    </cfRule>
  </conditionalFormatting>
  <conditionalFormatting sqref="O23 K23 S23 B23:F23 W23:X23">
    <cfRule type="expression" dxfId="44" priority="148">
      <formula>$B23&lt;&gt;#REF!</formula>
    </cfRule>
  </conditionalFormatting>
  <conditionalFormatting sqref="AF15">
    <cfRule type="expression" dxfId="43" priority="18">
      <formula>$B15&lt;&gt;$B16</formula>
    </cfRule>
  </conditionalFormatting>
  <conditionalFormatting sqref="AF12:AF13">
    <cfRule type="expression" dxfId="42" priority="19">
      <formula>$B12&lt;&gt;#REF!</formula>
    </cfRule>
  </conditionalFormatting>
  <conditionalFormatting sqref="AF28">
    <cfRule type="expression" dxfId="41" priority="20">
      <formula>$B28&lt;&gt;#REF!</formula>
    </cfRule>
  </conditionalFormatting>
  <conditionalFormatting sqref="AF24">
    <cfRule type="expression" dxfId="40" priority="21">
      <formula>$B24&lt;&gt;$B23</formula>
    </cfRule>
  </conditionalFormatting>
  <conditionalFormatting sqref="AF33:AF41">
    <cfRule type="expression" dxfId="39" priority="22">
      <formula>$B33&lt;&gt;#REF!</formula>
    </cfRule>
  </conditionalFormatting>
  <conditionalFormatting sqref="AF30:AF31 AF18 AF46:AF47 AF22">
    <cfRule type="expression" dxfId="38" priority="14">
      <formula>$B18&lt;&gt;$B19</formula>
    </cfRule>
  </conditionalFormatting>
  <conditionalFormatting sqref="AF17 AF14">
    <cfRule type="expression" dxfId="37" priority="13">
      <formula>$B14&lt;&gt;$B16</formula>
    </cfRule>
  </conditionalFormatting>
  <conditionalFormatting sqref="AF20:AF21">
    <cfRule type="expression" dxfId="36" priority="15">
      <formula>$B20&lt;&gt;#REF!</formula>
    </cfRule>
  </conditionalFormatting>
  <conditionalFormatting sqref="AF44:AF45">
    <cfRule type="expression" dxfId="35" priority="16">
      <formula>$B44&lt;&gt;$B47</formula>
    </cfRule>
  </conditionalFormatting>
  <conditionalFormatting sqref="AF48">
    <cfRule type="expression" dxfId="34" priority="11">
      <formula>$B48&lt;&gt;#REF!</formula>
    </cfRule>
  </conditionalFormatting>
  <conditionalFormatting sqref="AF6:AF7 AF9">
    <cfRule type="expression" dxfId="33" priority="9">
      <formula>$B6&lt;&gt;$B7</formula>
    </cfRule>
  </conditionalFormatting>
  <conditionalFormatting sqref="AF8">
    <cfRule type="expression" dxfId="32" priority="10">
      <formula>$B8&lt;&gt;#REF!</formula>
    </cfRule>
  </conditionalFormatting>
  <conditionalFormatting sqref="AF11">
    <cfRule type="expression" dxfId="31" priority="7">
      <formula>$B11&lt;&gt;#REF!</formula>
    </cfRule>
  </conditionalFormatting>
  <conditionalFormatting sqref="AF10">
    <cfRule type="expression" dxfId="30" priority="8">
      <formula>$B10&lt;&gt;#REF!</formula>
    </cfRule>
  </conditionalFormatting>
  <conditionalFormatting sqref="AF19">
    <cfRule type="expression" dxfId="29" priority="12">
      <formula>$B19&lt;&gt;#REF!</formula>
    </cfRule>
  </conditionalFormatting>
  <conditionalFormatting sqref="AF32">
    <cfRule type="expression" dxfId="28" priority="17">
      <formula>$B32&lt;&gt;#REF!</formula>
    </cfRule>
  </conditionalFormatting>
  <conditionalFormatting sqref="AF42">
    <cfRule type="expression" dxfId="27" priority="6">
      <formula>$B42&lt;&gt;$B43</formula>
    </cfRule>
  </conditionalFormatting>
  <conditionalFormatting sqref="AF29">
    <cfRule type="expression" dxfId="26" priority="5">
      <formula>$B29&lt;&gt;$B30</formula>
    </cfRule>
  </conditionalFormatting>
  <conditionalFormatting sqref="AF26">
    <cfRule type="expression" dxfId="25" priority="4">
      <formula>$B26&lt;&gt;#REF!</formula>
    </cfRule>
  </conditionalFormatting>
  <conditionalFormatting sqref="AF16">
    <cfRule type="expression" dxfId="24" priority="23">
      <formula>$B16&lt;&gt;#REF!</formula>
    </cfRule>
  </conditionalFormatting>
  <conditionalFormatting sqref="AF25">
    <cfRule type="expression" dxfId="23" priority="3">
      <formula>$B25&lt;&gt;#REF!</formula>
    </cfRule>
  </conditionalFormatting>
  <conditionalFormatting sqref="AF50:AF52">
    <cfRule type="expression" dxfId="22" priority="1">
      <formula>$B50&lt;&gt;$B51</formula>
    </cfRule>
  </conditionalFormatting>
  <conditionalFormatting sqref="AF53">
    <cfRule type="expression" dxfId="21" priority="2">
      <formula>$B53&lt;&gt;#REF!</formula>
    </cfRule>
  </conditionalFormatting>
  <conditionalFormatting sqref="AF27 AF49">
    <cfRule type="expression" dxfId="20" priority="24">
      <formula>$B27&lt;&gt;#REF!</formula>
    </cfRule>
  </conditionalFormatting>
  <conditionalFormatting sqref="AF43">
    <cfRule type="expression" dxfId="19" priority="25">
      <formula>$B43&lt;&gt;$B55</formula>
    </cfRule>
  </conditionalFormatting>
  <conditionalFormatting sqref="AF23">
    <cfRule type="expression" dxfId="18" priority="26">
      <formula>$B23&lt;&gt;#REF!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A027-00B1-4DD3-81A2-7B4FC61D956A}">
  <dimension ref="B1:R53"/>
  <sheetViews>
    <sheetView showGridLines="0" zoomScale="80" zoomScaleNormal="80" workbookViewId="0">
      <pane xSplit="6" ySplit="5" topLeftCell="L24" activePane="bottomRight" state="frozen"/>
      <selection pane="topRight" activeCell="K1" sqref="K1"/>
      <selection pane="bottomLeft" activeCell="A6" sqref="A6"/>
      <selection pane="bottomRight" activeCell="N6" sqref="N6:N46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33" customWidth="1"/>
    <col min="11" max="11" width="56.33203125" style="1" customWidth="1"/>
    <col min="12" max="12" width="17.5546875" style="1" customWidth="1"/>
    <col min="13" max="13" width="17.6640625" style="1" customWidth="1"/>
    <col min="14" max="14" width="17.6640625" style="32" customWidth="1"/>
    <col min="15" max="15" width="56.33203125" style="1" customWidth="1"/>
    <col min="16" max="16" width="11.44140625" style="1" customWidth="1"/>
    <col min="17" max="17" width="34.33203125" style="1" customWidth="1"/>
    <col min="18" max="18" width="21.6640625" style="1" customWidth="1"/>
  </cols>
  <sheetData>
    <row r="1" spans="2:18" s="2" customFormat="1" ht="23.4" x14ac:dyDescent="0.45">
      <c r="B1" s="598" t="s">
        <v>145</v>
      </c>
      <c r="C1" s="598"/>
      <c r="D1" s="598"/>
      <c r="E1" s="598"/>
      <c r="F1" s="598"/>
      <c r="G1" s="598"/>
      <c r="H1" s="485"/>
      <c r="I1" s="485"/>
      <c r="J1" s="23"/>
      <c r="K1" s="485"/>
      <c r="L1" s="485"/>
      <c r="M1" s="485"/>
      <c r="N1" s="485"/>
      <c r="O1" s="485"/>
      <c r="P1" s="21"/>
      <c r="Q1" s="21"/>
      <c r="R1" s="21"/>
    </row>
    <row r="2" spans="2:18" ht="23.4" x14ac:dyDescent="0.45">
      <c r="B2" s="599" t="s">
        <v>146</v>
      </c>
      <c r="C2" s="599"/>
      <c r="D2" s="599"/>
      <c r="E2" s="599"/>
      <c r="F2" s="599"/>
      <c r="G2" s="599"/>
      <c r="H2" s="486"/>
      <c r="I2" s="486"/>
      <c r="K2" s="486"/>
      <c r="L2" s="486"/>
      <c r="M2" s="486"/>
      <c r="N2" s="31"/>
      <c r="O2" s="486"/>
      <c r="Q2" s="21"/>
      <c r="R2" s="21"/>
    </row>
    <row r="3" spans="2:18" ht="5.4" customHeight="1" thickBot="1" x14ac:dyDescent="0.5">
      <c r="Q3" s="21" t="s">
        <v>23</v>
      </c>
      <c r="R3" s="21" t="s">
        <v>24</v>
      </c>
    </row>
    <row r="4" spans="2:18" ht="15" thickBot="1" x14ac:dyDescent="0.35">
      <c r="H4" s="600" t="s">
        <v>4</v>
      </c>
      <c r="I4" s="601"/>
      <c r="J4" s="601"/>
      <c r="K4" s="602"/>
      <c r="L4" s="600" t="s">
        <v>5</v>
      </c>
      <c r="M4" s="601"/>
      <c r="N4" s="601"/>
      <c r="O4" s="602"/>
      <c r="Q4" s="603" t="s">
        <v>6</v>
      </c>
      <c r="R4" s="604"/>
    </row>
    <row r="5" spans="2:18" ht="48" customHeight="1" thickBot="1" x14ac:dyDescent="0.35">
      <c r="B5" s="19" t="s">
        <v>7</v>
      </c>
      <c r="C5" s="20" t="s">
        <v>8</v>
      </c>
      <c r="D5" s="30" t="s">
        <v>9</v>
      </c>
      <c r="E5" s="30" t="s">
        <v>10</v>
      </c>
      <c r="F5" s="46" t="s">
        <v>11</v>
      </c>
      <c r="G5" s="46" t="s">
        <v>12</v>
      </c>
      <c r="H5" s="63" t="s">
        <v>147</v>
      </c>
      <c r="I5" s="64" t="s">
        <v>14</v>
      </c>
      <c r="J5" s="65" t="s">
        <v>15</v>
      </c>
      <c r="K5" s="69" t="s">
        <v>16</v>
      </c>
      <c r="L5" s="63" t="s">
        <v>147</v>
      </c>
      <c r="M5" s="64" t="s">
        <v>14</v>
      </c>
      <c r="N5" s="65" t="s">
        <v>15</v>
      </c>
      <c r="O5" s="12" t="s">
        <v>16</v>
      </c>
      <c r="P5" s="498" t="s">
        <v>22</v>
      </c>
      <c r="Q5" s="576" t="s">
        <v>23</v>
      </c>
      <c r="R5" s="577" t="s">
        <v>24</v>
      </c>
    </row>
    <row r="6" spans="2:18" x14ac:dyDescent="0.3">
      <c r="B6" s="85" t="s">
        <v>148</v>
      </c>
      <c r="C6" s="189" t="s">
        <v>149</v>
      </c>
      <c r="D6" s="87" t="s">
        <v>150</v>
      </c>
      <c r="E6" s="43">
        <v>7.4999999999999997E-2</v>
      </c>
      <c r="F6" s="85" t="s">
        <v>151</v>
      </c>
      <c r="G6" s="85" t="s">
        <v>29</v>
      </c>
      <c r="H6" s="57">
        <v>12190</v>
      </c>
      <c r="I6" s="62">
        <v>400</v>
      </c>
      <c r="J6" s="58">
        <f>H6-I6</f>
        <v>11790</v>
      </c>
      <c r="K6" s="362"/>
      <c r="L6" s="57">
        <v>12490</v>
      </c>
      <c r="M6" s="62">
        <v>400</v>
      </c>
      <c r="N6" s="58">
        <f>L6-M6</f>
        <v>12090</v>
      </c>
      <c r="O6" s="362"/>
      <c r="P6" s="402" t="s">
        <v>50</v>
      </c>
      <c r="Q6" s="578" t="s">
        <v>152</v>
      </c>
      <c r="R6" s="579"/>
    </row>
    <row r="7" spans="2:18" x14ac:dyDescent="0.3">
      <c r="B7" s="34" t="s">
        <v>148</v>
      </c>
      <c r="C7" s="177" t="s">
        <v>149</v>
      </c>
      <c r="D7" s="35" t="s">
        <v>153</v>
      </c>
      <c r="E7" s="26">
        <v>0</v>
      </c>
      <c r="F7" s="34" t="s">
        <v>154</v>
      </c>
      <c r="G7" s="34" t="s">
        <v>155</v>
      </c>
      <c r="H7" s="55">
        <v>12790</v>
      </c>
      <c r="I7" s="52">
        <v>400</v>
      </c>
      <c r="J7" s="48">
        <f t="shared" ref="J7:J46" si="0">H7-I7</f>
        <v>12390</v>
      </c>
      <c r="K7" s="363"/>
      <c r="L7" s="55">
        <v>13090</v>
      </c>
      <c r="M7" s="52">
        <v>400</v>
      </c>
      <c r="N7" s="48">
        <f t="shared" ref="N7:N22" si="1">L7-M7</f>
        <v>12690</v>
      </c>
      <c r="O7" s="363"/>
      <c r="P7" s="1" t="s">
        <v>50</v>
      </c>
      <c r="Q7" s="580" t="s">
        <v>152</v>
      </c>
      <c r="R7" s="581"/>
    </row>
    <row r="8" spans="2:18" ht="16.5" customHeight="1" x14ac:dyDescent="0.3">
      <c r="B8" s="34" t="s">
        <v>148</v>
      </c>
      <c r="C8" s="177" t="s">
        <v>149</v>
      </c>
      <c r="D8" s="35" t="s">
        <v>156</v>
      </c>
      <c r="E8" s="26">
        <v>7.4999999999999997E-2</v>
      </c>
      <c r="F8" s="34" t="s">
        <v>157</v>
      </c>
      <c r="G8" s="34" t="s">
        <v>29</v>
      </c>
      <c r="H8" s="55">
        <v>13190</v>
      </c>
      <c r="I8" s="52">
        <v>200</v>
      </c>
      <c r="J8" s="48">
        <f t="shared" si="0"/>
        <v>12990</v>
      </c>
      <c r="K8" s="363"/>
      <c r="L8" s="55">
        <v>13490</v>
      </c>
      <c r="M8" s="52">
        <v>200</v>
      </c>
      <c r="N8" s="48">
        <f t="shared" si="1"/>
        <v>13290</v>
      </c>
      <c r="O8" s="363"/>
      <c r="P8" s="1" t="s">
        <v>50</v>
      </c>
      <c r="Q8" s="580" t="s">
        <v>152</v>
      </c>
      <c r="R8" s="581"/>
    </row>
    <row r="9" spans="2:18" ht="16.5" customHeight="1" x14ac:dyDescent="0.3">
      <c r="B9" s="34" t="s">
        <v>148</v>
      </c>
      <c r="C9" s="177" t="s">
        <v>149</v>
      </c>
      <c r="D9" s="35" t="s">
        <v>158</v>
      </c>
      <c r="E9" s="26">
        <v>0</v>
      </c>
      <c r="F9" s="34" t="s">
        <v>159</v>
      </c>
      <c r="G9" s="34" t="s">
        <v>155</v>
      </c>
      <c r="H9" s="55">
        <v>13790</v>
      </c>
      <c r="I9" s="52">
        <v>200</v>
      </c>
      <c r="J9" s="48">
        <f t="shared" si="0"/>
        <v>13590</v>
      </c>
      <c r="K9" s="363"/>
      <c r="L9" s="55">
        <v>14090</v>
      </c>
      <c r="M9" s="52">
        <v>200</v>
      </c>
      <c r="N9" s="48">
        <f t="shared" si="1"/>
        <v>13890</v>
      </c>
      <c r="O9" s="363"/>
      <c r="P9" s="1" t="s">
        <v>50</v>
      </c>
      <c r="Q9" s="580" t="s">
        <v>152</v>
      </c>
      <c r="R9" s="581"/>
    </row>
    <row r="10" spans="2:18" x14ac:dyDescent="0.3">
      <c r="B10" s="34" t="s">
        <v>148</v>
      </c>
      <c r="C10" s="177" t="s">
        <v>149</v>
      </c>
      <c r="D10" s="35" t="s">
        <v>160</v>
      </c>
      <c r="E10" s="26">
        <v>7.4999999999999997E-2</v>
      </c>
      <c r="F10" s="34" t="s">
        <v>161</v>
      </c>
      <c r="G10" s="34" t="s">
        <v>29</v>
      </c>
      <c r="H10" s="55">
        <v>14190</v>
      </c>
      <c r="I10" s="52">
        <v>200</v>
      </c>
      <c r="J10" s="48">
        <f t="shared" si="0"/>
        <v>13990</v>
      </c>
      <c r="K10" s="363"/>
      <c r="L10" s="55">
        <v>14490</v>
      </c>
      <c r="M10" s="52">
        <v>200</v>
      </c>
      <c r="N10" s="48">
        <f t="shared" si="1"/>
        <v>14290</v>
      </c>
      <c r="O10" s="363"/>
      <c r="P10" s="1" t="s">
        <v>50</v>
      </c>
      <c r="Q10" s="580" t="s">
        <v>152</v>
      </c>
      <c r="R10" s="581"/>
    </row>
    <row r="11" spans="2:18" x14ac:dyDescent="0.3">
      <c r="B11" s="34" t="s">
        <v>148</v>
      </c>
      <c r="C11" s="177" t="s">
        <v>149</v>
      </c>
      <c r="D11" s="35" t="s">
        <v>162</v>
      </c>
      <c r="E11" s="26">
        <v>0</v>
      </c>
      <c r="F11" s="34" t="s">
        <v>163</v>
      </c>
      <c r="G11" s="34" t="s">
        <v>155</v>
      </c>
      <c r="H11" s="59">
        <v>14790</v>
      </c>
      <c r="I11" s="52">
        <v>200</v>
      </c>
      <c r="J11" s="48">
        <f t="shared" si="0"/>
        <v>14590</v>
      </c>
      <c r="K11" s="363"/>
      <c r="L11" s="59">
        <v>15090</v>
      </c>
      <c r="M11" s="52">
        <v>200</v>
      </c>
      <c r="N11" s="48">
        <f t="shared" si="1"/>
        <v>14890</v>
      </c>
      <c r="O11" s="363"/>
      <c r="P11" s="1" t="s">
        <v>50</v>
      </c>
      <c r="Q11" s="580" t="s">
        <v>152</v>
      </c>
      <c r="R11" s="581"/>
    </row>
    <row r="12" spans="2:18" ht="16.5" customHeight="1" x14ac:dyDescent="0.3">
      <c r="B12" s="34" t="s">
        <v>148</v>
      </c>
      <c r="C12" s="177" t="s">
        <v>149</v>
      </c>
      <c r="D12" s="35" t="s">
        <v>164</v>
      </c>
      <c r="E12" s="26">
        <v>7.4999999999999997E-2</v>
      </c>
      <c r="F12" s="34" t="s">
        <v>165</v>
      </c>
      <c r="G12" s="34" t="s">
        <v>29</v>
      </c>
      <c r="H12" s="59">
        <v>15190</v>
      </c>
      <c r="I12" s="52">
        <v>200</v>
      </c>
      <c r="J12" s="48">
        <f t="shared" si="0"/>
        <v>14990</v>
      </c>
      <c r="K12" s="363"/>
      <c r="L12" s="59">
        <v>15490</v>
      </c>
      <c r="M12" s="52">
        <v>200</v>
      </c>
      <c r="N12" s="48">
        <f t="shared" si="1"/>
        <v>15290</v>
      </c>
      <c r="O12" s="363"/>
      <c r="P12" s="1" t="s">
        <v>50</v>
      </c>
      <c r="Q12" s="580" t="s">
        <v>152</v>
      </c>
      <c r="R12" s="581"/>
    </row>
    <row r="13" spans="2:18" ht="16.5" customHeight="1" x14ac:dyDescent="0.3">
      <c r="B13" s="39" t="s">
        <v>148</v>
      </c>
      <c r="C13" s="225" t="s">
        <v>149</v>
      </c>
      <c r="D13" s="37" t="s">
        <v>166</v>
      </c>
      <c r="E13" s="28">
        <v>0</v>
      </c>
      <c r="F13" s="39" t="s">
        <v>167</v>
      </c>
      <c r="G13" s="39" t="s">
        <v>155</v>
      </c>
      <c r="H13" s="60">
        <v>15790</v>
      </c>
      <c r="I13" s="53">
        <v>200</v>
      </c>
      <c r="J13" s="49">
        <f t="shared" si="0"/>
        <v>15590</v>
      </c>
      <c r="K13" s="366"/>
      <c r="L13" s="60">
        <v>16090</v>
      </c>
      <c r="M13" s="53">
        <v>200</v>
      </c>
      <c r="N13" s="49">
        <f t="shared" si="1"/>
        <v>15890</v>
      </c>
      <c r="O13" s="366"/>
      <c r="P13" s="436" t="s">
        <v>50</v>
      </c>
      <c r="Q13" s="582" t="s">
        <v>152</v>
      </c>
      <c r="R13" s="583"/>
    </row>
    <row r="14" spans="2:18" ht="16.5" customHeight="1" x14ac:dyDescent="0.3">
      <c r="B14" s="34" t="s">
        <v>148</v>
      </c>
      <c r="C14" s="177" t="s">
        <v>168</v>
      </c>
      <c r="D14" s="35" t="s">
        <v>169</v>
      </c>
      <c r="E14" s="26">
        <v>0.1</v>
      </c>
      <c r="F14" s="34" t="s">
        <v>170</v>
      </c>
      <c r="G14" s="34" t="s">
        <v>29</v>
      </c>
      <c r="H14" s="59">
        <v>14690</v>
      </c>
      <c r="I14" s="52">
        <v>500</v>
      </c>
      <c r="J14" s="48">
        <f t="shared" si="0"/>
        <v>14190</v>
      </c>
      <c r="K14" s="363"/>
      <c r="L14" s="59">
        <v>14990</v>
      </c>
      <c r="M14" s="52">
        <v>500</v>
      </c>
      <c r="N14" s="48">
        <f t="shared" si="1"/>
        <v>14490</v>
      </c>
      <c r="O14" s="363"/>
      <c r="P14" s="1" t="s">
        <v>50</v>
      </c>
      <c r="Q14" s="580" t="s">
        <v>152</v>
      </c>
      <c r="R14" s="581"/>
    </row>
    <row r="15" spans="2:18" ht="16.5" customHeight="1" x14ac:dyDescent="0.3">
      <c r="B15" s="34" t="s">
        <v>148</v>
      </c>
      <c r="C15" s="177" t="s">
        <v>168</v>
      </c>
      <c r="D15" s="35" t="s">
        <v>171</v>
      </c>
      <c r="E15" s="26">
        <v>0.1</v>
      </c>
      <c r="F15" s="34" t="s">
        <v>172</v>
      </c>
      <c r="G15" s="34" t="s">
        <v>29</v>
      </c>
      <c r="H15" s="59">
        <v>15690</v>
      </c>
      <c r="I15" s="52">
        <v>500</v>
      </c>
      <c r="J15" s="48">
        <f t="shared" si="0"/>
        <v>15190</v>
      </c>
      <c r="K15" s="363"/>
      <c r="L15" s="59">
        <v>15990</v>
      </c>
      <c r="M15" s="52">
        <v>500</v>
      </c>
      <c r="N15" s="48">
        <f t="shared" si="1"/>
        <v>15490</v>
      </c>
      <c r="O15" s="363"/>
      <c r="P15" s="1" t="s">
        <v>50</v>
      </c>
      <c r="Q15" s="580" t="s">
        <v>152</v>
      </c>
      <c r="R15" s="581"/>
    </row>
    <row r="16" spans="2:18" ht="16.5" customHeight="1" x14ac:dyDescent="0.3">
      <c r="B16" s="34" t="s">
        <v>148</v>
      </c>
      <c r="C16" s="177" t="s">
        <v>168</v>
      </c>
      <c r="D16" s="35" t="s">
        <v>173</v>
      </c>
      <c r="E16" s="26">
        <v>0.05</v>
      </c>
      <c r="F16" s="34" t="s">
        <v>174</v>
      </c>
      <c r="G16" s="34" t="s">
        <v>29</v>
      </c>
      <c r="H16" s="59">
        <v>16690</v>
      </c>
      <c r="I16" s="52">
        <v>500</v>
      </c>
      <c r="J16" s="48">
        <f t="shared" si="0"/>
        <v>16190</v>
      </c>
      <c r="K16" s="363"/>
      <c r="L16" s="59">
        <v>16990</v>
      </c>
      <c r="M16" s="52">
        <v>500</v>
      </c>
      <c r="N16" s="48">
        <f t="shared" si="1"/>
        <v>16490</v>
      </c>
      <c r="O16" s="363"/>
      <c r="P16" s="1" t="s">
        <v>50</v>
      </c>
      <c r="Q16" s="580" t="s">
        <v>152</v>
      </c>
      <c r="R16" s="581"/>
    </row>
    <row r="17" spans="2:18" ht="16.5" customHeight="1" x14ac:dyDescent="0.3">
      <c r="B17" s="38" t="s">
        <v>148</v>
      </c>
      <c r="C17" s="194" t="s">
        <v>175</v>
      </c>
      <c r="D17" s="194" t="s">
        <v>176</v>
      </c>
      <c r="E17" s="41">
        <v>0.1</v>
      </c>
      <c r="F17" s="38" t="s">
        <v>177</v>
      </c>
      <c r="G17" s="38" t="s">
        <v>29</v>
      </c>
      <c r="H17" s="54">
        <v>14690</v>
      </c>
      <c r="I17" s="50">
        <v>200</v>
      </c>
      <c r="J17" s="47">
        <f t="shared" si="0"/>
        <v>14490</v>
      </c>
      <c r="K17" s="395"/>
      <c r="L17" s="54">
        <v>14990</v>
      </c>
      <c r="M17" s="50">
        <v>200</v>
      </c>
      <c r="N17" s="47">
        <f t="shared" si="1"/>
        <v>14790</v>
      </c>
      <c r="O17" s="395"/>
      <c r="P17" s="445" t="s">
        <v>50</v>
      </c>
      <c r="Q17" s="578" t="s">
        <v>178</v>
      </c>
      <c r="R17" s="579"/>
    </row>
    <row r="18" spans="2:18" ht="16.5" customHeight="1" x14ac:dyDescent="0.3">
      <c r="B18" s="34" t="s">
        <v>148</v>
      </c>
      <c r="C18" s="104" t="s">
        <v>175</v>
      </c>
      <c r="D18" s="104" t="s">
        <v>179</v>
      </c>
      <c r="E18" s="40">
        <v>0</v>
      </c>
      <c r="F18" s="34" t="s">
        <v>180</v>
      </c>
      <c r="G18" s="34" t="s">
        <v>155</v>
      </c>
      <c r="H18" s="55">
        <v>14690</v>
      </c>
      <c r="I18" s="52">
        <v>200</v>
      </c>
      <c r="J18" s="48">
        <f t="shared" si="0"/>
        <v>14490</v>
      </c>
      <c r="K18" s="181"/>
      <c r="L18" s="55">
        <v>14990</v>
      </c>
      <c r="M18" s="51">
        <v>200</v>
      </c>
      <c r="N18" s="48">
        <f t="shared" si="1"/>
        <v>14790</v>
      </c>
      <c r="O18" s="181"/>
      <c r="P18" s="1" t="s">
        <v>50</v>
      </c>
      <c r="Q18" s="580" t="s">
        <v>178</v>
      </c>
      <c r="R18" s="581"/>
    </row>
    <row r="19" spans="2:18" ht="16.5" customHeight="1" x14ac:dyDescent="0.3">
      <c r="B19" s="34" t="s">
        <v>148</v>
      </c>
      <c r="C19" s="104" t="s">
        <v>175</v>
      </c>
      <c r="D19" s="104" t="s">
        <v>181</v>
      </c>
      <c r="E19" s="40">
        <v>0.1</v>
      </c>
      <c r="F19" s="34" t="s">
        <v>182</v>
      </c>
      <c r="G19" s="34" t="s">
        <v>29</v>
      </c>
      <c r="H19" s="55">
        <v>15690</v>
      </c>
      <c r="I19" s="52">
        <v>200</v>
      </c>
      <c r="J19" s="48">
        <f t="shared" si="0"/>
        <v>15490</v>
      </c>
      <c r="K19" s="181"/>
      <c r="L19" s="55">
        <v>15990</v>
      </c>
      <c r="M19" s="51">
        <v>200</v>
      </c>
      <c r="N19" s="48">
        <f t="shared" si="1"/>
        <v>15790</v>
      </c>
      <c r="O19" s="181"/>
      <c r="P19" s="1" t="s">
        <v>50</v>
      </c>
      <c r="Q19" s="580" t="s">
        <v>178</v>
      </c>
      <c r="R19" s="581"/>
    </row>
    <row r="20" spans="2:18" ht="16.5" customHeight="1" x14ac:dyDescent="0.3">
      <c r="B20" s="34" t="s">
        <v>148</v>
      </c>
      <c r="C20" s="104" t="s">
        <v>175</v>
      </c>
      <c r="D20" s="104" t="s">
        <v>183</v>
      </c>
      <c r="E20" s="40">
        <v>0</v>
      </c>
      <c r="F20" s="34" t="s">
        <v>184</v>
      </c>
      <c r="G20" s="34" t="s">
        <v>155</v>
      </c>
      <c r="H20" s="55">
        <v>15690</v>
      </c>
      <c r="I20" s="52">
        <v>200</v>
      </c>
      <c r="J20" s="48">
        <f t="shared" si="0"/>
        <v>15490</v>
      </c>
      <c r="K20" s="181"/>
      <c r="L20" s="55">
        <v>15990</v>
      </c>
      <c r="M20" s="51">
        <v>200</v>
      </c>
      <c r="N20" s="48">
        <f t="shared" si="1"/>
        <v>15790</v>
      </c>
      <c r="O20" s="181"/>
      <c r="P20" s="1" t="s">
        <v>50</v>
      </c>
      <c r="Q20" s="580" t="s">
        <v>178</v>
      </c>
      <c r="R20" s="581"/>
    </row>
    <row r="21" spans="2:18" ht="16.5" customHeight="1" x14ac:dyDescent="0.3">
      <c r="B21" s="34" t="s">
        <v>148</v>
      </c>
      <c r="C21" s="104"/>
      <c r="D21" s="104"/>
      <c r="E21" s="40"/>
      <c r="F21" s="34" t="s">
        <v>185</v>
      </c>
      <c r="G21" s="34" t="s">
        <v>29</v>
      </c>
      <c r="H21" s="70"/>
      <c r="I21" s="71"/>
      <c r="J21" s="72"/>
      <c r="K21" s="181"/>
      <c r="L21" s="55">
        <v>18290</v>
      </c>
      <c r="M21" s="51">
        <v>1000</v>
      </c>
      <c r="N21" s="48">
        <f t="shared" si="1"/>
        <v>17290</v>
      </c>
      <c r="O21" s="181"/>
      <c r="P21" s="1" t="s">
        <v>50</v>
      </c>
      <c r="Q21" s="580" t="s">
        <v>186</v>
      </c>
      <c r="R21" s="581"/>
    </row>
    <row r="22" spans="2:18" ht="16.5" customHeight="1" x14ac:dyDescent="0.3">
      <c r="B22" s="34" t="s">
        <v>148</v>
      </c>
      <c r="C22" s="104" t="s">
        <v>175</v>
      </c>
      <c r="D22" s="104" t="s">
        <v>187</v>
      </c>
      <c r="E22" s="40">
        <v>7.4999999999999997E-2</v>
      </c>
      <c r="F22" s="34" t="s">
        <v>188</v>
      </c>
      <c r="G22" s="34" t="s">
        <v>29</v>
      </c>
      <c r="H22" s="55">
        <v>19290</v>
      </c>
      <c r="I22" s="52">
        <v>1300</v>
      </c>
      <c r="J22" s="48">
        <f t="shared" si="0"/>
        <v>17990</v>
      </c>
      <c r="K22" s="181"/>
      <c r="L22" s="55">
        <v>19290</v>
      </c>
      <c r="M22" s="52">
        <v>1000</v>
      </c>
      <c r="N22" s="48">
        <f t="shared" si="1"/>
        <v>18290</v>
      </c>
      <c r="O22" s="181"/>
      <c r="P22" s="1" t="s">
        <v>50</v>
      </c>
      <c r="Q22" s="582" t="s">
        <v>186</v>
      </c>
      <c r="R22" s="583"/>
    </row>
    <row r="23" spans="2:18" ht="16.5" customHeight="1" x14ac:dyDescent="0.3">
      <c r="B23" s="38" t="s">
        <v>148</v>
      </c>
      <c r="C23" s="36" t="s">
        <v>189</v>
      </c>
      <c r="D23" s="36" t="s">
        <v>190</v>
      </c>
      <c r="E23" s="27">
        <v>7.4999999999999997E-2</v>
      </c>
      <c r="F23" s="38" t="s">
        <v>191</v>
      </c>
      <c r="G23" s="38" t="s">
        <v>29</v>
      </c>
      <c r="H23" s="61">
        <v>17990</v>
      </c>
      <c r="I23" s="50">
        <v>1000</v>
      </c>
      <c r="J23" s="47">
        <f t="shared" si="0"/>
        <v>16990</v>
      </c>
      <c r="K23" s="396"/>
      <c r="L23" s="61">
        <v>18290</v>
      </c>
      <c r="M23" s="50">
        <v>1000</v>
      </c>
      <c r="N23" s="47">
        <f>L23-M23</f>
        <v>17290</v>
      </c>
      <c r="O23" s="396"/>
      <c r="P23" s="445" t="s">
        <v>30</v>
      </c>
      <c r="Q23" s="580" t="s">
        <v>152</v>
      </c>
      <c r="R23" s="581"/>
    </row>
    <row r="24" spans="2:18" ht="16.5" customHeight="1" x14ac:dyDescent="0.3">
      <c r="B24" s="34" t="s">
        <v>148</v>
      </c>
      <c r="C24" s="35" t="s">
        <v>189</v>
      </c>
      <c r="D24" s="35" t="s">
        <v>192</v>
      </c>
      <c r="E24" s="26">
        <v>0</v>
      </c>
      <c r="F24" s="34" t="s">
        <v>193</v>
      </c>
      <c r="G24" s="34" t="s">
        <v>155</v>
      </c>
      <c r="H24" s="59">
        <v>18590</v>
      </c>
      <c r="I24" s="52">
        <v>1000</v>
      </c>
      <c r="J24" s="48">
        <f t="shared" si="0"/>
        <v>17590</v>
      </c>
      <c r="K24" s="363"/>
      <c r="L24" s="59">
        <v>18890</v>
      </c>
      <c r="M24" s="52">
        <v>1000</v>
      </c>
      <c r="N24" s="48">
        <f t="shared" ref="N24:N46" si="2">L24-M24</f>
        <v>17890</v>
      </c>
      <c r="O24" s="363"/>
      <c r="P24" s="1" t="s">
        <v>30</v>
      </c>
      <c r="Q24" s="580" t="s">
        <v>152</v>
      </c>
      <c r="R24" s="581"/>
    </row>
    <row r="25" spans="2:18" ht="16.5" customHeight="1" x14ac:dyDescent="0.3">
      <c r="B25" s="34" t="s">
        <v>148</v>
      </c>
      <c r="C25" s="35" t="s">
        <v>189</v>
      </c>
      <c r="D25" s="35" t="s">
        <v>194</v>
      </c>
      <c r="E25" s="26">
        <v>7.4999999999999997E-2</v>
      </c>
      <c r="F25" s="34" t="s">
        <v>195</v>
      </c>
      <c r="G25" s="34" t="s">
        <v>29</v>
      </c>
      <c r="H25" s="59">
        <v>18990</v>
      </c>
      <c r="I25" s="52">
        <v>1000</v>
      </c>
      <c r="J25" s="48">
        <f t="shared" si="0"/>
        <v>17990</v>
      </c>
      <c r="K25" s="363"/>
      <c r="L25" s="59">
        <v>19290</v>
      </c>
      <c r="M25" s="52">
        <v>1000</v>
      </c>
      <c r="N25" s="48">
        <f t="shared" si="2"/>
        <v>18290</v>
      </c>
      <c r="O25" s="363"/>
      <c r="P25" s="1" t="s">
        <v>30</v>
      </c>
      <c r="Q25" s="580" t="s">
        <v>152</v>
      </c>
      <c r="R25" s="581"/>
    </row>
    <row r="26" spans="2:18" ht="16.5" customHeight="1" x14ac:dyDescent="0.3">
      <c r="B26" s="34" t="s">
        <v>148</v>
      </c>
      <c r="C26" s="35" t="s">
        <v>189</v>
      </c>
      <c r="D26" s="35" t="s">
        <v>196</v>
      </c>
      <c r="E26" s="26">
        <v>0</v>
      </c>
      <c r="F26" s="34" t="s">
        <v>197</v>
      </c>
      <c r="G26" s="34" t="s">
        <v>155</v>
      </c>
      <c r="H26" s="59">
        <v>19590</v>
      </c>
      <c r="I26" s="52">
        <v>1000</v>
      </c>
      <c r="J26" s="48">
        <f t="shared" si="0"/>
        <v>18590</v>
      </c>
      <c r="K26" s="363"/>
      <c r="L26" s="59">
        <v>19890</v>
      </c>
      <c r="M26" s="52">
        <v>1000</v>
      </c>
      <c r="N26" s="48">
        <f t="shared" si="2"/>
        <v>18890</v>
      </c>
      <c r="O26" s="363"/>
      <c r="P26" s="1" t="s">
        <v>30</v>
      </c>
      <c r="Q26" s="580" t="s">
        <v>152</v>
      </c>
      <c r="R26" s="581"/>
    </row>
    <row r="27" spans="2:18" ht="16.5" customHeight="1" x14ac:dyDescent="0.3">
      <c r="B27" s="34" t="s">
        <v>148</v>
      </c>
      <c r="C27" s="35" t="s">
        <v>189</v>
      </c>
      <c r="D27" s="35" t="s">
        <v>198</v>
      </c>
      <c r="E27" s="26">
        <v>7.4999999999999997E-2</v>
      </c>
      <c r="F27" s="34" t="s">
        <v>199</v>
      </c>
      <c r="G27" s="34" t="s">
        <v>29</v>
      </c>
      <c r="H27" s="59">
        <v>19990</v>
      </c>
      <c r="I27" s="52">
        <v>1000</v>
      </c>
      <c r="J27" s="48">
        <f t="shared" si="0"/>
        <v>18990</v>
      </c>
      <c r="K27" s="363"/>
      <c r="L27" s="59">
        <v>20290</v>
      </c>
      <c r="M27" s="52">
        <v>1000</v>
      </c>
      <c r="N27" s="48">
        <f t="shared" si="2"/>
        <v>19290</v>
      </c>
      <c r="O27" s="363"/>
      <c r="P27" s="1" t="s">
        <v>30</v>
      </c>
      <c r="Q27" s="580" t="s">
        <v>152</v>
      </c>
      <c r="R27" s="581"/>
    </row>
    <row r="28" spans="2:18" ht="16.5" customHeight="1" x14ac:dyDescent="0.3">
      <c r="B28" s="39" t="s">
        <v>148</v>
      </c>
      <c r="C28" s="37" t="s">
        <v>189</v>
      </c>
      <c r="D28" s="37" t="s">
        <v>200</v>
      </c>
      <c r="E28" s="28">
        <v>0</v>
      </c>
      <c r="F28" s="39" t="s">
        <v>201</v>
      </c>
      <c r="G28" s="39" t="s">
        <v>155</v>
      </c>
      <c r="H28" s="60">
        <v>20590</v>
      </c>
      <c r="I28" s="53">
        <v>1000</v>
      </c>
      <c r="J28" s="49">
        <f t="shared" si="0"/>
        <v>19590</v>
      </c>
      <c r="K28" s="366"/>
      <c r="L28" s="60">
        <v>20890</v>
      </c>
      <c r="M28" s="53">
        <v>1000</v>
      </c>
      <c r="N28" s="49">
        <f t="shared" si="2"/>
        <v>19890</v>
      </c>
      <c r="O28" s="366"/>
      <c r="P28" s="436" t="s">
        <v>30</v>
      </c>
      <c r="Q28" s="582" t="s">
        <v>152</v>
      </c>
      <c r="R28" s="583"/>
    </row>
    <row r="29" spans="2:18" ht="16.5" customHeight="1" x14ac:dyDescent="0.3">
      <c r="B29" s="38" t="s">
        <v>148</v>
      </c>
      <c r="C29" s="36" t="s">
        <v>202</v>
      </c>
      <c r="D29" s="36" t="s">
        <v>203</v>
      </c>
      <c r="E29" s="27">
        <v>0.05</v>
      </c>
      <c r="F29" s="38" t="s">
        <v>204</v>
      </c>
      <c r="G29" s="38" t="s">
        <v>29</v>
      </c>
      <c r="H29" s="61">
        <v>11490</v>
      </c>
      <c r="I29" s="50">
        <v>1300</v>
      </c>
      <c r="J29" s="47">
        <f>H29-I29</f>
        <v>10190</v>
      </c>
      <c r="K29" s="396"/>
      <c r="L29" s="61"/>
      <c r="M29" s="50"/>
      <c r="N29" s="47"/>
      <c r="O29" s="396"/>
      <c r="P29" s="445">
        <v>0</v>
      </c>
      <c r="Q29" s="580"/>
      <c r="R29" s="581"/>
    </row>
    <row r="30" spans="2:18" ht="16.5" customHeight="1" x14ac:dyDescent="0.3">
      <c r="B30" s="34" t="s">
        <v>148</v>
      </c>
      <c r="C30" s="35" t="s">
        <v>202</v>
      </c>
      <c r="D30" s="35" t="s">
        <v>205</v>
      </c>
      <c r="E30" s="26">
        <v>0</v>
      </c>
      <c r="F30" s="34" t="s">
        <v>206</v>
      </c>
      <c r="G30" s="34" t="s">
        <v>155</v>
      </c>
      <c r="H30" s="59">
        <v>11990</v>
      </c>
      <c r="I30" s="52">
        <v>1300</v>
      </c>
      <c r="J30" s="48">
        <f>H30-I30</f>
        <v>10690</v>
      </c>
      <c r="K30" s="363"/>
      <c r="L30" s="59"/>
      <c r="M30" s="52"/>
      <c r="N30" s="48"/>
      <c r="O30" s="363"/>
      <c r="P30" s="1">
        <v>0</v>
      </c>
      <c r="Q30" s="580"/>
      <c r="R30" s="581"/>
    </row>
    <row r="31" spans="2:18" ht="16.5" customHeight="1" x14ac:dyDescent="0.3">
      <c r="B31" s="34" t="s">
        <v>148</v>
      </c>
      <c r="C31" s="35" t="s">
        <v>202</v>
      </c>
      <c r="D31" s="35" t="s">
        <v>207</v>
      </c>
      <c r="E31" s="26">
        <v>0.05</v>
      </c>
      <c r="F31" s="34" t="s">
        <v>208</v>
      </c>
      <c r="G31" s="34" t="s">
        <v>29</v>
      </c>
      <c r="H31" s="59">
        <v>12290</v>
      </c>
      <c r="I31" s="52">
        <v>1300</v>
      </c>
      <c r="J31" s="48">
        <f>H31-I31</f>
        <v>10990</v>
      </c>
      <c r="K31" s="363"/>
      <c r="L31" s="59"/>
      <c r="M31" s="52"/>
      <c r="N31" s="48"/>
      <c r="O31" s="363"/>
      <c r="P31" s="1">
        <v>0</v>
      </c>
      <c r="Q31" s="580"/>
      <c r="R31" s="581"/>
    </row>
    <row r="32" spans="2:18" ht="16.5" customHeight="1" x14ac:dyDescent="0.3">
      <c r="B32" s="39" t="s">
        <v>148</v>
      </c>
      <c r="C32" s="37" t="s">
        <v>202</v>
      </c>
      <c r="D32" s="37" t="s">
        <v>209</v>
      </c>
      <c r="E32" s="28">
        <v>0</v>
      </c>
      <c r="F32" s="39" t="s">
        <v>210</v>
      </c>
      <c r="G32" s="39" t="s">
        <v>155</v>
      </c>
      <c r="H32" s="60">
        <v>12790</v>
      </c>
      <c r="I32" s="53">
        <v>1300</v>
      </c>
      <c r="J32" s="49">
        <f>H32-I32</f>
        <v>11490</v>
      </c>
      <c r="K32" s="366"/>
      <c r="L32" s="60"/>
      <c r="M32" s="53"/>
      <c r="N32" s="49"/>
      <c r="O32" s="366"/>
      <c r="P32" s="436">
        <v>0</v>
      </c>
      <c r="Q32" s="582"/>
      <c r="R32" s="583"/>
    </row>
    <row r="33" spans="2:18" ht="16.5" customHeight="1" x14ac:dyDescent="0.3">
      <c r="B33" s="34" t="s">
        <v>148</v>
      </c>
      <c r="C33" s="35" t="s">
        <v>211</v>
      </c>
      <c r="D33" s="35" t="s">
        <v>212</v>
      </c>
      <c r="E33" s="26">
        <v>7.4999999999999997E-2</v>
      </c>
      <c r="F33" s="34" t="s">
        <v>213</v>
      </c>
      <c r="G33" s="34" t="s">
        <v>29</v>
      </c>
      <c r="H33" s="59">
        <v>11190</v>
      </c>
      <c r="I33" s="52">
        <v>500</v>
      </c>
      <c r="J33" s="48">
        <f t="shared" si="0"/>
        <v>10690</v>
      </c>
      <c r="K33" s="363"/>
      <c r="L33" s="59">
        <v>11490</v>
      </c>
      <c r="M33" s="52">
        <v>500</v>
      </c>
      <c r="N33" s="48">
        <f t="shared" si="2"/>
        <v>10990</v>
      </c>
      <c r="O33" s="363"/>
      <c r="P33" s="1" t="s">
        <v>30</v>
      </c>
      <c r="Q33" s="580" t="s">
        <v>214</v>
      </c>
      <c r="R33" s="579"/>
    </row>
    <row r="34" spans="2:18" ht="16.5" customHeight="1" x14ac:dyDescent="0.3">
      <c r="B34" s="34" t="s">
        <v>148</v>
      </c>
      <c r="C34" s="35" t="s">
        <v>211</v>
      </c>
      <c r="D34" s="35" t="s">
        <v>215</v>
      </c>
      <c r="E34" s="26">
        <v>0</v>
      </c>
      <c r="F34" s="34" t="s">
        <v>216</v>
      </c>
      <c r="G34" s="34" t="s">
        <v>155</v>
      </c>
      <c r="H34" s="59">
        <v>11190</v>
      </c>
      <c r="I34" s="52">
        <v>500</v>
      </c>
      <c r="J34" s="48">
        <f t="shared" si="0"/>
        <v>10690</v>
      </c>
      <c r="K34" s="363"/>
      <c r="L34" s="59">
        <v>11490</v>
      </c>
      <c r="M34" s="52">
        <v>500</v>
      </c>
      <c r="N34" s="48">
        <f t="shared" si="2"/>
        <v>10990</v>
      </c>
      <c r="O34" s="363"/>
      <c r="P34" s="1" t="s">
        <v>30</v>
      </c>
      <c r="Q34" s="580" t="s">
        <v>214</v>
      </c>
      <c r="R34" s="581"/>
    </row>
    <row r="35" spans="2:18" ht="16.5" customHeight="1" x14ac:dyDescent="0.3">
      <c r="B35" s="34" t="s">
        <v>148</v>
      </c>
      <c r="C35" s="35" t="s">
        <v>211</v>
      </c>
      <c r="D35" s="35" t="s">
        <v>217</v>
      </c>
      <c r="E35" s="26">
        <v>7.4999999999999997E-2</v>
      </c>
      <c r="F35" s="34" t="s">
        <v>218</v>
      </c>
      <c r="G35" s="34" t="s">
        <v>29</v>
      </c>
      <c r="H35" s="59">
        <v>12190</v>
      </c>
      <c r="I35" s="52">
        <v>500</v>
      </c>
      <c r="J35" s="48">
        <f t="shared" si="0"/>
        <v>11690</v>
      </c>
      <c r="K35" s="363"/>
      <c r="L35" s="59">
        <v>12490</v>
      </c>
      <c r="M35" s="52">
        <v>500</v>
      </c>
      <c r="N35" s="48">
        <f t="shared" si="2"/>
        <v>11990</v>
      </c>
      <c r="O35" s="363"/>
      <c r="P35" s="1" t="s">
        <v>30</v>
      </c>
      <c r="Q35" s="580" t="s">
        <v>214</v>
      </c>
      <c r="R35" s="581"/>
    </row>
    <row r="36" spans="2:18" ht="16.5" customHeight="1" x14ac:dyDescent="0.3">
      <c r="B36" s="39" t="s">
        <v>148</v>
      </c>
      <c r="C36" s="37" t="s">
        <v>211</v>
      </c>
      <c r="D36" s="37" t="s">
        <v>219</v>
      </c>
      <c r="E36" s="28">
        <v>0</v>
      </c>
      <c r="F36" s="39" t="s">
        <v>220</v>
      </c>
      <c r="G36" s="39" t="s">
        <v>155</v>
      </c>
      <c r="H36" s="60">
        <v>12190</v>
      </c>
      <c r="I36" s="53">
        <v>500</v>
      </c>
      <c r="J36" s="49">
        <f t="shared" si="0"/>
        <v>11690</v>
      </c>
      <c r="K36" s="366"/>
      <c r="L36" s="60">
        <v>12490</v>
      </c>
      <c r="M36" s="53">
        <v>500</v>
      </c>
      <c r="N36" s="49">
        <f t="shared" si="2"/>
        <v>11990</v>
      </c>
      <c r="O36" s="366"/>
      <c r="P36" s="436" t="s">
        <v>30</v>
      </c>
      <c r="Q36" s="580" t="s">
        <v>214</v>
      </c>
      <c r="R36" s="583"/>
    </row>
    <row r="37" spans="2:18" x14ac:dyDescent="0.3">
      <c r="B37" s="34" t="s">
        <v>148</v>
      </c>
      <c r="C37" s="35" t="s">
        <v>221</v>
      </c>
      <c r="D37" s="35" t="s">
        <v>222</v>
      </c>
      <c r="E37" s="26">
        <v>0.05</v>
      </c>
      <c r="F37" s="34" t="s">
        <v>223</v>
      </c>
      <c r="G37" s="34" t="s">
        <v>29</v>
      </c>
      <c r="H37" s="59">
        <v>8490</v>
      </c>
      <c r="I37" s="52">
        <v>300</v>
      </c>
      <c r="J37" s="48">
        <f t="shared" si="0"/>
        <v>8190</v>
      </c>
      <c r="K37" s="363"/>
      <c r="L37" s="59">
        <v>8790</v>
      </c>
      <c r="M37" s="52">
        <v>300</v>
      </c>
      <c r="N37" s="48">
        <f t="shared" si="2"/>
        <v>8490</v>
      </c>
      <c r="O37" s="363"/>
      <c r="P37" s="1" t="s">
        <v>30</v>
      </c>
      <c r="Q37" s="578"/>
      <c r="R37" s="579"/>
    </row>
    <row r="38" spans="2:18" x14ac:dyDescent="0.3">
      <c r="B38" s="34" t="s">
        <v>148</v>
      </c>
      <c r="C38" s="35" t="s">
        <v>221</v>
      </c>
      <c r="D38" s="35" t="s">
        <v>224</v>
      </c>
      <c r="E38" s="26">
        <v>0</v>
      </c>
      <c r="F38" s="34" t="s">
        <v>225</v>
      </c>
      <c r="G38" s="34" t="s">
        <v>155</v>
      </c>
      <c r="H38" s="59">
        <v>9090</v>
      </c>
      <c r="I38" s="52">
        <v>300</v>
      </c>
      <c r="J38" s="48">
        <f t="shared" si="0"/>
        <v>8790</v>
      </c>
      <c r="K38" s="363"/>
      <c r="L38" s="59">
        <v>9390</v>
      </c>
      <c r="M38" s="52">
        <v>300</v>
      </c>
      <c r="N38" s="48">
        <f t="shared" si="2"/>
        <v>9090</v>
      </c>
      <c r="O38" s="363"/>
      <c r="P38" s="1" t="s">
        <v>30</v>
      </c>
      <c r="Q38" s="580"/>
      <c r="R38" s="581"/>
    </row>
    <row r="39" spans="2:18" x14ac:dyDescent="0.3">
      <c r="B39" s="34" t="s">
        <v>148</v>
      </c>
      <c r="C39" s="35" t="s">
        <v>221</v>
      </c>
      <c r="D39" s="35" t="s">
        <v>226</v>
      </c>
      <c r="E39" s="26">
        <v>0.05</v>
      </c>
      <c r="F39" s="34" t="s">
        <v>227</v>
      </c>
      <c r="G39" s="34" t="s">
        <v>29</v>
      </c>
      <c r="H39" s="59">
        <v>8990</v>
      </c>
      <c r="I39" s="52">
        <v>300</v>
      </c>
      <c r="J39" s="48">
        <f t="shared" si="0"/>
        <v>8690</v>
      </c>
      <c r="K39" s="363"/>
      <c r="L39" s="59">
        <v>9290</v>
      </c>
      <c r="M39" s="52">
        <v>300</v>
      </c>
      <c r="N39" s="48">
        <f t="shared" si="2"/>
        <v>8990</v>
      </c>
      <c r="O39" s="363"/>
      <c r="P39" s="1" t="s">
        <v>30</v>
      </c>
      <c r="Q39" s="580"/>
      <c r="R39" s="581"/>
    </row>
    <row r="40" spans="2:18" x14ac:dyDescent="0.3">
      <c r="B40" s="39" t="s">
        <v>148</v>
      </c>
      <c r="C40" s="37" t="s">
        <v>221</v>
      </c>
      <c r="D40" s="37" t="s">
        <v>228</v>
      </c>
      <c r="E40" s="28">
        <v>0</v>
      </c>
      <c r="F40" s="39" t="s">
        <v>229</v>
      </c>
      <c r="G40" s="39" t="s">
        <v>155</v>
      </c>
      <c r="H40" s="60">
        <v>9590</v>
      </c>
      <c r="I40" s="53">
        <v>300</v>
      </c>
      <c r="J40" s="49">
        <f t="shared" si="0"/>
        <v>9290</v>
      </c>
      <c r="K40" s="366"/>
      <c r="L40" s="60">
        <v>9890</v>
      </c>
      <c r="M40" s="53">
        <v>300</v>
      </c>
      <c r="N40" s="49">
        <f t="shared" si="2"/>
        <v>9590</v>
      </c>
      <c r="O40" s="366"/>
      <c r="P40" s="436" t="s">
        <v>30</v>
      </c>
      <c r="Q40" s="582"/>
      <c r="R40" s="583"/>
    </row>
    <row r="41" spans="2:18" ht="16.5" customHeight="1" x14ac:dyDescent="0.3">
      <c r="B41" s="34" t="s">
        <v>148</v>
      </c>
      <c r="C41" s="35" t="s">
        <v>230</v>
      </c>
      <c r="D41" s="35" t="s">
        <v>231</v>
      </c>
      <c r="E41" s="26">
        <v>0</v>
      </c>
      <c r="F41" s="34" t="s">
        <v>232</v>
      </c>
      <c r="G41" s="34" t="s">
        <v>29</v>
      </c>
      <c r="H41" s="59">
        <v>10790</v>
      </c>
      <c r="I41" s="52">
        <v>300</v>
      </c>
      <c r="J41" s="48">
        <f t="shared" si="0"/>
        <v>10490</v>
      </c>
      <c r="K41" s="363"/>
      <c r="L41" s="59">
        <v>11090</v>
      </c>
      <c r="M41" s="52">
        <v>300</v>
      </c>
      <c r="N41" s="48">
        <f t="shared" si="2"/>
        <v>10790</v>
      </c>
      <c r="O41" s="363"/>
      <c r="P41" s="1" t="s">
        <v>50</v>
      </c>
      <c r="Q41" s="578"/>
      <c r="R41" s="579"/>
    </row>
    <row r="42" spans="2:18" ht="16.5" customHeight="1" x14ac:dyDescent="0.3">
      <c r="B42" s="34" t="s">
        <v>148</v>
      </c>
      <c r="C42" s="35" t="s">
        <v>230</v>
      </c>
      <c r="D42" s="35" t="s">
        <v>233</v>
      </c>
      <c r="E42" s="26">
        <v>0</v>
      </c>
      <c r="F42" s="34" t="s">
        <v>234</v>
      </c>
      <c r="G42" s="34" t="s">
        <v>155</v>
      </c>
      <c r="H42" s="59">
        <v>11790</v>
      </c>
      <c r="I42" s="52">
        <v>300</v>
      </c>
      <c r="J42" s="48">
        <f t="shared" si="0"/>
        <v>11490</v>
      </c>
      <c r="K42" s="363"/>
      <c r="L42" s="59">
        <v>12090</v>
      </c>
      <c r="M42" s="52">
        <v>300</v>
      </c>
      <c r="N42" s="48">
        <f t="shared" si="2"/>
        <v>11790</v>
      </c>
      <c r="O42" s="363"/>
      <c r="P42" s="1" t="s">
        <v>50</v>
      </c>
      <c r="Q42" s="580"/>
      <c r="R42" s="581"/>
    </row>
    <row r="43" spans="2:18" ht="16.5" customHeight="1" x14ac:dyDescent="0.3">
      <c r="B43" s="34" t="s">
        <v>148</v>
      </c>
      <c r="C43" s="35" t="s">
        <v>230</v>
      </c>
      <c r="D43" s="35" t="s">
        <v>235</v>
      </c>
      <c r="E43" s="26">
        <v>0</v>
      </c>
      <c r="F43" s="34" t="s">
        <v>236</v>
      </c>
      <c r="G43" s="34" t="s">
        <v>29</v>
      </c>
      <c r="H43" s="59">
        <v>11390</v>
      </c>
      <c r="I43" s="52">
        <v>300</v>
      </c>
      <c r="J43" s="48">
        <f t="shared" si="0"/>
        <v>11090</v>
      </c>
      <c r="K43" s="363"/>
      <c r="L43" s="59">
        <v>11690</v>
      </c>
      <c r="M43" s="52">
        <v>300</v>
      </c>
      <c r="N43" s="48">
        <f t="shared" si="2"/>
        <v>11390</v>
      </c>
      <c r="O43" s="363"/>
      <c r="P43" s="1" t="s">
        <v>50</v>
      </c>
      <c r="Q43" s="580"/>
      <c r="R43" s="581"/>
    </row>
    <row r="44" spans="2:18" ht="16.5" customHeight="1" x14ac:dyDescent="0.3">
      <c r="B44" s="39" t="s">
        <v>148</v>
      </c>
      <c r="C44" s="37" t="s">
        <v>230</v>
      </c>
      <c r="D44" s="37" t="s">
        <v>237</v>
      </c>
      <c r="E44" s="28">
        <v>0</v>
      </c>
      <c r="F44" s="39" t="s">
        <v>238</v>
      </c>
      <c r="G44" s="39" t="s">
        <v>155</v>
      </c>
      <c r="H44" s="60">
        <v>12390</v>
      </c>
      <c r="I44" s="53">
        <v>300</v>
      </c>
      <c r="J44" s="49">
        <f t="shared" si="0"/>
        <v>12090</v>
      </c>
      <c r="K44" s="366"/>
      <c r="L44" s="60">
        <v>12690</v>
      </c>
      <c r="M44" s="53">
        <v>300</v>
      </c>
      <c r="N44" s="49">
        <f t="shared" si="2"/>
        <v>12390</v>
      </c>
      <c r="O44" s="366"/>
      <c r="P44" s="436" t="s">
        <v>50</v>
      </c>
      <c r="Q44" s="582"/>
      <c r="R44" s="583"/>
    </row>
    <row r="45" spans="2:18" ht="16.5" customHeight="1" x14ac:dyDescent="0.3">
      <c r="B45" s="34" t="s">
        <v>148</v>
      </c>
      <c r="C45" s="177" t="s">
        <v>239</v>
      </c>
      <c r="D45" s="35" t="s">
        <v>240</v>
      </c>
      <c r="E45" s="26">
        <v>0</v>
      </c>
      <c r="F45" s="34" t="s">
        <v>241</v>
      </c>
      <c r="G45" s="34" t="s">
        <v>29</v>
      </c>
      <c r="H45" s="59">
        <v>13190</v>
      </c>
      <c r="I45" s="52">
        <v>300</v>
      </c>
      <c r="J45" s="48">
        <f t="shared" si="0"/>
        <v>12890</v>
      </c>
      <c r="K45" s="363"/>
      <c r="L45" s="59">
        <v>13490</v>
      </c>
      <c r="M45" s="52">
        <v>300</v>
      </c>
      <c r="N45" s="48">
        <f t="shared" si="2"/>
        <v>13190</v>
      </c>
      <c r="O45" s="363"/>
      <c r="P45" s="1" t="s">
        <v>50</v>
      </c>
      <c r="Q45" s="578"/>
      <c r="R45" s="579"/>
    </row>
    <row r="46" spans="2:18" ht="16.5" customHeight="1" thickBot="1" x14ac:dyDescent="0.35">
      <c r="B46" s="116" t="s">
        <v>148</v>
      </c>
      <c r="C46" s="182" t="s">
        <v>239</v>
      </c>
      <c r="D46" s="118" t="s">
        <v>242</v>
      </c>
      <c r="E46" s="44">
        <v>0</v>
      </c>
      <c r="F46" s="116" t="s">
        <v>243</v>
      </c>
      <c r="G46" s="116" t="s">
        <v>155</v>
      </c>
      <c r="H46" s="66">
        <v>14190</v>
      </c>
      <c r="I46" s="67">
        <v>300</v>
      </c>
      <c r="J46" s="68">
        <f t="shared" si="0"/>
        <v>13890</v>
      </c>
      <c r="K46" s="367"/>
      <c r="L46" s="66">
        <v>14490</v>
      </c>
      <c r="M46" s="67">
        <v>300</v>
      </c>
      <c r="N46" s="68">
        <f t="shared" si="2"/>
        <v>14190</v>
      </c>
      <c r="O46" s="367"/>
      <c r="P46" s="467" t="s">
        <v>50</v>
      </c>
      <c r="Q46" s="584"/>
      <c r="R46" s="585"/>
    </row>
    <row r="50" spans="2:15" ht="16.5" hidden="1" customHeight="1" x14ac:dyDescent="0.3">
      <c r="B50" s="34" t="s">
        <v>148</v>
      </c>
      <c r="C50" s="177" t="s">
        <v>149</v>
      </c>
      <c r="D50" s="35" t="s">
        <v>153</v>
      </c>
      <c r="E50" s="15">
        <v>0</v>
      </c>
      <c r="F50" s="35"/>
      <c r="G50" s="104"/>
      <c r="H50" s="14"/>
      <c r="I50" s="166"/>
      <c r="J50" s="368"/>
      <c r="K50" s="167"/>
      <c r="L50" s="187"/>
      <c r="M50" s="187"/>
      <c r="N50" s="187"/>
      <c r="O50" s="187"/>
    </row>
    <row r="51" spans="2:15" ht="16.5" hidden="1" customHeight="1" x14ac:dyDescent="0.3">
      <c r="B51" s="34" t="s">
        <v>148</v>
      </c>
      <c r="C51" s="177" t="s">
        <v>149</v>
      </c>
      <c r="D51" s="35" t="s">
        <v>158</v>
      </c>
      <c r="E51" s="15">
        <v>0</v>
      </c>
      <c r="F51" s="35"/>
      <c r="G51" s="104"/>
      <c r="H51" s="14"/>
      <c r="I51" s="166"/>
      <c r="J51" s="368"/>
      <c r="K51" s="167"/>
      <c r="L51" s="187"/>
      <c r="M51" s="187"/>
      <c r="N51" s="187"/>
      <c r="O51" s="187"/>
    </row>
    <row r="52" spans="2:15" ht="16.5" hidden="1" customHeight="1" x14ac:dyDescent="0.3">
      <c r="B52" s="34" t="s">
        <v>148</v>
      </c>
      <c r="C52" s="177" t="s">
        <v>149</v>
      </c>
      <c r="D52" s="35" t="s">
        <v>162</v>
      </c>
      <c r="E52" s="15">
        <v>0</v>
      </c>
      <c r="F52" s="35"/>
      <c r="G52" s="104"/>
      <c r="H52" s="14"/>
      <c r="I52" s="166"/>
      <c r="J52" s="368"/>
      <c r="K52" s="167"/>
      <c r="L52" s="187"/>
      <c r="M52" s="187"/>
      <c r="N52" s="187"/>
      <c r="O52" s="187"/>
    </row>
    <row r="53" spans="2:15" ht="16.5" hidden="1" customHeight="1" thickBot="1" x14ac:dyDescent="0.35">
      <c r="B53" s="116" t="s">
        <v>148</v>
      </c>
      <c r="C53" s="182" t="s">
        <v>149</v>
      </c>
      <c r="D53" s="118" t="s">
        <v>166</v>
      </c>
      <c r="E53" s="16">
        <v>0</v>
      </c>
      <c r="F53" s="118"/>
      <c r="G53" s="120"/>
      <c r="H53" s="17"/>
      <c r="I53" s="18"/>
      <c r="J53" s="24"/>
      <c r="K53" s="168"/>
      <c r="L53" s="187"/>
      <c r="M53" s="187"/>
      <c r="N53" s="187"/>
      <c r="O53" s="187"/>
    </row>
  </sheetData>
  <mergeCells count="5">
    <mergeCell ref="B1:G1"/>
    <mergeCell ref="B2:G2"/>
    <mergeCell ref="H4:K4"/>
    <mergeCell ref="L4:O4"/>
    <mergeCell ref="Q4:R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9D31B-8673-40FA-A2B2-2740EEC926E6}">
  <sheetPr>
    <pageSetUpPr fitToPage="1"/>
  </sheetPr>
  <dimension ref="B1:AB90"/>
  <sheetViews>
    <sheetView showGridLines="0" zoomScale="53" zoomScaleNormal="53" workbookViewId="0">
      <pane xSplit="6" ySplit="5" topLeftCell="G87" activePane="bottomRight" state="frozen"/>
      <selection pane="topRight" activeCell="K1" sqref="K1"/>
      <selection pane="bottomLeft" activeCell="A6" sqref="A6"/>
      <selection pane="bottomRight" activeCell="R6" sqref="R6:R89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28.88671875" customWidth="1"/>
    <col min="7" max="7" width="17.5546875" customWidth="1"/>
    <col min="8" max="8" width="17.6640625" style="1" hidden="1" customWidth="1"/>
    <col min="9" max="9" width="14.88671875" style="1" hidden="1" customWidth="1"/>
    <col min="10" max="10" width="17.6640625" style="1" hidden="1" customWidth="1"/>
    <col min="11" max="11" width="31.6640625" style="359" hidden="1" customWidth="1"/>
    <col min="12" max="12" width="19.109375" style="1" customWidth="1"/>
    <col min="13" max="13" width="19.44140625" style="1" customWidth="1"/>
    <col min="14" max="14" width="18.5546875" style="1" customWidth="1"/>
    <col min="15" max="15" width="24.33203125" style="360" customWidth="1"/>
    <col min="16" max="16" width="19.109375" style="1" customWidth="1"/>
    <col min="17" max="17" width="19.44140625" style="1" customWidth="1"/>
    <col min="18" max="18" width="18.5546875" style="1" customWidth="1"/>
    <col min="19" max="19" width="65.6640625" style="360" customWidth="1"/>
    <col min="20" max="20" width="15.109375" hidden="1" customWidth="1"/>
    <col min="21" max="21" width="13.88671875" hidden="1" customWidth="1"/>
    <col min="22" max="22" width="13" hidden="1" customWidth="1"/>
    <col min="23" max="23" width="18.5546875" hidden="1" customWidth="1"/>
    <col min="24" max="24" width="18" hidden="1" customWidth="1"/>
    <col min="25" max="25" width="9.109375" hidden="1" customWidth="1"/>
    <col min="26" max="26" width="24.6640625" hidden="1" customWidth="1"/>
    <col min="27" max="27" width="34.88671875" customWidth="1"/>
    <col min="28" max="28" width="26" customWidth="1"/>
  </cols>
  <sheetData>
    <row r="1" spans="2:28" s="2" customFormat="1" ht="23.4" x14ac:dyDescent="0.45">
      <c r="B1" s="598" t="s">
        <v>145</v>
      </c>
      <c r="C1" s="598"/>
      <c r="D1" s="598"/>
      <c r="E1" s="598"/>
      <c r="F1" s="598"/>
      <c r="G1" s="598"/>
      <c r="H1" s="485"/>
      <c r="I1" s="485"/>
      <c r="J1" s="485"/>
      <c r="K1" s="235"/>
      <c r="L1" s="485"/>
      <c r="M1" s="485"/>
      <c r="N1" s="485"/>
      <c r="O1" s="236"/>
      <c r="P1" s="485"/>
      <c r="Q1" s="485"/>
      <c r="R1" s="485"/>
      <c r="S1" s="236"/>
    </row>
    <row r="2" spans="2:28" ht="15.6" x14ac:dyDescent="0.3">
      <c r="B2" s="608" t="s">
        <v>244</v>
      </c>
      <c r="C2" s="608"/>
      <c r="D2" s="608"/>
      <c r="E2" s="608"/>
      <c r="F2" s="608"/>
      <c r="G2" s="608"/>
      <c r="H2" s="486"/>
      <c r="I2" s="486"/>
      <c r="J2" s="486"/>
      <c r="K2" s="237"/>
      <c r="L2" s="486"/>
      <c r="M2" s="486"/>
      <c r="N2" s="486"/>
      <c r="O2" s="238"/>
      <c r="P2" s="486"/>
      <c r="Q2" s="486"/>
      <c r="R2" s="486"/>
      <c r="S2" s="238"/>
    </row>
    <row r="3" spans="2:28" ht="14.25" customHeight="1" thickBot="1" x14ac:dyDescent="0.35">
      <c r="H3" s="239">
        <v>544</v>
      </c>
      <c r="I3" s="239">
        <v>547</v>
      </c>
      <c r="J3" s="239"/>
      <c r="K3" s="240"/>
      <c r="L3" s="239">
        <v>545</v>
      </c>
      <c r="M3" s="239">
        <v>548</v>
      </c>
      <c r="N3" s="239"/>
      <c r="O3" s="241"/>
      <c r="P3" s="239">
        <v>545</v>
      </c>
      <c r="Q3" s="239">
        <v>548</v>
      </c>
      <c r="R3" s="239"/>
      <c r="S3" s="241"/>
    </row>
    <row r="4" spans="2:28" ht="15" thickBot="1" x14ac:dyDescent="0.35">
      <c r="H4" s="170" t="s">
        <v>3</v>
      </c>
      <c r="I4" s="171"/>
      <c r="J4" s="171"/>
      <c r="K4" s="172"/>
      <c r="L4" s="601" t="s">
        <v>4</v>
      </c>
      <c r="M4" s="601"/>
      <c r="N4" s="601"/>
      <c r="O4" s="602"/>
      <c r="P4" s="601" t="s">
        <v>5</v>
      </c>
      <c r="Q4" s="601"/>
      <c r="R4" s="601"/>
      <c r="S4" s="602"/>
      <c r="AA4" s="596" t="s">
        <v>6</v>
      </c>
      <c r="AB4" s="597"/>
    </row>
    <row r="5" spans="2:28" ht="77.25" customHeight="1" thickBot="1" x14ac:dyDescent="0.35">
      <c r="B5" s="19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555" t="s">
        <v>12</v>
      </c>
      <c r="H5" s="10" t="s">
        <v>245</v>
      </c>
      <c r="I5" s="242" t="s">
        <v>14</v>
      </c>
      <c r="J5" s="11" t="s">
        <v>15</v>
      </c>
      <c r="K5" s="243" t="s">
        <v>16</v>
      </c>
      <c r="L5" s="13" t="s">
        <v>246</v>
      </c>
      <c r="M5" s="242" t="s">
        <v>14</v>
      </c>
      <c r="N5" s="11" t="s">
        <v>247</v>
      </c>
      <c r="O5" s="243" t="s">
        <v>16</v>
      </c>
      <c r="P5" s="13" t="s">
        <v>246</v>
      </c>
      <c r="Q5" s="242" t="s">
        <v>14</v>
      </c>
      <c r="R5" s="11" t="s">
        <v>247</v>
      </c>
      <c r="S5" s="243" t="s">
        <v>16</v>
      </c>
      <c r="T5" s="82" t="s">
        <v>17</v>
      </c>
      <c r="U5" s="83" t="s">
        <v>18</v>
      </c>
      <c r="V5" s="83" t="s">
        <v>19</v>
      </c>
      <c r="W5" s="84" t="s">
        <v>20</v>
      </c>
      <c r="X5" s="84" t="s">
        <v>21</v>
      </c>
      <c r="Y5" s="176" t="s">
        <v>22</v>
      </c>
      <c r="Z5" s="176" t="s">
        <v>248</v>
      </c>
      <c r="AA5" s="556" t="s">
        <v>23</v>
      </c>
      <c r="AB5" s="557" t="s">
        <v>24</v>
      </c>
    </row>
    <row r="6" spans="2:28" ht="21" x14ac:dyDescent="0.3">
      <c r="B6" s="244" t="s">
        <v>249</v>
      </c>
      <c r="C6" s="189" t="s">
        <v>250</v>
      </c>
      <c r="D6" s="89" t="s">
        <v>251</v>
      </c>
      <c r="E6" s="190">
        <v>0.05</v>
      </c>
      <c r="F6" s="245" t="s">
        <v>252</v>
      </c>
      <c r="G6" s="558" t="s">
        <v>29</v>
      </c>
      <c r="H6" s="246"/>
      <c r="I6" s="247"/>
      <c r="J6" s="248"/>
      <c r="K6" s="249"/>
      <c r="L6" s="250"/>
      <c r="M6" s="247"/>
      <c r="N6" s="248"/>
      <c r="O6" s="251" t="s">
        <v>253</v>
      </c>
      <c r="P6" s="250">
        <v>7990</v>
      </c>
      <c r="Q6" s="247">
        <v>500</v>
      </c>
      <c r="R6" s="248">
        <f>P6-Q6</f>
        <v>7490</v>
      </c>
      <c r="S6" s="251" t="s">
        <v>253</v>
      </c>
      <c r="T6" s="252">
        <v>7.0000000000000007E-2</v>
      </c>
      <c r="U6" s="253">
        <v>7.0000000000000007E-2</v>
      </c>
      <c r="V6" s="253">
        <v>7.0000000000000007E-2</v>
      </c>
      <c r="W6" s="254"/>
      <c r="X6" s="254" t="s">
        <v>254</v>
      </c>
      <c r="Y6" s="255">
        <v>0</v>
      </c>
      <c r="Z6" s="255"/>
      <c r="AA6" s="559" t="s">
        <v>255</v>
      </c>
      <c r="AB6" s="560"/>
    </row>
    <row r="7" spans="2:28" ht="21" x14ac:dyDescent="0.3">
      <c r="B7" s="256" t="s">
        <v>249</v>
      </c>
      <c r="C7" s="225" t="s">
        <v>250</v>
      </c>
      <c r="D7" s="227" t="s">
        <v>256</v>
      </c>
      <c r="E7" s="226">
        <v>0</v>
      </c>
      <c r="F7" s="257" t="s">
        <v>257</v>
      </c>
      <c r="G7" s="561" t="s">
        <v>155</v>
      </c>
      <c r="H7" s="258"/>
      <c r="I7" s="259"/>
      <c r="J7" s="260"/>
      <c r="K7" s="261"/>
      <c r="L7" s="262"/>
      <c r="M7" s="259"/>
      <c r="N7" s="260"/>
      <c r="O7" s="263" t="s">
        <v>253</v>
      </c>
      <c r="P7" s="262">
        <f>P6+600</f>
        <v>8590</v>
      </c>
      <c r="Q7" s="259">
        <f>Q6</f>
        <v>500</v>
      </c>
      <c r="R7" s="260">
        <f t="shared" ref="R7:R12" si="0">P7-Q7</f>
        <v>8090</v>
      </c>
      <c r="S7" s="263" t="s">
        <v>253</v>
      </c>
      <c r="T7" s="264">
        <v>7.0000000000000007E-2</v>
      </c>
      <c r="U7" s="265">
        <v>7.0000000000000007E-2</v>
      </c>
      <c r="V7" s="265">
        <v>7.0000000000000007E-2</v>
      </c>
      <c r="W7" s="266"/>
      <c r="X7" s="266" t="s">
        <v>254</v>
      </c>
      <c r="Y7" s="267">
        <v>0</v>
      </c>
      <c r="Z7" s="267"/>
      <c r="AA7" s="562" t="s">
        <v>255</v>
      </c>
      <c r="AB7" s="563"/>
    </row>
    <row r="8" spans="2:28" ht="28.8" x14ac:dyDescent="0.4">
      <c r="B8" s="210" t="s">
        <v>249</v>
      </c>
      <c r="C8" s="3" t="s">
        <v>258</v>
      </c>
      <c r="D8" s="205" t="s">
        <v>259</v>
      </c>
      <c r="E8" s="195">
        <v>0.05</v>
      </c>
      <c r="F8" s="268" t="s">
        <v>260</v>
      </c>
      <c r="G8" s="564" t="s">
        <v>29</v>
      </c>
      <c r="H8" s="269"/>
      <c r="I8" s="270"/>
      <c r="J8" s="271"/>
      <c r="K8" s="272"/>
      <c r="L8" s="471"/>
      <c r="M8" s="270"/>
      <c r="N8" s="271"/>
      <c r="O8" s="274" t="s">
        <v>253</v>
      </c>
      <c r="P8" s="471">
        <v>8990</v>
      </c>
      <c r="Q8" s="472">
        <v>100</v>
      </c>
      <c r="R8" s="473">
        <f t="shared" si="0"/>
        <v>8890</v>
      </c>
      <c r="S8" s="274" t="s">
        <v>253</v>
      </c>
      <c r="T8" s="275">
        <v>7.0000000000000007E-2</v>
      </c>
      <c r="U8" s="276">
        <v>7.0000000000000007E-2</v>
      </c>
      <c r="V8" s="276">
        <v>7.0000000000000007E-2</v>
      </c>
      <c r="W8" s="277"/>
      <c r="X8" s="277" t="s">
        <v>261</v>
      </c>
      <c r="Y8" s="42" t="s">
        <v>50</v>
      </c>
      <c r="Z8" s="42"/>
      <c r="AA8" s="562" t="s">
        <v>255</v>
      </c>
      <c r="AB8" s="563"/>
    </row>
    <row r="9" spans="2:28" ht="28.8" x14ac:dyDescent="0.4">
      <c r="B9" s="213" t="s">
        <v>249</v>
      </c>
      <c r="C9" s="4" t="s">
        <v>258</v>
      </c>
      <c r="D9" t="s">
        <v>262</v>
      </c>
      <c r="E9" s="15">
        <v>0.05</v>
      </c>
      <c r="F9" s="278" t="s">
        <v>263</v>
      </c>
      <c r="G9" s="346" t="s">
        <v>29</v>
      </c>
      <c r="H9" s="279"/>
      <c r="I9" s="280"/>
      <c r="J9" s="281"/>
      <c r="K9" s="282"/>
      <c r="L9" s="474">
        <v>9990</v>
      </c>
      <c r="M9" s="475">
        <v>400</v>
      </c>
      <c r="N9" s="476">
        <f t="shared" ref="N9:N11" si="1">L9-M9</f>
        <v>9590</v>
      </c>
      <c r="O9" s="284" t="s">
        <v>253</v>
      </c>
      <c r="P9" s="283">
        <v>10990</v>
      </c>
      <c r="Q9" s="280">
        <v>1100</v>
      </c>
      <c r="R9" s="281">
        <f t="shared" si="0"/>
        <v>9890</v>
      </c>
      <c r="S9" s="284" t="s">
        <v>253</v>
      </c>
      <c r="T9" s="285">
        <v>7.0000000000000007E-2</v>
      </c>
      <c r="U9" s="286">
        <v>7.0000000000000007E-2</v>
      </c>
      <c r="V9" s="286">
        <v>7.0000000000000007E-2</v>
      </c>
      <c r="W9" s="287"/>
      <c r="X9" s="287" t="s">
        <v>264</v>
      </c>
      <c r="Y9" s="25" t="s">
        <v>50</v>
      </c>
      <c r="Z9" s="25"/>
      <c r="AA9" s="562" t="s">
        <v>255</v>
      </c>
      <c r="AB9" s="563"/>
    </row>
    <row r="10" spans="2:28" ht="28.8" x14ac:dyDescent="0.4">
      <c r="B10" s="213" t="s">
        <v>249</v>
      </c>
      <c r="C10" s="4" t="s">
        <v>258</v>
      </c>
      <c r="D10" t="s">
        <v>265</v>
      </c>
      <c r="E10" s="15">
        <v>0</v>
      </c>
      <c r="F10" s="278" t="s">
        <v>266</v>
      </c>
      <c r="G10" s="346" t="s">
        <v>155</v>
      </c>
      <c r="H10" s="279"/>
      <c r="I10" s="280"/>
      <c r="J10" s="281"/>
      <c r="K10" s="282"/>
      <c r="L10" s="283"/>
      <c r="M10" s="280"/>
      <c r="N10" s="281"/>
      <c r="O10" s="284" t="s">
        <v>253</v>
      </c>
      <c r="P10" s="283">
        <f>P8+600</f>
        <v>9590</v>
      </c>
      <c r="Q10" s="280"/>
      <c r="R10" s="281">
        <f t="shared" si="0"/>
        <v>9590</v>
      </c>
      <c r="S10" s="284" t="s">
        <v>253</v>
      </c>
      <c r="T10" s="285">
        <v>7.0000000000000007E-2</v>
      </c>
      <c r="U10" s="286">
        <v>7.0000000000000007E-2</v>
      </c>
      <c r="V10" s="286">
        <v>7.0000000000000007E-2</v>
      </c>
      <c r="W10" s="287"/>
      <c r="X10" s="287" t="s">
        <v>261</v>
      </c>
      <c r="Y10" s="25">
        <v>0</v>
      </c>
      <c r="Z10" s="25"/>
      <c r="AA10" s="562" t="s">
        <v>255</v>
      </c>
      <c r="AB10" s="563"/>
    </row>
    <row r="11" spans="2:28" ht="28.8" x14ac:dyDescent="0.4">
      <c r="B11" s="256" t="s">
        <v>249</v>
      </c>
      <c r="C11" s="288" t="s">
        <v>258</v>
      </c>
      <c r="D11" s="192" t="s">
        <v>267</v>
      </c>
      <c r="E11" s="226">
        <v>0</v>
      </c>
      <c r="F11" s="289" t="s">
        <v>268</v>
      </c>
      <c r="G11" s="565" t="s">
        <v>155</v>
      </c>
      <c r="H11" s="290"/>
      <c r="I11" s="291"/>
      <c r="J11" s="292"/>
      <c r="K11" s="293"/>
      <c r="L11" s="283">
        <f>L9+600</f>
        <v>10590</v>
      </c>
      <c r="M11" s="280">
        <f>M9</f>
        <v>400</v>
      </c>
      <c r="N11" s="292">
        <f t="shared" si="1"/>
        <v>10190</v>
      </c>
      <c r="O11" s="294" t="s">
        <v>253</v>
      </c>
      <c r="P11" s="283">
        <f>P9+600</f>
        <v>11590</v>
      </c>
      <c r="Q11" s="280">
        <f>Q9</f>
        <v>1100</v>
      </c>
      <c r="R11" s="292">
        <f t="shared" si="0"/>
        <v>10490</v>
      </c>
      <c r="S11" s="294" t="s">
        <v>253</v>
      </c>
      <c r="T11" s="295">
        <v>7.0000000000000007E-2</v>
      </c>
      <c r="U11" s="296">
        <v>7.0000000000000007E-2</v>
      </c>
      <c r="V11" s="296">
        <v>7.0000000000000007E-2</v>
      </c>
      <c r="W11" s="297"/>
      <c r="X11" s="297" t="s">
        <v>264</v>
      </c>
      <c r="Y11" s="29">
        <v>0</v>
      </c>
      <c r="Z11" s="29"/>
      <c r="AA11" s="562" t="s">
        <v>255</v>
      </c>
      <c r="AB11" s="563"/>
    </row>
    <row r="12" spans="2:28" ht="21" x14ac:dyDescent="0.4">
      <c r="B12" s="210" t="s">
        <v>249</v>
      </c>
      <c r="C12" s="3" t="s">
        <v>269</v>
      </c>
      <c r="D12" s="205" t="s">
        <v>270</v>
      </c>
      <c r="E12" s="195">
        <v>0.05</v>
      </c>
      <c r="F12" s="268" t="s">
        <v>271</v>
      </c>
      <c r="G12" s="564" t="s">
        <v>29</v>
      </c>
      <c r="H12" s="269"/>
      <c r="I12" s="270"/>
      <c r="J12" s="271"/>
      <c r="K12" s="298"/>
      <c r="L12" s="273"/>
      <c r="M12" s="270"/>
      <c r="N12" s="271"/>
      <c r="O12" s="299" t="s">
        <v>272</v>
      </c>
      <c r="P12" s="273">
        <v>9490</v>
      </c>
      <c r="Q12" s="270">
        <v>1000</v>
      </c>
      <c r="R12" s="271">
        <f t="shared" si="0"/>
        <v>8490</v>
      </c>
      <c r="S12" s="299" t="s">
        <v>272</v>
      </c>
      <c r="T12" s="275">
        <v>7.0000000000000007E-2</v>
      </c>
      <c r="U12" s="276">
        <v>7.0000000000000007E-2</v>
      </c>
      <c r="V12" s="276">
        <v>7.0000000000000007E-2</v>
      </c>
      <c r="W12" s="277"/>
      <c r="X12" s="277" t="s">
        <v>273</v>
      </c>
      <c r="Y12" s="42" t="s">
        <v>30</v>
      </c>
      <c r="Z12" s="42"/>
      <c r="AA12" s="562" t="s">
        <v>255</v>
      </c>
      <c r="AB12" s="563"/>
    </row>
    <row r="13" spans="2:28" ht="21" x14ac:dyDescent="0.4">
      <c r="B13" s="213" t="s">
        <v>249</v>
      </c>
      <c r="C13" s="4" t="s">
        <v>269</v>
      </c>
      <c r="D13" t="s">
        <v>274</v>
      </c>
      <c r="E13" s="15">
        <v>0.05</v>
      </c>
      <c r="F13" s="278" t="s">
        <v>275</v>
      </c>
      <c r="G13" s="346" t="s">
        <v>29</v>
      </c>
      <c r="H13" s="279"/>
      <c r="I13" s="280"/>
      <c r="J13" s="281"/>
      <c r="K13" s="300"/>
      <c r="L13" s="283"/>
      <c r="M13" s="280"/>
      <c r="N13" s="281"/>
      <c r="O13" s="301"/>
      <c r="P13" s="283"/>
      <c r="Q13" s="280"/>
      <c r="R13" s="281"/>
      <c r="S13" s="301"/>
      <c r="T13" s="285">
        <v>7.0000000000000007E-2</v>
      </c>
      <c r="U13" s="286">
        <v>7.0000000000000007E-2</v>
      </c>
      <c r="V13" s="286">
        <v>7.0000000000000007E-2</v>
      </c>
      <c r="W13" s="287"/>
      <c r="X13" s="287" t="s">
        <v>276</v>
      </c>
      <c r="Y13" s="25" t="s">
        <v>30</v>
      </c>
      <c r="Z13" s="25"/>
      <c r="AA13" s="562" t="s">
        <v>255</v>
      </c>
      <c r="AB13" s="563"/>
    </row>
    <row r="14" spans="2:28" ht="28.8" x14ac:dyDescent="0.4">
      <c r="B14" s="213" t="s">
        <v>249</v>
      </c>
      <c r="C14" s="4" t="s">
        <v>269</v>
      </c>
      <c r="D14" t="s">
        <v>277</v>
      </c>
      <c r="E14" s="15">
        <v>0.05</v>
      </c>
      <c r="F14" s="278" t="s">
        <v>278</v>
      </c>
      <c r="G14" s="346" t="s">
        <v>29</v>
      </c>
      <c r="H14" s="279"/>
      <c r="I14" s="280"/>
      <c r="J14" s="281"/>
      <c r="K14" s="300"/>
      <c r="L14" s="279"/>
      <c r="M14" s="280"/>
      <c r="N14" s="281"/>
      <c r="O14" s="300" t="s">
        <v>279</v>
      </c>
      <c r="P14" s="279">
        <v>11490</v>
      </c>
      <c r="Q14" s="280">
        <v>0</v>
      </c>
      <c r="R14" s="281">
        <f t="shared" ref="R14:R15" si="2">P14-Q14</f>
        <v>11490</v>
      </c>
      <c r="S14" s="300" t="s">
        <v>279</v>
      </c>
      <c r="T14" s="285">
        <v>7.0000000000000007E-2</v>
      </c>
      <c r="U14" s="286">
        <v>7.0000000000000007E-2</v>
      </c>
      <c r="V14" s="286">
        <v>7.0000000000000007E-2</v>
      </c>
      <c r="W14" s="287"/>
      <c r="X14" s="287" t="s">
        <v>280</v>
      </c>
      <c r="Y14" s="25" t="s">
        <v>30</v>
      </c>
      <c r="Z14" s="25"/>
      <c r="AA14" s="562" t="s">
        <v>255</v>
      </c>
      <c r="AB14" s="563"/>
    </row>
    <row r="15" spans="2:28" ht="21" x14ac:dyDescent="0.4">
      <c r="B15" s="213" t="s">
        <v>249</v>
      </c>
      <c r="C15" s="4" t="s">
        <v>269</v>
      </c>
      <c r="D15" t="s">
        <v>281</v>
      </c>
      <c r="E15" s="15">
        <v>0</v>
      </c>
      <c r="F15" s="278" t="s">
        <v>282</v>
      </c>
      <c r="G15" s="346" t="s">
        <v>155</v>
      </c>
      <c r="H15" s="279"/>
      <c r="I15" s="280"/>
      <c r="J15" s="281"/>
      <c r="K15" s="300"/>
      <c r="L15" s="283"/>
      <c r="M15" s="280"/>
      <c r="N15" s="281"/>
      <c r="O15" s="301" t="s">
        <v>272</v>
      </c>
      <c r="P15" s="283">
        <v>9990</v>
      </c>
      <c r="Q15" s="280">
        <f>Q12</f>
        <v>1000</v>
      </c>
      <c r="R15" s="281">
        <f t="shared" si="2"/>
        <v>8990</v>
      </c>
      <c r="S15" s="301" t="s">
        <v>272</v>
      </c>
      <c r="T15" s="285">
        <v>7.0000000000000007E-2</v>
      </c>
      <c r="U15" s="286">
        <v>7.0000000000000007E-2</v>
      </c>
      <c r="V15" s="286">
        <v>7.0000000000000007E-2</v>
      </c>
      <c r="W15" s="287"/>
      <c r="X15" s="287" t="s">
        <v>273</v>
      </c>
      <c r="Y15" s="25">
        <v>0</v>
      </c>
      <c r="Z15" s="25"/>
      <c r="AA15" s="562" t="s">
        <v>255</v>
      </c>
      <c r="AB15" s="563"/>
    </row>
    <row r="16" spans="2:28" ht="21" x14ac:dyDescent="0.4">
      <c r="B16" s="213" t="s">
        <v>249</v>
      </c>
      <c r="C16" s="4" t="s">
        <v>269</v>
      </c>
      <c r="D16" t="s">
        <v>283</v>
      </c>
      <c r="E16" s="15">
        <v>0</v>
      </c>
      <c r="F16" s="278" t="s">
        <v>284</v>
      </c>
      <c r="G16" s="346" t="s">
        <v>155</v>
      </c>
      <c r="H16" s="279"/>
      <c r="I16" s="280"/>
      <c r="J16" s="281"/>
      <c r="K16" s="300"/>
      <c r="L16" s="283"/>
      <c r="M16" s="280"/>
      <c r="N16" s="281"/>
      <c r="O16" s="301"/>
      <c r="P16" s="283"/>
      <c r="Q16" s="280"/>
      <c r="R16" s="281"/>
      <c r="S16" s="301"/>
      <c r="T16" s="285">
        <v>7.0000000000000007E-2</v>
      </c>
      <c r="U16" s="286">
        <v>7.0000000000000007E-2</v>
      </c>
      <c r="V16" s="286">
        <v>7.0000000000000007E-2</v>
      </c>
      <c r="W16" s="287"/>
      <c r="X16" s="287" t="s">
        <v>276</v>
      </c>
      <c r="Y16" s="25">
        <v>0</v>
      </c>
      <c r="Z16" s="25"/>
      <c r="AA16" s="562" t="s">
        <v>255</v>
      </c>
      <c r="AB16" s="563"/>
    </row>
    <row r="17" spans="2:28" ht="28.8" x14ac:dyDescent="0.4">
      <c r="B17" s="256" t="s">
        <v>249</v>
      </c>
      <c r="C17" s="288" t="s">
        <v>269</v>
      </c>
      <c r="D17" s="192" t="s">
        <v>285</v>
      </c>
      <c r="E17" s="226">
        <v>0</v>
      </c>
      <c r="F17" s="289" t="s">
        <v>286</v>
      </c>
      <c r="G17" s="565" t="s">
        <v>155</v>
      </c>
      <c r="H17" s="279"/>
      <c r="I17" s="280"/>
      <c r="J17" s="281"/>
      <c r="K17" s="300"/>
      <c r="L17" s="279"/>
      <c r="M17" s="280"/>
      <c r="N17" s="281"/>
      <c r="O17" s="300" t="s">
        <v>279</v>
      </c>
      <c r="P17" s="279">
        <v>11990</v>
      </c>
      <c r="Q17" s="280">
        <f>Q14</f>
        <v>0</v>
      </c>
      <c r="R17" s="281">
        <f t="shared" ref="R17:R33" si="3">P17-Q17</f>
        <v>11990</v>
      </c>
      <c r="S17" s="300" t="s">
        <v>279</v>
      </c>
      <c r="T17" s="285">
        <v>7.0000000000000007E-2</v>
      </c>
      <c r="U17" s="286">
        <v>7.0000000000000007E-2</v>
      </c>
      <c r="V17" s="286">
        <v>7.0000000000000007E-2</v>
      </c>
      <c r="W17" s="287"/>
      <c r="X17" s="287" t="s">
        <v>280</v>
      </c>
      <c r="Y17" s="25">
        <v>0</v>
      </c>
      <c r="Z17" s="25"/>
      <c r="AA17" s="562" t="s">
        <v>255</v>
      </c>
      <c r="AB17" s="563"/>
    </row>
    <row r="18" spans="2:28" ht="21" x14ac:dyDescent="0.4">
      <c r="B18" s="210" t="s">
        <v>249</v>
      </c>
      <c r="C18" s="3" t="s">
        <v>287</v>
      </c>
      <c r="D18" s="205" t="s">
        <v>288</v>
      </c>
      <c r="E18" s="195">
        <v>0.05</v>
      </c>
      <c r="F18" s="268" t="s">
        <v>289</v>
      </c>
      <c r="G18" s="564" t="s">
        <v>29</v>
      </c>
      <c r="H18" s="269"/>
      <c r="I18" s="270"/>
      <c r="J18" s="271"/>
      <c r="K18" s="303"/>
      <c r="L18" s="471"/>
      <c r="M18" s="270"/>
      <c r="N18" s="271"/>
      <c r="O18" s="299" t="s">
        <v>253</v>
      </c>
      <c r="P18" s="471">
        <v>10990</v>
      </c>
      <c r="Q18" s="472">
        <v>500</v>
      </c>
      <c r="R18" s="473">
        <f t="shared" si="3"/>
        <v>10490</v>
      </c>
      <c r="S18" s="299" t="s">
        <v>253</v>
      </c>
      <c r="T18" s="275">
        <v>7.0000000000000007E-2</v>
      </c>
      <c r="U18" s="276">
        <v>7.0000000000000007E-2</v>
      </c>
      <c r="V18" s="276">
        <v>7.0000000000000007E-2</v>
      </c>
      <c r="W18" s="277"/>
      <c r="X18" s="277" t="s">
        <v>290</v>
      </c>
      <c r="Y18" s="42" t="s">
        <v>50</v>
      </c>
      <c r="Z18" s="42" t="s">
        <v>291</v>
      </c>
      <c r="AA18" s="562" t="s">
        <v>255</v>
      </c>
      <c r="AB18" s="563"/>
    </row>
    <row r="19" spans="2:28" ht="21" x14ac:dyDescent="0.4">
      <c r="B19" s="213" t="s">
        <v>249</v>
      </c>
      <c r="C19" s="4" t="s">
        <v>287</v>
      </c>
      <c r="D19" t="s">
        <v>292</v>
      </c>
      <c r="E19" s="15">
        <v>0.05</v>
      </c>
      <c r="F19" s="278" t="s">
        <v>293</v>
      </c>
      <c r="G19" s="346" t="s">
        <v>29</v>
      </c>
      <c r="H19" s="279"/>
      <c r="I19" s="280"/>
      <c r="J19" s="281"/>
      <c r="K19" s="300"/>
      <c r="L19" s="304"/>
      <c r="M19" s="305"/>
      <c r="N19" s="306"/>
      <c r="O19" s="301" t="s">
        <v>294</v>
      </c>
      <c r="P19" s="283">
        <v>12290</v>
      </c>
      <c r="Q19" s="280"/>
      <c r="R19" s="281">
        <f t="shared" si="3"/>
        <v>12290</v>
      </c>
      <c r="S19" s="301" t="s">
        <v>294</v>
      </c>
      <c r="T19" s="285">
        <v>7.0000000000000007E-2</v>
      </c>
      <c r="U19" s="286">
        <v>7.0000000000000007E-2</v>
      </c>
      <c r="V19" s="286">
        <v>7.0000000000000007E-2</v>
      </c>
      <c r="W19" s="287"/>
      <c r="X19" s="287" t="s">
        <v>295</v>
      </c>
      <c r="Y19" s="25" t="s">
        <v>30</v>
      </c>
      <c r="Z19" s="25" t="s">
        <v>296</v>
      </c>
      <c r="AA19" s="562" t="s">
        <v>255</v>
      </c>
      <c r="AB19" s="563"/>
    </row>
    <row r="20" spans="2:28" ht="21" x14ac:dyDescent="0.4">
      <c r="B20" s="213" t="s">
        <v>249</v>
      </c>
      <c r="C20" s="4" t="s">
        <v>287</v>
      </c>
      <c r="D20" t="s">
        <v>297</v>
      </c>
      <c r="E20" s="15">
        <v>0.05</v>
      </c>
      <c r="F20" s="278" t="s">
        <v>298</v>
      </c>
      <c r="G20" s="346" t="s">
        <v>29</v>
      </c>
      <c r="H20" s="279"/>
      <c r="I20" s="280"/>
      <c r="J20" s="281"/>
      <c r="K20" s="300"/>
      <c r="L20" s="283"/>
      <c r="M20" s="280"/>
      <c r="N20" s="281"/>
      <c r="O20" s="301" t="s">
        <v>294</v>
      </c>
      <c r="P20" s="283">
        <v>13290</v>
      </c>
      <c r="Q20" s="280"/>
      <c r="R20" s="281">
        <f t="shared" si="3"/>
        <v>13290</v>
      </c>
      <c r="S20" s="301" t="s">
        <v>294</v>
      </c>
      <c r="T20" s="285">
        <v>7.0000000000000007E-2</v>
      </c>
      <c r="U20" s="286">
        <v>7.0000000000000007E-2</v>
      </c>
      <c r="V20" s="286">
        <v>7.0000000000000007E-2</v>
      </c>
      <c r="W20" s="287"/>
      <c r="X20" s="287" t="s">
        <v>299</v>
      </c>
      <c r="Y20" s="25" t="s">
        <v>30</v>
      </c>
      <c r="Z20" s="25" t="s">
        <v>300</v>
      </c>
      <c r="AA20" s="562" t="s">
        <v>255</v>
      </c>
      <c r="AB20" s="563"/>
    </row>
    <row r="21" spans="2:28" ht="21" x14ac:dyDescent="0.4">
      <c r="B21" s="213" t="s">
        <v>249</v>
      </c>
      <c r="C21" s="4" t="s">
        <v>287</v>
      </c>
      <c r="D21" t="s">
        <v>301</v>
      </c>
      <c r="E21" s="15">
        <v>0.05</v>
      </c>
      <c r="F21" s="278" t="s">
        <v>302</v>
      </c>
      <c r="G21" s="346" t="s">
        <v>29</v>
      </c>
      <c r="H21" s="279"/>
      <c r="I21" s="280"/>
      <c r="J21" s="281"/>
      <c r="K21" s="300"/>
      <c r="L21" s="283"/>
      <c r="M21" s="280"/>
      <c r="N21" s="281"/>
      <c r="O21" s="301" t="s">
        <v>294</v>
      </c>
      <c r="P21" s="283">
        <v>13990</v>
      </c>
      <c r="Q21" s="280">
        <v>500</v>
      </c>
      <c r="R21" s="281">
        <f t="shared" si="3"/>
        <v>13490</v>
      </c>
      <c r="S21" s="301" t="s">
        <v>294</v>
      </c>
      <c r="T21" s="285">
        <v>7.0000000000000007E-2</v>
      </c>
      <c r="U21" s="286">
        <v>7.0000000000000007E-2</v>
      </c>
      <c r="V21" s="286">
        <v>7.0000000000000007E-2</v>
      </c>
      <c r="W21" s="287"/>
      <c r="X21" s="287" t="s">
        <v>303</v>
      </c>
      <c r="Y21" s="25" t="s">
        <v>30</v>
      </c>
      <c r="Z21" s="25" t="s">
        <v>304</v>
      </c>
      <c r="AA21" s="562" t="s">
        <v>255</v>
      </c>
      <c r="AB21" s="563"/>
    </row>
    <row r="22" spans="2:28" ht="21" x14ac:dyDescent="0.4">
      <c r="B22" s="213" t="s">
        <v>249</v>
      </c>
      <c r="C22" s="4" t="s">
        <v>287</v>
      </c>
      <c r="D22" t="s">
        <v>305</v>
      </c>
      <c r="E22" s="15">
        <v>0.05</v>
      </c>
      <c r="F22" s="278" t="s">
        <v>306</v>
      </c>
      <c r="G22" s="346" t="s">
        <v>29</v>
      </c>
      <c r="H22" s="279"/>
      <c r="I22" s="280"/>
      <c r="J22" s="281"/>
      <c r="K22" s="300"/>
      <c r="L22" s="283"/>
      <c r="M22" s="280"/>
      <c r="N22" s="281"/>
      <c r="O22" s="301" t="s">
        <v>294</v>
      </c>
      <c r="P22" s="283">
        <v>14990</v>
      </c>
      <c r="Q22" s="280">
        <v>1000</v>
      </c>
      <c r="R22" s="281">
        <f t="shared" si="3"/>
        <v>13990</v>
      </c>
      <c r="S22" s="301" t="s">
        <v>294</v>
      </c>
      <c r="T22" s="285">
        <v>7.0000000000000007E-2</v>
      </c>
      <c r="U22" s="286">
        <v>7.0000000000000007E-2</v>
      </c>
      <c r="V22" s="286">
        <v>7.0000000000000007E-2</v>
      </c>
      <c r="W22" s="287"/>
      <c r="X22" s="287" t="s">
        <v>307</v>
      </c>
      <c r="Y22" s="25" t="s">
        <v>30</v>
      </c>
      <c r="Z22" s="25" t="s">
        <v>308</v>
      </c>
      <c r="AA22" s="562" t="s">
        <v>255</v>
      </c>
      <c r="AB22" s="563"/>
    </row>
    <row r="23" spans="2:28" ht="21" x14ac:dyDescent="0.4">
      <c r="B23" s="213" t="s">
        <v>249</v>
      </c>
      <c r="C23" s="4" t="s">
        <v>287</v>
      </c>
      <c r="D23" t="s">
        <v>309</v>
      </c>
      <c r="E23" s="15">
        <v>0</v>
      </c>
      <c r="F23" s="278" t="s">
        <v>310</v>
      </c>
      <c r="G23" s="346" t="s">
        <v>155</v>
      </c>
      <c r="H23" s="279"/>
      <c r="I23" s="280"/>
      <c r="J23" s="281"/>
      <c r="K23" s="307"/>
      <c r="L23" s="283"/>
      <c r="M23" s="280"/>
      <c r="N23" s="281"/>
      <c r="O23" s="301" t="s">
        <v>253</v>
      </c>
      <c r="P23" s="283">
        <f>P18+600</f>
        <v>11590</v>
      </c>
      <c r="Q23" s="280">
        <f>Q18</f>
        <v>500</v>
      </c>
      <c r="R23" s="281">
        <f t="shared" si="3"/>
        <v>11090</v>
      </c>
      <c r="S23" s="301" t="s">
        <v>253</v>
      </c>
      <c r="T23" s="285">
        <v>7.0000000000000007E-2</v>
      </c>
      <c r="U23" s="286">
        <v>7.0000000000000007E-2</v>
      </c>
      <c r="V23" s="286">
        <v>7.0000000000000007E-2</v>
      </c>
      <c r="W23" s="287"/>
      <c r="X23" s="287" t="s">
        <v>290</v>
      </c>
      <c r="Y23" s="25">
        <v>0</v>
      </c>
      <c r="Z23" s="25" t="s">
        <v>311</v>
      </c>
      <c r="AA23" s="562" t="s">
        <v>255</v>
      </c>
      <c r="AB23" s="563"/>
    </row>
    <row r="24" spans="2:28" ht="21" x14ac:dyDescent="0.4">
      <c r="B24" s="213" t="s">
        <v>249</v>
      </c>
      <c r="C24" s="4" t="s">
        <v>287</v>
      </c>
      <c r="D24" t="s">
        <v>312</v>
      </c>
      <c r="E24" s="15">
        <v>0</v>
      </c>
      <c r="F24" s="278" t="s">
        <v>313</v>
      </c>
      <c r="G24" s="346" t="s">
        <v>155</v>
      </c>
      <c r="H24" s="279"/>
      <c r="I24" s="280"/>
      <c r="J24" s="281"/>
      <c r="K24" s="300"/>
      <c r="L24" s="283"/>
      <c r="M24" s="280"/>
      <c r="N24" s="281"/>
      <c r="O24" s="301" t="s">
        <v>294</v>
      </c>
      <c r="P24" s="283">
        <f>P19+600</f>
        <v>12890</v>
      </c>
      <c r="Q24" s="280"/>
      <c r="R24" s="281">
        <f t="shared" si="3"/>
        <v>12890</v>
      </c>
      <c r="S24" s="301" t="s">
        <v>294</v>
      </c>
      <c r="T24" s="285">
        <v>7.0000000000000007E-2</v>
      </c>
      <c r="U24" s="286">
        <v>7.0000000000000007E-2</v>
      </c>
      <c r="V24" s="286">
        <v>7.0000000000000007E-2</v>
      </c>
      <c r="W24" s="287"/>
      <c r="X24" s="287" t="s">
        <v>295</v>
      </c>
      <c r="Y24" s="25">
        <v>0</v>
      </c>
      <c r="Z24" s="25" t="s">
        <v>314</v>
      </c>
      <c r="AA24" s="562" t="s">
        <v>255</v>
      </c>
      <c r="AB24" s="563"/>
    </row>
    <row r="25" spans="2:28" ht="21" x14ac:dyDescent="0.4">
      <c r="B25" s="213" t="s">
        <v>249</v>
      </c>
      <c r="C25" s="4" t="s">
        <v>287</v>
      </c>
      <c r="D25" t="s">
        <v>315</v>
      </c>
      <c r="E25" s="15">
        <v>0</v>
      </c>
      <c r="F25" s="278" t="s">
        <v>316</v>
      </c>
      <c r="G25" s="346" t="s">
        <v>155</v>
      </c>
      <c r="H25" s="279"/>
      <c r="I25" s="280"/>
      <c r="J25" s="281"/>
      <c r="K25" s="300"/>
      <c r="L25" s="283"/>
      <c r="M25" s="280"/>
      <c r="N25" s="281"/>
      <c r="O25" s="301" t="s">
        <v>294</v>
      </c>
      <c r="P25" s="283">
        <f>P20+600</f>
        <v>13890</v>
      </c>
      <c r="Q25" s="280"/>
      <c r="R25" s="281">
        <f t="shared" si="3"/>
        <v>13890</v>
      </c>
      <c r="S25" s="301" t="s">
        <v>294</v>
      </c>
      <c r="T25" s="285">
        <v>7.0000000000000007E-2</v>
      </c>
      <c r="U25" s="286">
        <v>7.0000000000000007E-2</v>
      </c>
      <c r="V25" s="286">
        <v>7.0000000000000007E-2</v>
      </c>
      <c r="W25" s="287"/>
      <c r="X25" s="287" t="s">
        <v>299</v>
      </c>
      <c r="Y25" s="25">
        <v>0</v>
      </c>
      <c r="Z25" s="25" t="s">
        <v>317</v>
      </c>
      <c r="AA25" s="562" t="s">
        <v>255</v>
      </c>
      <c r="AB25" s="563"/>
    </row>
    <row r="26" spans="2:28" ht="21" x14ac:dyDescent="0.4">
      <c r="B26" s="213" t="s">
        <v>249</v>
      </c>
      <c r="C26" s="4" t="s">
        <v>287</v>
      </c>
      <c r="D26" t="s">
        <v>318</v>
      </c>
      <c r="E26" s="15">
        <v>0</v>
      </c>
      <c r="F26" s="278" t="s">
        <v>319</v>
      </c>
      <c r="G26" s="346" t="s">
        <v>155</v>
      </c>
      <c r="H26" s="279"/>
      <c r="I26" s="280"/>
      <c r="J26" s="281"/>
      <c r="K26" s="300"/>
      <c r="L26" s="283"/>
      <c r="M26" s="280"/>
      <c r="N26" s="281"/>
      <c r="O26" s="301" t="s">
        <v>294</v>
      </c>
      <c r="P26" s="283">
        <f>13990+600</f>
        <v>14590</v>
      </c>
      <c r="Q26" s="280">
        <v>500</v>
      </c>
      <c r="R26" s="281">
        <f t="shared" si="3"/>
        <v>14090</v>
      </c>
      <c r="S26" s="301" t="s">
        <v>294</v>
      </c>
      <c r="T26" s="285">
        <v>7.0000000000000007E-2</v>
      </c>
      <c r="U26" s="286">
        <v>7.0000000000000007E-2</v>
      </c>
      <c r="V26" s="286">
        <v>7.0000000000000007E-2</v>
      </c>
      <c r="W26" s="287"/>
      <c r="X26" s="287" t="s">
        <v>303</v>
      </c>
      <c r="Y26" s="25">
        <v>0</v>
      </c>
      <c r="Z26" s="25" t="s">
        <v>320</v>
      </c>
      <c r="AA26" s="562" t="s">
        <v>255</v>
      </c>
      <c r="AB26" s="563"/>
    </row>
    <row r="27" spans="2:28" ht="21" x14ac:dyDescent="0.4">
      <c r="B27" s="256" t="s">
        <v>249</v>
      </c>
      <c r="C27" s="288" t="s">
        <v>287</v>
      </c>
      <c r="D27" s="192" t="s">
        <v>321</v>
      </c>
      <c r="E27" s="226">
        <v>0</v>
      </c>
      <c r="F27" s="289" t="s">
        <v>322</v>
      </c>
      <c r="G27" s="565" t="s">
        <v>155</v>
      </c>
      <c r="H27" s="290"/>
      <c r="I27" s="291"/>
      <c r="J27" s="292"/>
      <c r="K27" s="261"/>
      <c r="L27" s="302"/>
      <c r="M27" s="291"/>
      <c r="N27" s="292"/>
      <c r="O27" s="263" t="s">
        <v>294</v>
      </c>
      <c r="P27" s="283">
        <f>P22+600</f>
        <v>15590</v>
      </c>
      <c r="Q27" s="291">
        <f>+Q22</f>
        <v>1000</v>
      </c>
      <c r="R27" s="281">
        <f t="shared" si="3"/>
        <v>14590</v>
      </c>
      <c r="S27" s="263" t="s">
        <v>294</v>
      </c>
      <c r="T27" s="285">
        <v>7.0000000000000007E-2</v>
      </c>
      <c r="U27" s="286">
        <v>7.0000000000000007E-2</v>
      </c>
      <c r="V27" s="286">
        <v>7.0000000000000007E-2</v>
      </c>
      <c r="W27" s="287"/>
      <c r="X27" s="287" t="s">
        <v>307</v>
      </c>
      <c r="Y27" s="25">
        <v>0</v>
      </c>
      <c r="Z27" s="25" t="s">
        <v>323</v>
      </c>
      <c r="AA27" s="562" t="s">
        <v>255</v>
      </c>
      <c r="AB27" s="563"/>
    </row>
    <row r="28" spans="2:28" ht="21" x14ac:dyDescent="0.4">
      <c r="B28" s="210" t="s">
        <v>249</v>
      </c>
      <c r="C28" s="3" t="s">
        <v>324</v>
      </c>
      <c r="D28" s="205" t="s">
        <v>325</v>
      </c>
      <c r="E28" s="15">
        <v>0.05</v>
      </c>
      <c r="F28" s="268" t="s">
        <v>326</v>
      </c>
      <c r="G28" s="564" t="s">
        <v>29</v>
      </c>
      <c r="H28" s="269"/>
      <c r="I28" s="270"/>
      <c r="J28" s="271"/>
      <c r="K28" s="298"/>
      <c r="L28" s="273"/>
      <c r="M28" s="270"/>
      <c r="N28" s="271"/>
      <c r="O28" s="299" t="s">
        <v>327</v>
      </c>
      <c r="P28" s="471">
        <v>13990</v>
      </c>
      <c r="Q28" s="270">
        <v>500</v>
      </c>
      <c r="R28" s="271">
        <f t="shared" si="3"/>
        <v>13490</v>
      </c>
      <c r="S28" s="299" t="s">
        <v>327</v>
      </c>
      <c r="T28" s="275">
        <v>7.0000000000000007E-2</v>
      </c>
      <c r="U28" s="276">
        <v>7.0000000000000007E-2</v>
      </c>
      <c r="V28" s="276">
        <v>7.0000000000000007E-2</v>
      </c>
      <c r="W28" s="277"/>
      <c r="X28" s="277"/>
      <c r="Y28" s="42" t="s">
        <v>30</v>
      </c>
      <c r="Z28" s="42"/>
      <c r="AA28" s="562" t="s">
        <v>255</v>
      </c>
      <c r="AB28" s="563"/>
    </row>
    <row r="29" spans="2:28" ht="21" x14ac:dyDescent="0.4">
      <c r="B29" s="213" t="s">
        <v>249</v>
      </c>
      <c r="C29" s="4" t="s">
        <v>324</v>
      </c>
      <c r="D29" t="s">
        <v>328</v>
      </c>
      <c r="E29" s="15">
        <v>0.05</v>
      </c>
      <c r="F29" s="278" t="s">
        <v>329</v>
      </c>
      <c r="G29" s="346" t="s">
        <v>29</v>
      </c>
      <c r="H29" s="279"/>
      <c r="I29" s="280"/>
      <c r="J29" s="281"/>
      <c r="K29" s="300"/>
      <c r="L29" s="283"/>
      <c r="M29" s="280"/>
      <c r="N29" s="281"/>
      <c r="O29" s="301" t="s">
        <v>330</v>
      </c>
      <c r="P29" s="283">
        <v>14490</v>
      </c>
      <c r="Q29" s="280"/>
      <c r="R29" s="281">
        <f t="shared" si="3"/>
        <v>14490</v>
      </c>
      <c r="S29" s="301" t="s">
        <v>330</v>
      </c>
      <c r="T29" s="285">
        <v>7.0000000000000007E-2</v>
      </c>
      <c r="U29" s="286">
        <v>7.0000000000000007E-2</v>
      </c>
      <c r="V29" s="286">
        <v>7.0000000000000007E-2</v>
      </c>
      <c r="W29" s="287"/>
      <c r="X29" s="287" t="s">
        <v>331</v>
      </c>
      <c r="Y29" s="25" t="s">
        <v>30</v>
      </c>
      <c r="Z29" s="25"/>
      <c r="AA29" s="562" t="s">
        <v>255</v>
      </c>
      <c r="AB29" s="563"/>
    </row>
    <row r="30" spans="2:28" ht="21" x14ac:dyDescent="0.4">
      <c r="B30" s="213" t="s">
        <v>249</v>
      </c>
      <c r="C30" s="4" t="s">
        <v>324</v>
      </c>
      <c r="D30" t="s">
        <v>332</v>
      </c>
      <c r="E30" s="15">
        <v>0.05</v>
      </c>
      <c r="F30" s="278" t="s">
        <v>333</v>
      </c>
      <c r="G30" s="346" t="s">
        <v>29</v>
      </c>
      <c r="H30" s="279"/>
      <c r="I30" s="280"/>
      <c r="J30" s="281"/>
      <c r="K30" s="300"/>
      <c r="L30" s="283">
        <v>15490</v>
      </c>
      <c r="M30" s="280">
        <v>1000</v>
      </c>
      <c r="N30" s="281">
        <f t="shared" ref="N30" si="4">L30-M30</f>
        <v>14490</v>
      </c>
      <c r="O30" s="301" t="s">
        <v>330</v>
      </c>
      <c r="P30" s="283">
        <v>15490</v>
      </c>
      <c r="Q30" s="280"/>
      <c r="R30" s="281">
        <f t="shared" si="3"/>
        <v>15490</v>
      </c>
      <c r="S30" s="301" t="s">
        <v>330</v>
      </c>
      <c r="T30" s="285">
        <v>7.0000000000000007E-2</v>
      </c>
      <c r="U30" s="286">
        <v>7.0000000000000007E-2</v>
      </c>
      <c r="V30" s="286">
        <v>7.0000000000000007E-2</v>
      </c>
      <c r="W30" s="287"/>
      <c r="X30" s="287" t="s">
        <v>334</v>
      </c>
      <c r="Y30" s="25" t="s">
        <v>30</v>
      </c>
      <c r="Z30" s="25"/>
      <c r="AA30" s="562" t="s">
        <v>255</v>
      </c>
      <c r="AB30" s="563"/>
    </row>
    <row r="31" spans="2:28" ht="21" x14ac:dyDescent="0.4">
      <c r="B31" s="213" t="s">
        <v>249</v>
      </c>
      <c r="C31" s="4" t="s">
        <v>324</v>
      </c>
      <c r="D31" t="s">
        <v>335</v>
      </c>
      <c r="E31" s="15">
        <v>0</v>
      </c>
      <c r="F31" s="278" t="s">
        <v>336</v>
      </c>
      <c r="G31" s="346" t="s">
        <v>155</v>
      </c>
      <c r="H31" s="279"/>
      <c r="I31" s="280"/>
      <c r="J31" s="281"/>
      <c r="K31" s="300"/>
      <c r="L31" s="283"/>
      <c r="M31" s="280"/>
      <c r="N31" s="281"/>
      <c r="O31" s="301" t="s">
        <v>330</v>
      </c>
      <c r="P31" s="283">
        <f>P28+600</f>
        <v>14590</v>
      </c>
      <c r="Q31" s="280">
        <v>500</v>
      </c>
      <c r="R31" s="281">
        <f t="shared" si="3"/>
        <v>14090</v>
      </c>
      <c r="S31" s="301" t="s">
        <v>330</v>
      </c>
      <c r="T31" s="285">
        <v>7.0000000000000007E-2</v>
      </c>
      <c r="U31" s="286">
        <v>7.0000000000000007E-2</v>
      </c>
      <c r="V31" s="286">
        <v>7.0000000000000007E-2</v>
      </c>
      <c r="W31" s="287"/>
      <c r="X31" s="287" t="s">
        <v>337</v>
      </c>
      <c r="Y31" s="25">
        <v>0</v>
      </c>
      <c r="Z31" s="25"/>
      <c r="AA31" s="562" t="s">
        <v>255</v>
      </c>
      <c r="AB31" s="563"/>
    </row>
    <row r="32" spans="2:28" ht="21" x14ac:dyDescent="0.4">
      <c r="B32" s="213" t="s">
        <v>249</v>
      </c>
      <c r="C32" s="4" t="s">
        <v>324</v>
      </c>
      <c r="D32" t="s">
        <v>338</v>
      </c>
      <c r="E32" s="15">
        <v>0</v>
      </c>
      <c r="F32" s="278" t="s">
        <v>339</v>
      </c>
      <c r="G32" s="346" t="s">
        <v>155</v>
      </c>
      <c r="H32" s="279"/>
      <c r="I32" s="280"/>
      <c r="J32" s="281"/>
      <c r="K32" s="300"/>
      <c r="L32" s="283"/>
      <c r="M32" s="280"/>
      <c r="N32" s="281"/>
      <c r="O32" s="301" t="s">
        <v>330</v>
      </c>
      <c r="P32" s="283">
        <f>P29+600</f>
        <v>15090</v>
      </c>
      <c r="Q32" s="280"/>
      <c r="R32" s="281">
        <f t="shared" si="3"/>
        <v>15090</v>
      </c>
      <c r="S32" s="301" t="s">
        <v>330</v>
      </c>
      <c r="T32" s="285">
        <v>7.0000000000000007E-2</v>
      </c>
      <c r="U32" s="286">
        <v>7.0000000000000007E-2</v>
      </c>
      <c r="V32" s="286">
        <v>7.0000000000000007E-2</v>
      </c>
      <c r="W32" s="287"/>
      <c r="X32" s="287" t="s">
        <v>331</v>
      </c>
      <c r="Y32" s="25">
        <v>0</v>
      </c>
      <c r="Z32" s="25"/>
      <c r="AA32" s="562" t="s">
        <v>255</v>
      </c>
      <c r="AB32" s="563"/>
    </row>
    <row r="33" spans="2:28" ht="21" x14ac:dyDescent="0.4">
      <c r="B33" s="256" t="s">
        <v>249</v>
      </c>
      <c r="C33" s="288" t="s">
        <v>324</v>
      </c>
      <c r="D33" s="192" t="s">
        <v>340</v>
      </c>
      <c r="E33" s="226">
        <v>0</v>
      </c>
      <c r="F33" s="289" t="s">
        <v>341</v>
      </c>
      <c r="G33" s="565" t="s">
        <v>155</v>
      </c>
      <c r="H33" s="290"/>
      <c r="I33" s="291"/>
      <c r="J33" s="281"/>
      <c r="K33" s="300"/>
      <c r="L33" s="302"/>
      <c r="M33" s="280"/>
      <c r="N33" s="281"/>
      <c r="O33" s="301" t="s">
        <v>330</v>
      </c>
      <c r="P33" s="283">
        <f>P30+600</f>
        <v>16090</v>
      </c>
      <c r="Q33" s="280"/>
      <c r="R33" s="281">
        <f t="shared" si="3"/>
        <v>16090</v>
      </c>
      <c r="S33" s="301" t="s">
        <v>330</v>
      </c>
      <c r="T33" s="285">
        <v>7.0000000000000007E-2</v>
      </c>
      <c r="U33" s="286">
        <v>7.0000000000000007E-2</v>
      </c>
      <c r="V33" s="286">
        <v>7.0000000000000007E-2</v>
      </c>
      <c r="W33" s="287"/>
      <c r="X33" s="287" t="s">
        <v>334</v>
      </c>
      <c r="Y33" s="25">
        <v>0</v>
      </c>
      <c r="Z33" s="25"/>
      <c r="AA33" s="562" t="s">
        <v>255</v>
      </c>
      <c r="AB33" s="563"/>
    </row>
    <row r="34" spans="2:28" ht="21" x14ac:dyDescent="0.3">
      <c r="B34" s="210" t="s">
        <v>249</v>
      </c>
      <c r="C34" s="193" t="s">
        <v>342</v>
      </c>
      <c r="D34" s="194" t="s">
        <v>343</v>
      </c>
      <c r="E34" s="195">
        <v>0</v>
      </c>
      <c r="F34" s="308" t="s">
        <v>344</v>
      </c>
      <c r="G34" s="566" t="s">
        <v>29</v>
      </c>
      <c r="H34" s="309"/>
      <c r="I34" s="310"/>
      <c r="J34" s="311"/>
      <c r="K34" s="298"/>
      <c r="L34" s="312"/>
      <c r="M34" s="310"/>
      <c r="N34" s="311"/>
      <c r="O34" s="299" t="s">
        <v>345</v>
      </c>
      <c r="P34" s="477">
        <v>15990</v>
      </c>
      <c r="Q34" s="310"/>
      <c r="R34" s="311">
        <f>P34-Q34</f>
        <v>15990</v>
      </c>
      <c r="S34" s="299" t="s">
        <v>345</v>
      </c>
      <c r="T34" s="313">
        <v>7.0000000000000007E-2</v>
      </c>
      <c r="U34" s="314">
        <v>7.0000000000000007E-2</v>
      </c>
      <c r="V34" s="314">
        <v>7.0000000000000007E-2</v>
      </c>
      <c r="W34" s="315"/>
      <c r="X34" s="315" t="s">
        <v>346</v>
      </c>
      <c r="Y34" s="316" t="s">
        <v>50</v>
      </c>
      <c r="Z34" s="316"/>
      <c r="AA34" s="562" t="s">
        <v>255</v>
      </c>
      <c r="AB34" s="563"/>
    </row>
    <row r="35" spans="2:28" ht="21" x14ac:dyDescent="0.3">
      <c r="B35" s="213" t="s">
        <v>249</v>
      </c>
      <c r="C35" s="177" t="s">
        <v>342</v>
      </c>
      <c r="D35" s="104" t="s">
        <v>347</v>
      </c>
      <c r="E35" s="15">
        <v>0</v>
      </c>
      <c r="F35" s="317" t="s">
        <v>348</v>
      </c>
      <c r="G35" s="567" t="s">
        <v>29</v>
      </c>
      <c r="H35" s="318"/>
      <c r="I35" s="319"/>
      <c r="J35" s="320"/>
      <c r="K35" s="300"/>
      <c r="L35" s="321"/>
      <c r="M35" s="319"/>
      <c r="N35" s="320"/>
      <c r="O35" s="301" t="s">
        <v>345</v>
      </c>
      <c r="P35" s="321">
        <f>P34+1000</f>
        <v>16990</v>
      </c>
      <c r="Q35" s="319"/>
      <c r="R35" s="320">
        <f t="shared" ref="R35:R43" si="5">P35-Q35</f>
        <v>16990</v>
      </c>
      <c r="S35" s="301" t="s">
        <v>345</v>
      </c>
      <c r="T35" s="322">
        <v>7.0000000000000007E-2</v>
      </c>
      <c r="U35" s="323">
        <v>7.0000000000000007E-2</v>
      </c>
      <c r="V35" s="323">
        <v>7.0000000000000007E-2</v>
      </c>
      <c r="W35" s="324"/>
      <c r="X35" s="324"/>
      <c r="Y35" s="325"/>
      <c r="Z35" s="325"/>
      <c r="AA35" s="562" t="s">
        <v>255</v>
      </c>
      <c r="AB35" s="563"/>
    </row>
    <row r="36" spans="2:28" ht="21" x14ac:dyDescent="0.3">
      <c r="B36" s="213" t="s">
        <v>249</v>
      </c>
      <c r="C36" s="177" t="s">
        <v>342</v>
      </c>
      <c r="D36" s="104" t="s">
        <v>349</v>
      </c>
      <c r="E36" s="15">
        <v>0.1</v>
      </c>
      <c r="F36" s="317" t="s">
        <v>350</v>
      </c>
      <c r="G36" s="567" t="s">
        <v>29</v>
      </c>
      <c r="H36" s="318"/>
      <c r="I36" s="319"/>
      <c r="J36" s="320"/>
      <c r="K36" s="300"/>
      <c r="L36" s="326"/>
      <c r="M36" s="327"/>
      <c r="N36" s="328"/>
      <c r="O36" s="301" t="s">
        <v>272</v>
      </c>
      <c r="P36" s="478">
        <v>17990</v>
      </c>
      <c r="Q36" s="329">
        <v>500</v>
      </c>
      <c r="R36" s="330">
        <f t="shared" si="5"/>
        <v>17490</v>
      </c>
      <c r="S36" s="301" t="s">
        <v>272</v>
      </c>
      <c r="T36" s="331">
        <v>7.0000000000000007E-2</v>
      </c>
      <c r="U36" s="332">
        <v>7.0000000000000007E-2</v>
      </c>
      <c r="V36" s="332">
        <v>7.0000000000000007E-2</v>
      </c>
      <c r="W36" s="333"/>
      <c r="X36" s="333" t="s">
        <v>351</v>
      </c>
      <c r="Y36" s="334" t="s">
        <v>50</v>
      </c>
      <c r="Z36" s="334"/>
      <c r="AA36" s="562" t="s">
        <v>255</v>
      </c>
      <c r="AB36" s="563"/>
    </row>
    <row r="37" spans="2:28" ht="21" x14ac:dyDescent="0.3">
      <c r="B37" s="213" t="s">
        <v>249</v>
      </c>
      <c r="C37" s="177" t="s">
        <v>342</v>
      </c>
      <c r="D37" s="104" t="s">
        <v>352</v>
      </c>
      <c r="E37" s="15">
        <v>0.1</v>
      </c>
      <c r="F37" s="317" t="s">
        <v>353</v>
      </c>
      <c r="G37" s="567" t="s">
        <v>29</v>
      </c>
      <c r="H37" s="318"/>
      <c r="I37" s="319"/>
      <c r="J37" s="320"/>
      <c r="K37" s="300"/>
      <c r="L37" s="321"/>
      <c r="M37" s="319"/>
      <c r="N37" s="320"/>
      <c r="O37" s="301" t="s">
        <v>272</v>
      </c>
      <c r="P37" s="321">
        <f>P36+1000</f>
        <v>18990</v>
      </c>
      <c r="Q37" s="319"/>
      <c r="R37" s="320">
        <f t="shared" si="5"/>
        <v>18990</v>
      </c>
      <c r="S37" s="301" t="s">
        <v>272</v>
      </c>
      <c r="T37" s="331">
        <v>7.0000000000000007E-2</v>
      </c>
      <c r="U37" s="332">
        <v>7.0000000000000007E-2</v>
      </c>
      <c r="V37" s="332">
        <v>7.0000000000000007E-2</v>
      </c>
      <c r="W37" s="333"/>
      <c r="X37" s="333"/>
      <c r="Y37" s="334"/>
      <c r="Z37" s="334"/>
      <c r="AA37" s="562" t="s">
        <v>255</v>
      </c>
      <c r="AB37" s="563"/>
    </row>
    <row r="38" spans="2:28" ht="21" x14ac:dyDescent="0.3">
      <c r="B38" s="213" t="s">
        <v>249</v>
      </c>
      <c r="C38" s="177" t="s">
        <v>342</v>
      </c>
      <c r="D38" s="104" t="s">
        <v>354</v>
      </c>
      <c r="E38" s="15">
        <v>0</v>
      </c>
      <c r="F38" s="317" t="s">
        <v>355</v>
      </c>
      <c r="G38" s="567" t="s">
        <v>155</v>
      </c>
      <c r="H38" s="318"/>
      <c r="I38" s="319"/>
      <c r="J38" s="320"/>
      <c r="K38" s="300"/>
      <c r="L38" s="321"/>
      <c r="M38" s="319"/>
      <c r="N38" s="320"/>
      <c r="O38" s="301" t="s">
        <v>345</v>
      </c>
      <c r="P38" s="321">
        <f>P34+600</f>
        <v>16590</v>
      </c>
      <c r="Q38" s="319"/>
      <c r="R38" s="320">
        <f t="shared" si="5"/>
        <v>16590</v>
      </c>
      <c r="S38" s="301" t="s">
        <v>345</v>
      </c>
      <c r="T38" s="335">
        <v>7.0000000000000007E-2</v>
      </c>
      <c r="U38" s="336">
        <v>7.0000000000000007E-2</v>
      </c>
      <c r="V38" s="336">
        <v>7.0000000000000007E-2</v>
      </c>
      <c r="W38" s="337"/>
      <c r="X38" s="337" t="s">
        <v>346</v>
      </c>
      <c r="Y38" s="338">
        <v>0</v>
      </c>
      <c r="Z38" s="338"/>
      <c r="AA38" s="562" t="s">
        <v>255</v>
      </c>
      <c r="AB38" s="563"/>
    </row>
    <row r="39" spans="2:28" ht="21" x14ac:dyDescent="0.3">
      <c r="B39" s="213" t="s">
        <v>249</v>
      </c>
      <c r="C39" s="177" t="s">
        <v>342</v>
      </c>
      <c r="D39" s="104" t="s">
        <v>356</v>
      </c>
      <c r="E39" s="15">
        <v>0</v>
      </c>
      <c r="F39" s="317" t="s">
        <v>357</v>
      </c>
      <c r="G39" s="567" t="s">
        <v>155</v>
      </c>
      <c r="H39" s="318"/>
      <c r="I39" s="319"/>
      <c r="J39" s="320"/>
      <c r="K39" s="300"/>
      <c r="L39" s="321"/>
      <c r="M39" s="319"/>
      <c r="N39" s="320"/>
      <c r="O39" s="301" t="s">
        <v>272</v>
      </c>
      <c r="P39" s="321">
        <f>P36+600</f>
        <v>18590</v>
      </c>
      <c r="Q39" s="319"/>
      <c r="R39" s="320">
        <f t="shared" si="5"/>
        <v>18590</v>
      </c>
      <c r="S39" s="301" t="s">
        <v>272</v>
      </c>
      <c r="T39" s="322">
        <v>7.0000000000000007E-2</v>
      </c>
      <c r="U39" s="323">
        <v>7.0000000000000007E-2</v>
      </c>
      <c r="V39" s="323">
        <v>7.0000000000000007E-2</v>
      </c>
      <c r="W39" s="324"/>
      <c r="X39" s="324" t="s">
        <v>351</v>
      </c>
      <c r="Y39" s="325">
        <v>0</v>
      </c>
      <c r="Z39" s="325"/>
      <c r="AA39" s="562" t="s">
        <v>255</v>
      </c>
      <c r="AB39" s="563"/>
    </row>
    <row r="40" spans="2:28" ht="21" x14ac:dyDescent="0.3">
      <c r="B40" s="213" t="s">
        <v>249</v>
      </c>
      <c r="C40" s="177" t="s">
        <v>342</v>
      </c>
      <c r="D40" s="104" t="s">
        <v>358</v>
      </c>
      <c r="E40" s="15">
        <v>0</v>
      </c>
      <c r="F40" s="317" t="s">
        <v>359</v>
      </c>
      <c r="G40" s="567" t="s">
        <v>155</v>
      </c>
      <c r="H40" s="318"/>
      <c r="I40" s="319"/>
      <c r="J40" s="320"/>
      <c r="K40" s="300"/>
      <c r="L40" s="321"/>
      <c r="M40" s="319"/>
      <c r="N40" s="320"/>
      <c r="O40" s="301" t="s">
        <v>345</v>
      </c>
      <c r="P40" s="321">
        <f>P34+600</f>
        <v>16590</v>
      </c>
      <c r="Q40" s="319"/>
      <c r="R40" s="320">
        <f t="shared" si="5"/>
        <v>16590</v>
      </c>
      <c r="S40" s="301" t="s">
        <v>345</v>
      </c>
      <c r="T40" s="322">
        <v>7.0000000000000007E-2</v>
      </c>
      <c r="U40" s="323">
        <v>7.0000000000000007E-2</v>
      </c>
      <c r="V40" s="323">
        <v>7.0000000000000007E-2</v>
      </c>
      <c r="W40" s="324"/>
      <c r="X40" s="324" t="s">
        <v>346</v>
      </c>
      <c r="Y40" s="325">
        <v>0</v>
      </c>
      <c r="Z40" s="325"/>
      <c r="AA40" s="562" t="s">
        <v>255</v>
      </c>
      <c r="AB40" s="563"/>
    </row>
    <row r="41" spans="2:28" ht="21" x14ac:dyDescent="0.3">
      <c r="B41" s="213" t="s">
        <v>249</v>
      </c>
      <c r="C41" s="177" t="s">
        <v>342</v>
      </c>
      <c r="D41" s="104" t="s">
        <v>360</v>
      </c>
      <c r="E41" s="15">
        <v>0</v>
      </c>
      <c r="F41" s="317" t="s">
        <v>361</v>
      </c>
      <c r="G41" s="567" t="s">
        <v>155</v>
      </c>
      <c r="H41" s="318"/>
      <c r="I41" s="319"/>
      <c r="J41" s="320"/>
      <c r="K41" s="300"/>
      <c r="L41" s="321"/>
      <c r="M41" s="319"/>
      <c r="N41" s="320"/>
      <c r="O41" s="301" t="s">
        <v>272</v>
      </c>
      <c r="P41" s="321">
        <f>$P$39</f>
        <v>18590</v>
      </c>
      <c r="Q41" s="319"/>
      <c r="R41" s="320">
        <f t="shared" si="5"/>
        <v>18590</v>
      </c>
      <c r="S41" s="301" t="s">
        <v>272</v>
      </c>
      <c r="T41" s="322">
        <v>7.0000000000000007E-2</v>
      </c>
      <c r="U41" s="323">
        <v>7.0000000000000007E-2</v>
      </c>
      <c r="V41" s="323">
        <v>7.0000000000000007E-2</v>
      </c>
      <c r="W41" s="324"/>
      <c r="X41" s="324" t="s">
        <v>351</v>
      </c>
      <c r="Y41" s="325">
        <v>0</v>
      </c>
      <c r="Z41" s="325"/>
      <c r="AA41" s="562" t="s">
        <v>255</v>
      </c>
      <c r="AB41" s="563"/>
    </row>
    <row r="42" spans="2:28" ht="21" x14ac:dyDescent="0.3">
      <c r="B42" s="213" t="s">
        <v>249</v>
      </c>
      <c r="C42" s="177" t="s">
        <v>342</v>
      </c>
      <c r="D42" s="104" t="s">
        <v>362</v>
      </c>
      <c r="E42" s="15">
        <v>0</v>
      </c>
      <c r="F42" s="317" t="s">
        <v>363</v>
      </c>
      <c r="G42" s="567" t="s">
        <v>364</v>
      </c>
      <c r="H42" s="318"/>
      <c r="I42" s="319"/>
      <c r="J42" s="320"/>
      <c r="K42" s="300"/>
      <c r="L42" s="321"/>
      <c r="M42" s="319"/>
      <c r="N42" s="320"/>
      <c r="O42" s="301" t="s">
        <v>345</v>
      </c>
      <c r="P42" s="321">
        <f>P34+600</f>
        <v>16590</v>
      </c>
      <c r="Q42" s="319"/>
      <c r="R42" s="320">
        <f t="shared" si="5"/>
        <v>16590</v>
      </c>
      <c r="S42" s="301" t="s">
        <v>345</v>
      </c>
      <c r="T42" s="322">
        <v>7.0000000000000007E-2</v>
      </c>
      <c r="U42" s="323">
        <v>7.0000000000000007E-2</v>
      </c>
      <c r="V42" s="323">
        <v>7.0000000000000007E-2</v>
      </c>
      <c r="W42" s="324"/>
      <c r="X42" s="324" t="s">
        <v>346</v>
      </c>
      <c r="Y42" s="325">
        <v>0</v>
      </c>
      <c r="Z42" s="325"/>
      <c r="AA42" s="562" t="s">
        <v>255</v>
      </c>
      <c r="AB42" s="563"/>
    </row>
    <row r="43" spans="2:28" ht="21" x14ac:dyDescent="0.3">
      <c r="B43" s="213" t="s">
        <v>249</v>
      </c>
      <c r="C43" s="177" t="s">
        <v>342</v>
      </c>
      <c r="D43" s="104" t="s">
        <v>365</v>
      </c>
      <c r="E43" s="15">
        <v>0</v>
      </c>
      <c r="F43" s="317" t="s">
        <v>366</v>
      </c>
      <c r="G43" s="567" t="s">
        <v>364</v>
      </c>
      <c r="H43" s="318"/>
      <c r="I43" s="319"/>
      <c r="J43" s="320"/>
      <c r="K43" s="300"/>
      <c r="L43" s="321"/>
      <c r="M43" s="319"/>
      <c r="N43" s="320"/>
      <c r="O43" s="301" t="s">
        <v>272</v>
      </c>
      <c r="P43" s="321">
        <f>$P$39</f>
        <v>18590</v>
      </c>
      <c r="Q43" s="319"/>
      <c r="R43" s="320">
        <f t="shared" si="5"/>
        <v>18590</v>
      </c>
      <c r="S43" s="301" t="s">
        <v>272</v>
      </c>
      <c r="T43" s="322">
        <v>7.0000000000000007E-2</v>
      </c>
      <c r="U43" s="323">
        <v>7.0000000000000007E-2</v>
      </c>
      <c r="V43" s="323">
        <v>7.0000000000000007E-2</v>
      </c>
      <c r="W43" s="324"/>
      <c r="X43" s="324" t="s">
        <v>351</v>
      </c>
      <c r="Y43" s="325">
        <v>0</v>
      </c>
      <c r="Z43" s="325"/>
      <c r="AA43" s="562" t="s">
        <v>255</v>
      </c>
      <c r="AB43" s="563"/>
    </row>
    <row r="44" spans="2:28" ht="21" x14ac:dyDescent="0.4">
      <c r="B44" s="210" t="s">
        <v>249</v>
      </c>
      <c r="C44" s="3" t="s">
        <v>367</v>
      </c>
      <c r="D44" s="205" t="s">
        <v>368</v>
      </c>
      <c r="E44" s="195">
        <v>7.4999999999999997E-2</v>
      </c>
      <c r="F44" s="268" t="s">
        <v>369</v>
      </c>
      <c r="G44" s="564" t="s">
        <v>29</v>
      </c>
      <c r="H44" s="269"/>
      <c r="I44" s="270"/>
      <c r="J44" s="271"/>
      <c r="K44" s="298"/>
      <c r="L44" s="471"/>
      <c r="M44" s="270"/>
      <c r="N44" s="271"/>
      <c r="O44" s="299" t="s">
        <v>279</v>
      </c>
      <c r="P44" s="273">
        <v>17990</v>
      </c>
      <c r="Q44" s="270"/>
      <c r="R44" s="271">
        <f>+P44-Q44</f>
        <v>17990</v>
      </c>
      <c r="S44" s="299" t="s">
        <v>279</v>
      </c>
      <c r="T44" s="275">
        <v>7.0000000000000007E-2</v>
      </c>
      <c r="U44" s="276">
        <v>7.0000000000000007E-2</v>
      </c>
      <c r="V44" s="276">
        <v>7.0000000000000007E-2</v>
      </c>
      <c r="W44" s="277"/>
      <c r="X44" s="277" t="s">
        <v>370</v>
      </c>
      <c r="Y44" s="42" t="s">
        <v>30</v>
      </c>
      <c r="Z44" s="42"/>
      <c r="AA44" s="562" t="s">
        <v>255</v>
      </c>
      <c r="AB44" s="563"/>
    </row>
    <row r="45" spans="2:28" ht="28.8" x14ac:dyDescent="0.4">
      <c r="B45" s="213" t="s">
        <v>249</v>
      </c>
      <c r="C45" s="4" t="s">
        <v>367</v>
      </c>
      <c r="D45" t="s">
        <v>371</v>
      </c>
      <c r="E45" s="15">
        <v>7.4999999999999997E-2</v>
      </c>
      <c r="F45" s="278" t="s">
        <v>372</v>
      </c>
      <c r="G45" s="346" t="s">
        <v>29</v>
      </c>
      <c r="H45" s="279"/>
      <c r="I45" s="280"/>
      <c r="J45" s="281"/>
      <c r="K45" s="300" t="s">
        <v>279</v>
      </c>
      <c r="L45" s="283"/>
      <c r="M45" s="280"/>
      <c r="N45" s="281"/>
      <c r="O45" s="301" t="s">
        <v>279</v>
      </c>
      <c r="P45" s="283">
        <v>18990</v>
      </c>
      <c r="Q45" s="280"/>
      <c r="R45" s="281">
        <f t="shared" ref="R45:R47" si="6">P45-Q45</f>
        <v>18990</v>
      </c>
      <c r="S45" s="301" t="s">
        <v>279</v>
      </c>
      <c r="T45" s="285">
        <v>7.0000000000000007E-2</v>
      </c>
      <c r="U45" s="286">
        <v>7.0000000000000007E-2</v>
      </c>
      <c r="V45" s="286">
        <v>7.0000000000000007E-2</v>
      </c>
      <c r="W45" s="287"/>
      <c r="X45" s="287" t="s">
        <v>373</v>
      </c>
      <c r="Y45" s="25" t="s">
        <v>30</v>
      </c>
      <c r="Z45" s="25"/>
      <c r="AA45" s="562" t="s">
        <v>255</v>
      </c>
      <c r="AB45" s="563"/>
    </row>
    <row r="46" spans="2:28" ht="28.8" x14ac:dyDescent="0.4">
      <c r="B46" s="213" t="s">
        <v>249</v>
      </c>
      <c r="C46" s="4" t="s">
        <v>367</v>
      </c>
      <c r="D46" t="s">
        <v>374</v>
      </c>
      <c r="E46" s="15">
        <v>7.4999999999999997E-2</v>
      </c>
      <c r="F46" s="278" t="s">
        <v>375</v>
      </c>
      <c r="G46" s="346" t="s">
        <v>29</v>
      </c>
      <c r="H46" s="279"/>
      <c r="I46" s="280"/>
      <c r="J46" s="281"/>
      <c r="K46" s="300" t="s">
        <v>279</v>
      </c>
      <c r="L46" s="283"/>
      <c r="M46" s="280"/>
      <c r="N46" s="281"/>
      <c r="O46" s="301" t="s">
        <v>279</v>
      </c>
      <c r="P46" s="283">
        <v>19490</v>
      </c>
      <c r="Q46" s="280">
        <v>500</v>
      </c>
      <c r="R46" s="281">
        <f t="shared" si="6"/>
        <v>18990</v>
      </c>
      <c r="S46" s="301" t="s">
        <v>279</v>
      </c>
      <c r="T46" s="285">
        <v>7.0000000000000007E-2</v>
      </c>
      <c r="U46" s="286">
        <v>7.0000000000000007E-2</v>
      </c>
      <c r="V46" s="286">
        <v>7.0000000000000007E-2</v>
      </c>
      <c r="W46" s="287"/>
      <c r="X46" s="287" t="s">
        <v>376</v>
      </c>
      <c r="Y46" s="25" t="s">
        <v>30</v>
      </c>
      <c r="Z46" s="25"/>
      <c r="AA46" s="562" t="s">
        <v>255</v>
      </c>
      <c r="AB46" s="563"/>
    </row>
    <row r="47" spans="2:28" ht="21" x14ac:dyDescent="0.4">
      <c r="B47" s="213" t="s">
        <v>249</v>
      </c>
      <c r="C47" s="4" t="s">
        <v>367</v>
      </c>
      <c r="D47" t="s">
        <v>377</v>
      </c>
      <c r="E47" s="15">
        <v>7.4999999999999997E-2</v>
      </c>
      <c r="F47" s="278" t="s">
        <v>378</v>
      </c>
      <c r="G47" s="346" t="s">
        <v>29</v>
      </c>
      <c r="H47" s="279"/>
      <c r="I47" s="280"/>
      <c r="J47" s="281"/>
      <c r="K47" s="300"/>
      <c r="L47" s="283"/>
      <c r="M47" s="280"/>
      <c r="N47" s="281"/>
      <c r="O47" s="301" t="s">
        <v>279</v>
      </c>
      <c r="P47" s="283">
        <v>20490</v>
      </c>
      <c r="Q47" s="280">
        <v>500</v>
      </c>
      <c r="R47" s="281">
        <f t="shared" si="6"/>
        <v>19990</v>
      </c>
      <c r="S47" s="301" t="s">
        <v>279</v>
      </c>
      <c r="T47" s="285">
        <v>7.0000000000000007E-2</v>
      </c>
      <c r="U47" s="286">
        <v>7.0000000000000007E-2</v>
      </c>
      <c r="V47" s="286">
        <v>7.0000000000000007E-2</v>
      </c>
      <c r="W47" s="287"/>
      <c r="X47" s="287" t="s">
        <v>379</v>
      </c>
      <c r="Y47" s="25" t="s">
        <v>30</v>
      </c>
      <c r="Z47" s="25"/>
      <c r="AA47" s="562" t="s">
        <v>255</v>
      </c>
      <c r="AB47" s="563"/>
    </row>
    <row r="48" spans="2:28" ht="21" x14ac:dyDescent="0.4">
      <c r="B48" s="213" t="s">
        <v>249</v>
      </c>
      <c r="C48" s="4" t="s">
        <v>367</v>
      </c>
      <c r="D48" t="s">
        <v>380</v>
      </c>
      <c r="E48" s="15">
        <v>0</v>
      </c>
      <c r="F48" s="278" t="s">
        <v>381</v>
      </c>
      <c r="G48" s="346" t="s">
        <v>155</v>
      </c>
      <c r="H48" s="279"/>
      <c r="I48" s="280"/>
      <c r="J48" s="281"/>
      <c r="K48" s="300"/>
      <c r="L48" s="283"/>
      <c r="M48" s="280"/>
      <c r="N48" s="281"/>
      <c r="O48" s="301" t="s">
        <v>279</v>
      </c>
      <c r="P48" s="283">
        <f>+P44+600</f>
        <v>18590</v>
      </c>
      <c r="Q48" s="280"/>
      <c r="R48" s="281">
        <f>+P48-Q48</f>
        <v>18590</v>
      </c>
      <c r="S48" s="301" t="s">
        <v>279</v>
      </c>
      <c r="T48" s="285">
        <v>7.0000000000000007E-2</v>
      </c>
      <c r="U48" s="286">
        <v>7.0000000000000007E-2</v>
      </c>
      <c r="V48" s="286">
        <v>7.0000000000000007E-2</v>
      </c>
      <c r="W48" s="287"/>
      <c r="X48" s="287" t="s">
        <v>370</v>
      </c>
      <c r="Y48" s="25">
        <v>0</v>
      </c>
      <c r="Z48" s="25"/>
      <c r="AA48" s="562" t="s">
        <v>255</v>
      </c>
      <c r="AB48" s="563"/>
    </row>
    <row r="49" spans="2:28" ht="28.8" x14ac:dyDescent="0.4">
      <c r="B49" s="213" t="s">
        <v>249</v>
      </c>
      <c r="C49" s="4" t="s">
        <v>367</v>
      </c>
      <c r="D49" t="s">
        <v>382</v>
      </c>
      <c r="E49" s="15">
        <v>0</v>
      </c>
      <c r="F49" s="278" t="s">
        <v>383</v>
      </c>
      <c r="G49" s="346" t="s">
        <v>155</v>
      </c>
      <c r="H49" s="279"/>
      <c r="I49" s="280"/>
      <c r="J49" s="281"/>
      <c r="K49" s="300" t="s">
        <v>279</v>
      </c>
      <c r="L49" s="283"/>
      <c r="M49" s="280"/>
      <c r="N49" s="281"/>
      <c r="O49" s="301" t="s">
        <v>279</v>
      </c>
      <c r="P49" s="283">
        <f>+P45+600</f>
        <v>19590</v>
      </c>
      <c r="Q49" s="280"/>
      <c r="R49" s="281">
        <f t="shared" ref="R49:R75" si="7">P49-Q49</f>
        <v>19590</v>
      </c>
      <c r="S49" s="301" t="s">
        <v>279</v>
      </c>
      <c r="T49" s="285">
        <v>7.0000000000000007E-2</v>
      </c>
      <c r="U49" s="286">
        <v>7.0000000000000007E-2</v>
      </c>
      <c r="V49" s="286">
        <v>7.0000000000000007E-2</v>
      </c>
      <c r="W49" s="287"/>
      <c r="X49" s="287" t="s">
        <v>373</v>
      </c>
      <c r="Y49" s="25">
        <v>0</v>
      </c>
      <c r="Z49" s="25"/>
      <c r="AA49" s="562" t="s">
        <v>255</v>
      </c>
      <c r="AB49" s="563"/>
    </row>
    <row r="50" spans="2:28" ht="28.8" x14ac:dyDescent="0.4">
      <c r="B50" s="213" t="s">
        <v>249</v>
      </c>
      <c r="C50" s="4" t="s">
        <v>367</v>
      </c>
      <c r="D50" t="s">
        <v>384</v>
      </c>
      <c r="E50" s="15">
        <v>0</v>
      </c>
      <c r="F50" s="278" t="s">
        <v>385</v>
      </c>
      <c r="G50" s="346" t="s">
        <v>155</v>
      </c>
      <c r="H50" s="279"/>
      <c r="I50" s="280"/>
      <c r="J50" s="281"/>
      <c r="K50" s="300" t="s">
        <v>279</v>
      </c>
      <c r="L50" s="283"/>
      <c r="M50" s="280"/>
      <c r="N50" s="281"/>
      <c r="O50" s="301" t="s">
        <v>279</v>
      </c>
      <c r="P50" s="283">
        <f t="shared" ref="P50:P51" si="8">+P46+600</f>
        <v>20090</v>
      </c>
      <c r="Q50" s="280">
        <v>500</v>
      </c>
      <c r="R50" s="281">
        <f t="shared" si="7"/>
        <v>19590</v>
      </c>
      <c r="S50" s="301" t="s">
        <v>279</v>
      </c>
      <c r="T50" s="285">
        <v>7.0000000000000007E-2</v>
      </c>
      <c r="U50" s="286">
        <v>7.0000000000000007E-2</v>
      </c>
      <c r="V50" s="286">
        <v>7.0000000000000007E-2</v>
      </c>
      <c r="W50" s="287"/>
      <c r="X50" s="287" t="s">
        <v>376</v>
      </c>
      <c r="Y50" s="25">
        <v>0</v>
      </c>
      <c r="Z50" s="25"/>
      <c r="AA50" s="562" t="s">
        <v>255</v>
      </c>
      <c r="AB50" s="563"/>
    </row>
    <row r="51" spans="2:28" ht="28.8" x14ac:dyDescent="0.4">
      <c r="B51" s="213" t="s">
        <v>249</v>
      </c>
      <c r="C51" s="4" t="s">
        <v>367</v>
      </c>
      <c r="D51" t="s">
        <v>386</v>
      </c>
      <c r="E51" s="15">
        <v>0</v>
      </c>
      <c r="F51" s="278" t="s">
        <v>387</v>
      </c>
      <c r="G51" s="346" t="s">
        <v>155</v>
      </c>
      <c r="H51" s="279"/>
      <c r="I51" s="280"/>
      <c r="J51" s="281"/>
      <c r="K51" s="300" t="s">
        <v>279</v>
      </c>
      <c r="L51" s="283"/>
      <c r="M51" s="280"/>
      <c r="N51" s="281"/>
      <c r="O51" s="301" t="s">
        <v>279</v>
      </c>
      <c r="P51" s="283">
        <f t="shared" si="8"/>
        <v>21090</v>
      </c>
      <c r="Q51" s="280">
        <v>500</v>
      </c>
      <c r="R51" s="281">
        <f t="shared" si="7"/>
        <v>20590</v>
      </c>
      <c r="S51" s="301" t="s">
        <v>279</v>
      </c>
      <c r="T51" s="285">
        <v>7.0000000000000007E-2</v>
      </c>
      <c r="U51" s="286">
        <v>7.0000000000000007E-2</v>
      </c>
      <c r="V51" s="286">
        <v>7.0000000000000007E-2</v>
      </c>
      <c r="W51" s="287"/>
      <c r="X51" s="287" t="s">
        <v>379</v>
      </c>
      <c r="Y51" s="25">
        <v>0</v>
      </c>
      <c r="Z51" s="25"/>
      <c r="AA51" s="562" t="s">
        <v>255</v>
      </c>
      <c r="AB51" s="563"/>
    </row>
    <row r="52" spans="2:28" ht="21" x14ac:dyDescent="0.4">
      <c r="B52" s="213" t="s">
        <v>249</v>
      </c>
      <c r="C52" s="4" t="s">
        <v>367</v>
      </c>
      <c r="D52" t="s">
        <v>388</v>
      </c>
      <c r="E52" s="15">
        <v>0</v>
      </c>
      <c r="F52" s="278" t="s">
        <v>389</v>
      </c>
      <c r="G52" s="346" t="s">
        <v>155</v>
      </c>
      <c r="H52" s="279"/>
      <c r="I52" s="280"/>
      <c r="J52" s="281"/>
      <c r="K52" s="300"/>
      <c r="L52" s="283"/>
      <c r="M52" s="280"/>
      <c r="N52" s="281"/>
      <c r="O52" s="301" t="s">
        <v>279</v>
      </c>
      <c r="P52" s="283">
        <f>+P48</f>
        <v>18590</v>
      </c>
      <c r="Q52" s="280"/>
      <c r="R52" s="281">
        <f t="shared" si="7"/>
        <v>18590</v>
      </c>
      <c r="S52" s="301" t="s">
        <v>279</v>
      </c>
      <c r="T52" s="285">
        <v>7.0000000000000007E-2</v>
      </c>
      <c r="U52" s="286">
        <v>7.0000000000000007E-2</v>
      </c>
      <c r="V52" s="286">
        <v>7.0000000000000007E-2</v>
      </c>
      <c r="W52" s="287"/>
      <c r="X52" s="287" t="s">
        <v>370</v>
      </c>
      <c r="Y52" s="25">
        <v>0</v>
      </c>
      <c r="Z52" s="25"/>
      <c r="AA52" s="562" t="s">
        <v>255</v>
      </c>
      <c r="AB52" s="563"/>
    </row>
    <row r="53" spans="2:28" ht="28.8" x14ac:dyDescent="0.4">
      <c r="B53" s="213" t="s">
        <v>249</v>
      </c>
      <c r="C53" s="4" t="s">
        <v>367</v>
      </c>
      <c r="D53" t="s">
        <v>390</v>
      </c>
      <c r="E53" s="15">
        <v>0</v>
      </c>
      <c r="F53" s="278" t="s">
        <v>391</v>
      </c>
      <c r="G53" s="346" t="s">
        <v>155</v>
      </c>
      <c r="H53" s="279"/>
      <c r="I53" s="280"/>
      <c r="J53" s="281"/>
      <c r="K53" s="300" t="s">
        <v>279</v>
      </c>
      <c r="L53" s="283"/>
      <c r="M53" s="280"/>
      <c r="N53" s="281"/>
      <c r="O53" s="301" t="s">
        <v>279</v>
      </c>
      <c r="P53" s="283">
        <f t="shared" ref="P53:P54" si="9">+P49</f>
        <v>19590</v>
      </c>
      <c r="Q53" s="280"/>
      <c r="R53" s="281">
        <f t="shared" si="7"/>
        <v>19590</v>
      </c>
      <c r="S53" s="301" t="s">
        <v>279</v>
      </c>
      <c r="T53" s="285">
        <v>7.0000000000000007E-2</v>
      </c>
      <c r="U53" s="286">
        <v>7.0000000000000007E-2</v>
      </c>
      <c r="V53" s="286">
        <v>7.0000000000000007E-2</v>
      </c>
      <c r="W53" s="287"/>
      <c r="X53" s="287" t="s">
        <v>373</v>
      </c>
      <c r="Y53" s="25">
        <v>0</v>
      </c>
      <c r="Z53" s="25"/>
      <c r="AA53" s="562" t="s">
        <v>255</v>
      </c>
      <c r="AB53" s="563"/>
    </row>
    <row r="54" spans="2:28" ht="28.8" x14ac:dyDescent="0.4">
      <c r="B54" s="213" t="s">
        <v>249</v>
      </c>
      <c r="C54" s="4" t="s">
        <v>367</v>
      </c>
      <c r="D54" t="s">
        <v>392</v>
      </c>
      <c r="E54" s="15">
        <v>0</v>
      </c>
      <c r="F54" s="278" t="s">
        <v>393</v>
      </c>
      <c r="G54" s="346" t="s">
        <v>155</v>
      </c>
      <c r="H54" s="279"/>
      <c r="I54" s="280"/>
      <c r="J54" s="281"/>
      <c r="K54" s="300" t="s">
        <v>279</v>
      </c>
      <c r="L54" s="283"/>
      <c r="M54" s="280"/>
      <c r="N54" s="281"/>
      <c r="O54" s="301" t="s">
        <v>279</v>
      </c>
      <c r="P54" s="283">
        <f t="shared" si="9"/>
        <v>20090</v>
      </c>
      <c r="Q54" s="280">
        <v>500</v>
      </c>
      <c r="R54" s="281">
        <f t="shared" si="7"/>
        <v>19590</v>
      </c>
      <c r="S54" s="301" t="s">
        <v>279</v>
      </c>
      <c r="T54" s="285">
        <v>7.0000000000000007E-2</v>
      </c>
      <c r="U54" s="286">
        <v>7.0000000000000007E-2</v>
      </c>
      <c r="V54" s="286">
        <v>7.0000000000000007E-2</v>
      </c>
      <c r="W54" s="287"/>
      <c r="X54" s="287" t="s">
        <v>376</v>
      </c>
      <c r="Y54" s="25">
        <v>0</v>
      </c>
      <c r="Z54" s="25"/>
      <c r="AA54" s="562" t="s">
        <v>255</v>
      </c>
      <c r="AB54" s="563"/>
    </row>
    <row r="55" spans="2:28" ht="28.8" x14ac:dyDescent="0.4">
      <c r="B55" s="213" t="s">
        <v>249</v>
      </c>
      <c r="C55" s="4" t="s">
        <v>367</v>
      </c>
      <c r="D55" t="s">
        <v>394</v>
      </c>
      <c r="E55" s="15">
        <v>0</v>
      </c>
      <c r="F55" s="278" t="s">
        <v>395</v>
      </c>
      <c r="G55" s="346" t="s">
        <v>155</v>
      </c>
      <c r="H55" s="279"/>
      <c r="I55" s="280"/>
      <c r="J55" s="281"/>
      <c r="K55" s="300" t="s">
        <v>279</v>
      </c>
      <c r="L55" s="283"/>
      <c r="M55" s="280"/>
      <c r="N55" s="281"/>
      <c r="O55" s="301" t="s">
        <v>279</v>
      </c>
      <c r="P55" s="283">
        <f>+P51</f>
        <v>21090</v>
      </c>
      <c r="Q55" s="280">
        <v>500</v>
      </c>
      <c r="R55" s="281">
        <f t="shared" si="7"/>
        <v>20590</v>
      </c>
      <c r="S55" s="301" t="s">
        <v>279</v>
      </c>
      <c r="T55" s="285">
        <v>7.0000000000000007E-2</v>
      </c>
      <c r="U55" s="286">
        <v>7.0000000000000007E-2</v>
      </c>
      <c r="V55" s="286">
        <v>7.0000000000000007E-2</v>
      </c>
      <c r="W55" s="287"/>
      <c r="X55" s="287" t="s">
        <v>379</v>
      </c>
      <c r="Y55" s="25">
        <v>0</v>
      </c>
      <c r="Z55" s="25"/>
      <c r="AA55" s="562" t="s">
        <v>255</v>
      </c>
      <c r="AB55" s="563"/>
    </row>
    <row r="56" spans="2:28" ht="21" x14ac:dyDescent="0.4">
      <c r="B56" s="213" t="s">
        <v>249</v>
      </c>
      <c r="C56" s="4" t="s">
        <v>367</v>
      </c>
      <c r="D56" t="s">
        <v>396</v>
      </c>
      <c r="E56" s="15">
        <v>0</v>
      </c>
      <c r="F56" s="278" t="s">
        <v>397</v>
      </c>
      <c r="G56" s="346" t="s">
        <v>364</v>
      </c>
      <c r="H56" s="279"/>
      <c r="I56" s="280"/>
      <c r="J56" s="281"/>
      <c r="K56" s="300"/>
      <c r="L56" s="283"/>
      <c r="M56" s="280"/>
      <c r="N56" s="281"/>
      <c r="O56" s="301" t="s">
        <v>279</v>
      </c>
      <c r="P56" s="283">
        <f t="shared" ref="P56:P59" si="10">+P52</f>
        <v>18590</v>
      </c>
      <c r="Q56" s="280"/>
      <c r="R56" s="281">
        <f t="shared" si="7"/>
        <v>18590</v>
      </c>
      <c r="S56" s="301" t="s">
        <v>279</v>
      </c>
      <c r="T56" s="285">
        <v>7.0000000000000007E-2</v>
      </c>
      <c r="U56" s="286">
        <v>7.0000000000000007E-2</v>
      </c>
      <c r="V56" s="286">
        <v>7.0000000000000007E-2</v>
      </c>
      <c r="W56" s="287"/>
      <c r="X56" s="287" t="s">
        <v>370</v>
      </c>
      <c r="Y56" s="25">
        <v>0</v>
      </c>
      <c r="Z56" s="25"/>
      <c r="AA56" s="562" t="s">
        <v>255</v>
      </c>
      <c r="AB56" s="563"/>
    </row>
    <row r="57" spans="2:28" ht="28.8" x14ac:dyDescent="0.4">
      <c r="B57" s="213" t="s">
        <v>249</v>
      </c>
      <c r="C57" s="4" t="s">
        <v>367</v>
      </c>
      <c r="D57" t="s">
        <v>398</v>
      </c>
      <c r="E57" s="15">
        <v>0</v>
      </c>
      <c r="F57" s="278" t="s">
        <v>399</v>
      </c>
      <c r="G57" s="346" t="s">
        <v>364</v>
      </c>
      <c r="H57" s="279"/>
      <c r="I57" s="280"/>
      <c r="J57" s="281"/>
      <c r="K57" s="300" t="s">
        <v>279</v>
      </c>
      <c r="L57" s="283"/>
      <c r="M57" s="280"/>
      <c r="N57" s="281"/>
      <c r="O57" s="301" t="s">
        <v>279</v>
      </c>
      <c r="P57" s="283">
        <f t="shared" si="10"/>
        <v>19590</v>
      </c>
      <c r="Q57" s="280"/>
      <c r="R57" s="281">
        <f t="shared" si="7"/>
        <v>19590</v>
      </c>
      <c r="S57" s="301" t="s">
        <v>279</v>
      </c>
      <c r="T57" s="285">
        <v>7.0000000000000007E-2</v>
      </c>
      <c r="U57" s="286">
        <v>7.0000000000000007E-2</v>
      </c>
      <c r="V57" s="286">
        <v>7.0000000000000007E-2</v>
      </c>
      <c r="W57" s="287"/>
      <c r="X57" s="287" t="s">
        <v>373</v>
      </c>
      <c r="Y57" s="25">
        <v>0</v>
      </c>
      <c r="Z57" s="25"/>
      <c r="AA57" s="562" t="s">
        <v>255</v>
      </c>
      <c r="AB57" s="563"/>
    </row>
    <row r="58" spans="2:28" ht="28.8" x14ac:dyDescent="0.4">
      <c r="B58" s="213" t="s">
        <v>249</v>
      </c>
      <c r="C58" s="4" t="s">
        <v>367</v>
      </c>
      <c r="D58" t="s">
        <v>400</v>
      </c>
      <c r="E58" s="15">
        <v>0</v>
      </c>
      <c r="F58" s="278" t="s">
        <v>401</v>
      </c>
      <c r="G58" s="346" t="s">
        <v>364</v>
      </c>
      <c r="H58" s="279"/>
      <c r="I58" s="280"/>
      <c r="J58" s="281"/>
      <c r="K58" s="300" t="s">
        <v>279</v>
      </c>
      <c r="L58" s="283"/>
      <c r="M58" s="280"/>
      <c r="N58" s="281"/>
      <c r="O58" s="301" t="s">
        <v>279</v>
      </c>
      <c r="P58" s="283">
        <f t="shared" si="10"/>
        <v>20090</v>
      </c>
      <c r="Q58" s="280">
        <v>500</v>
      </c>
      <c r="R58" s="281">
        <f t="shared" si="7"/>
        <v>19590</v>
      </c>
      <c r="S58" s="301" t="s">
        <v>279</v>
      </c>
      <c r="T58" s="285">
        <v>7.0000000000000007E-2</v>
      </c>
      <c r="U58" s="286">
        <v>7.0000000000000007E-2</v>
      </c>
      <c r="V58" s="286">
        <v>7.0000000000000007E-2</v>
      </c>
      <c r="W58" s="287"/>
      <c r="X58" s="287" t="s">
        <v>376</v>
      </c>
      <c r="Y58" s="25">
        <v>0</v>
      </c>
      <c r="Z58" s="25"/>
      <c r="AA58" s="562" t="s">
        <v>255</v>
      </c>
      <c r="AB58" s="563"/>
    </row>
    <row r="59" spans="2:28" ht="28.8" x14ac:dyDescent="0.4">
      <c r="B59" s="256" t="s">
        <v>249</v>
      </c>
      <c r="C59" s="288" t="s">
        <v>367</v>
      </c>
      <c r="D59" s="192" t="s">
        <v>402</v>
      </c>
      <c r="E59" s="226">
        <v>0</v>
      </c>
      <c r="F59" s="289" t="s">
        <v>403</v>
      </c>
      <c r="G59" s="565" t="s">
        <v>364</v>
      </c>
      <c r="H59" s="290"/>
      <c r="I59" s="291"/>
      <c r="J59" s="281"/>
      <c r="K59" s="300" t="s">
        <v>279</v>
      </c>
      <c r="L59" s="302"/>
      <c r="M59" s="291"/>
      <c r="N59" s="281"/>
      <c r="O59" s="301" t="s">
        <v>279</v>
      </c>
      <c r="P59" s="283">
        <f t="shared" si="10"/>
        <v>21090</v>
      </c>
      <c r="Q59" s="280">
        <v>500</v>
      </c>
      <c r="R59" s="281">
        <f t="shared" si="7"/>
        <v>20590</v>
      </c>
      <c r="S59" s="301" t="s">
        <v>279</v>
      </c>
      <c r="T59" s="285">
        <v>7.0000000000000007E-2</v>
      </c>
      <c r="U59" s="286">
        <v>7.0000000000000007E-2</v>
      </c>
      <c r="V59" s="286">
        <v>7.0000000000000007E-2</v>
      </c>
      <c r="W59" s="287"/>
      <c r="X59" s="287" t="s">
        <v>379</v>
      </c>
      <c r="Y59" s="25">
        <v>0</v>
      </c>
      <c r="Z59" s="25"/>
      <c r="AA59" s="562" t="s">
        <v>255</v>
      </c>
      <c r="AB59" s="563"/>
    </row>
    <row r="60" spans="2:28" ht="28.8" x14ac:dyDescent="0.4">
      <c r="B60" s="210" t="s">
        <v>249</v>
      </c>
      <c r="C60" s="3" t="s">
        <v>404</v>
      </c>
      <c r="D60" s="205" t="s">
        <v>405</v>
      </c>
      <c r="E60" s="195">
        <v>7.4999999999999997E-2</v>
      </c>
      <c r="F60" s="268" t="s">
        <v>406</v>
      </c>
      <c r="G60" s="564" t="s">
        <v>29</v>
      </c>
      <c r="H60" s="269"/>
      <c r="I60" s="270"/>
      <c r="J60" s="271"/>
      <c r="K60" s="298"/>
      <c r="L60" s="273"/>
      <c r="M60" s="270"/>
      <c r="N60" s="271"/>
      <c r="O60" s="274" t="s">
        <v>407</v>
      </c>
      <c r="P60" s="471">
        <v>20990</v>
      </c>
      <c r="Q60" s="270"/>
      <c r="R60" s="270">
        <f t="shared" si="7"/>
        <v>20990</v>
      </c>
      <c r="S60" s="274" t="s">
        <v>407</v>
      </c>
      <c r="T60" s="275">
        <v>7.0000000000000007E-2</v>
      </c>
      <c r="U60" s="276">
        <v>7.0000000000000007E-2</v>
      </c>
      <c r="V60" s="276">
        <v>7.0000000000000007E-2</v>
      </c>
      <c r="W60" s="277"/>
      <c r="X60" s="277"/>
      <c r="Y60" s="42" t="s">
        <v>30</v>
      </c>
      <c r="Z60" s="42"/>
      <c r="AA60" s="562" t="s">
        <v>255</v>
      </c>
      <c r="AB60" s="563"/>
    </row>
    <row r="61" spans="2:28" ht="28.8" x14ac:dyDescent="0.4">
      <c r="B61" s="213" t="s">
        <v>249</v>
      </c>
      <c r="C61" s="4" t="s">
        <v>404</v>
      </c>
      <c r="D61" t="s">
        <v>408</v>
      </c>
      <c r="E61" s="15">
        <v>7.4999999999999997E-2</v>
      </c>
      <c r="F61" s="278" t="s">
        <v>409</v>
      </c>
      <c r="G61" s="346" t="s">
        <v>29</v>
      </c>
      <c r="H61" s="279"/>
      <c r="I61" s="280"/>
      <c r="J61" s="281"/>
      <c r="K61" s="284"/>
      <c r="L61" s="283"/>
      <c r="M61" s="280"/>
      <c r="N61" s="281"/>
      <c r="O61" s="284" t="s">
        <v>407</v>
      </c>
      <c r="P61" s="283">
        <v>21990</v>
      </c>
      <c r="Q61" s="280"/>
      <c r="R61" s="280">
        <f t="shared" si="7"/>
        <v>21990</v>
      </c>
      <c r="S61" s="284" t="s">
        <v>407</v>
      </c>
      <c r="T61" s="285">
        <v>7.0000000000000007E-2</v>
      </c>
      <c r="U61" s="286">
        <v>7.0000000000000007E-2</v>
      </c>
      <c r="V61" s="286">
        <v>7.0000000000000007E-2</v>
      </c>
      <c r="W61" s="287"/>
      <c r="X61" s="287"/>
      <c r="Y61" s="25" t="s">
        <v>30</v>
      </c>
      <c r="Z61" s="25"/>
      <c r="AA61" s="562" t="s">
        <v>255</v>
      </c>
      <c r="AB61" s="563"/>
    </row>
    <row r="62" spans="2:28" ht="28.8" x14ac:dyDescent="0.4">
      <c r="B62" s="213" t="s">
        <v>249</v>
      </c>
      <c r="C62" s="4" t="s">
        <v>404</v>
      </c>
      <c r="D62" t="s">
        <v>410</v>
      </c>
      <c r="E62" s="15">
        <v>0</v>
      </c>
      <c r="F62" s="339" t="s">
        <v>411</v>
      </c>
      <c r="G62" s="568" t="s">
        <v>155</v>
      </c>
      <c r="H62" s="279"/>
      <c r="I62" s="280"/>
      <c r="J62" s="281"/>
      <c r="K62" s="284"/>
      <c r="L62" s="283"/>
      <c r="M62" s="280"/>
      <c r="N62" s="281"/>
      <c r="O62" s="284" t="s">
        <v>407</v>
      </c>
      <c r="P62" s="283">
        <f>+P60+600</f>
        <v>21590</v>
      </c>
      <c r="Q62" s="280"/>
      <c r="R62" s="280">
        <f t="shared" si="7"/>
        <v>21590</v>
      </c>
      <c r="S62" s="284" t="s">
        <v>407</v>
      </c>
      <c r="T62" s="285">
        <v>7.0000000000000007E-2</v>
      </c>
      <c r="U62" s="286">
        <v>7.0000000000000007E-2</v>
      </c>
      <c r="V62" s="286">
        <v>7.0000000000000007E-2</v>
      </c>
      <c r="W62" s="287"/>
      <c r="X62" s="287"/>
      <c r="Y62" s="25">
        <v>0</v>
      </c>
      <c r="Z62" s="25"/>
      <c r="AA62" s="562" t="s">
        <v>255</v>
      </c>
      <c r="AB62" s="563"/>
    </row>
    <row r="63" spans="2:28" ht="28.8" x14ac:dyDescent="0.4">
      <c r="B63" s="256" t="s">
        <v>249</v>
      </c>
      <c r="C63" s="288" t="s">
        <v>404</v>
      </c>
      <c r="D63" s="192" t="s">
        <v>412</v>
      </c>
      <c r="E63" s="226">
        <v>0</v>
      </c>
      <c r="F63" s="340" t="s">
        <v>413</v>
      </c>
      <c r="G63" s="569" t="s">
        <v>155</v>
      </c>
      <c r="H63" s="290"/>
      <c r="I63" s="291"/>
      <c r="J63" s="292"/>
      <c r="K63" s="294"/>
      <c r="L63" s="302"/>
      <c r="M63" s="291"/>
      <c r="N63" s="292"/>
      <c r="O63" s="294" t="s">
        <v>407</v>
      </c>
      <c r="P63" s="302">
        <f>+P61+600</f>
        <v>22590</v>
      </c>
      <c r="Q63" s="291"/>
      <c r="R63" s="291">
        <f t="shared" si="7"/>
        <v>22590</v>
      </c>
      <c r="S63" s="294" t="s">
        <v>407</v>
      </c>
      <c r="T63" s="295">
        <v>7.0000000000000007E-2</v>
      </c>
      <c r="U63" s="296">
        <v>7.0000000000000007E-2</v>
      </c>
      <c r="V63" s="296">
        <v>7.0000000000000007E-2</v>
      </c>
      <c r="W63" s="297"/>
      <c r="X63" s="297"/>
      <c r="Y63" s="29">
        <v>0</v>
      </c>
      <c r="Z63" s="29"/>
      <c r="AA63" s="562" t="s">
        <v>255</v>
      </c>
      <c r="AB63" s="563"/>
    </row>
    <row r="64" spans="2:28" ht="21" x14ac:dyDescent="0.4">
      <c r="B64" s="213" t="s">
        <v>249</v>
      </c>
      <c r="C64" s="4" t="s">
        <v>414</v>
      </c>
      <c r="D64" t="s">
        <v>415</v>
      </c>
      <c r="E64" s="15">
        <v>0.1</v>
      </c>
      <c r="F64" s="341" t="s">
        <v>416</v>
      </c>
      <c r="G64" s="346" t="s">
        <v>29</v>
      </c>
      <c r="H64" s="279"/>
      <c r="I64" s="280"/>
      <c r="J64" s="281"/>
      <c r="K64" s="300"/>
      <c r="L64" s="474">
        <v>19490</v>
      </c>
      <c r="M64" s="280"/>
      <c r="N64" s="281">
        <f>L64-M64</f>
        <v>19490</v>
      </c>
      <c r="O64" s="301" t="s">
        <v>417</v>
      </c>
      <c r="P64" s="283">
        <v>19990</v>
      </c>
      <c r="Q64" s="280">
        <v>500</v>
      </c>
      <c r="R64" s="281">
        <f t="shared" si="7"/>
        <v>19490</v>
      </c>
      <c r="S64" s="301" t="s">
        <v>417</v>
      </c>
      <c r="T64" s="285">
        <v>7.0000000000000007E-2</v>
      </c>
      <c r="U64" s="286">
        <v>7.0000000000000007E-2</v>
      </c>
      <c r="V64" s="286">
        <v>7.0000000000000007E-2</v>
      </c>
      <c r="W64" s="287"/>
      <c r="X64" s="287" t="s">
        <v>418</v>
      </c>
      <c r="Y64" s="25" t="s">
        <v>50</v>
      </c>
      <c r="Z64" s="25"/>
      <c r="AA64" s="562" t="s">
        <v>255</v>
      </c>
      <c r="AB64" s="563"/>
    </row>
    <row r="65" spans="2:28" ht="21" x14ac:dyDescent="0.4">
      <c r="B65" s="213" t="s">
        <v>249</v>
      </c>
      <c r="C65" s="4" t="s">
        <v>414</v>
      </c>
      <c r="D65" t="s">
        <v>419</v>
      </c>
      <c r="E65" s="15">
        <v>0.1</v>
      </c>
      <c r="F65" s="341" t="s">
        <v>420</v>
      </c>
      <c r="G65" s="346" t="s">
        <v>29</v>
      </c>
      <c r="H65" s="279"/>
      <c r="I65" s="280"/>
      <c r="J65" s="281"/>
      <c r="K65" s="300"/>
      <c r="L65" s="283">
        <v>20990</v>
      </c>
      <c r="M65" s="280"/>
      <c r="N65" s="281">
        <f t="shared" ref="N65:N89" si="11">L65-M65</f>
        <v>20990</v>
      </c>
      <c r="O65" s="301" t="s">
        <v>417</v>
      </c>
      <c r="P65" s="283">
        <v>20990</v>
      </c>
      <c r="Q65" s="280">
        <v>500</v>
      </c>
      <c r="R65" s="281">
        <f t="shared" si="7"/>
        <v>20490</v>
      </c>
      <c r="S65" s="301" t="s">
        <v>417</v>
      </c>
      <c r="T65" s="285">
        <v>7.0000000000000007E-2</v>
      </c>
      <c r="U65" s="286">
        <v>7.0000000000000007E-2</v>
      </c>
      <c r="V65" s="286">
        <v>7.0000000000000007E-2</v>
      </c>
      <c r="W65" s="287"/>
      <c r="X65" s="287" t="s">
        <v>421</v>
      </c>
      <c r="Y65" s="25" t="s">
        <v>50</v>
      </c>
      <c r="Z65" s="25"/>
      <c r="AA65" s="562" t="s">
        <v>255</v>
      </c>
      <c r="AB65" s="563"/>
    </row>
    <row r="66" spans="2:28" ht="21" x14ac:dyDescent="0.4">
      <c r="B66" s="213" t="s">
        <v>249</v>
      </c>
      <c r="C66" s="4" t="s">
        <v>414</v>
      </c>
      <c r="D66" t="s">
        <v>422</v>
      </c>
      <c r="E66" s="15">
        <v>0.1</v>
      </c>
      <c r="F66" s="341" t="s">
        <v>423</v>
      </c>
      <c r="G66" s="346" t="s">
        <v>29</v>
      </c>
      <c r="H66" s="279"/>
      <c r="I66" s="280"/>
      <c r="J66" s="281"/>
      <c r="K66" s="300"/>
      <c r="L66" s="283">
        <v>20990</v>
      </c>
      <c r="M66" s="280"/>
      <c r="N66" s="281">
        <f t="shared" si="11"/>
        <v>20990</v>
      </c>
      <c r="O66" s="301" t="s">
        <v>417</v>
      </c>
      <c r="P66" s="283">
        <v>21990</v>
      </c>
      <c r="Q66" s="280">
        <v>500</v>
      </c>
      <c r="R66" s="281">
        <f t="shared" si="7"/>
        <v>21490</v>
      </c>
      <c r="S66" s="301" t="s">
        <v>417</v>
      </c>
      <c r="T66" s="285">
        <v>7.0000000000000007E-2</v>
      </c>
      <c r="U66" s="286">
        <v>7.0000000000000007E-2</v>
      </c>
      <c r="V66" s="286">
        <v>7.0000000000000007E-2</v>
      </c>
      <c r="W66" s="287"/>
      <c r="X66" s="287" t="s">
        <v>424</v>
      </c>
      <c r="Y66" s="25" t="s">
        <v>50</v>
      </c>
      <c r="Z66" s="25"/>
      <c r="AA66" s="562" t="s">
        <v>255</v>
      </c>
      <c r="AB66" s="563"/>
    </row>
    <row r="67" spans="2:28" ht="21" x14ac:dyDescent="0.4">
      <c r="B67" s="213" t="s">
        <v>249</v>
      </c>
      <c r="C67" s="4" t="s">
        <v>414</v>
      </c>
      <c r="D67" t="s">
        <v>425</v>
      </c>
      <c r="E67" s="15">
        <v>0.05</v>
      </c>
      <c r="F67" s="341" t="s">
        <v>426</v>
      </c>
      <c r="G67" s="346" t="s">
        <v>29</v>
      </c>
      <c r="H67" s="279"/>
      <c r="I67" s="280"/>
      <c r="J67" s="281"/>
      <c r="K67" s="300"/>
      <c r="L67" s="283">
        <v>21990</v>
      </c>
      <c r="M67" s="280"/>
      <c r="N67" s="281">
        <f t="shared" si="11"/>
        <v>21990</v>
      </c>
      <c r="O67" s="301" t="s">
        <v>417</v>
      </c>
      <c r="P67" s="283">
        <v>21990</v>
      </c>
      <c r="Q67" s="280">
        <v>500</v>
      </c>
      <c r="R67" s="281">
        <f t="shared" si="7"/>
        <v>21490</v>
      </c>
      <c r="S67" s="301" t="s">
        <v>417</v>
      </c>
      <c r="T67" s="285">
        <v>7.0000000000000007E-2</v>
      </c>
      <c r="U67" s="286">
        <v>7.0000000000000007E-2</v>
      </c>
      <c r="V67" s="286">
        <v>7.0000000000000007E-2</v>
      </c>
      <c r="W67" s="287"/>
      <c r="X67" s="287"/>
      <c r="Y67" s="25" t="s">
        <v>30</v>
      </c>
      <c r="Z67" s="25"/>
      <c r="AA67" s="562" t="s">
        <v>255</v>
      </c>
      <c r="AB67" s="563"/>
    </row>
    <row r="68" spans="2:28" ht="21" x14ac:dyDescent="0.4">
      <c r="B68" s="213" t="s">
        <v>249</v>
      </c>
      <c r="C68" s="4" t="s">
        <v>414</v>
      </c>
      <c r="D68" t="s">
        <v>427</v>
      </c>
      <c r="E68" s="15">
        <v>0.05</v>
      </c>
      <c r="F68" s="341" t="s">
        <v>428</v>
      </c>
      <c r="G68" s="346" t="s">
        <v>29</v>
      </c>
      <c r="H68" s="279"/>
      <c r="I68" s="280"/>
      <c r="J68" s="281"/>
      <c r="K68" s="300"/>
      <c r="L68" s="283">
        <v>23990</v>
      </c>
      <c r="M68" s="280"/>
      <c r="N68" s="281">
        <f t="shared" si="11"/>
        <v>23990</v>
      </c>
      <c r="O68" s="301" t="s">
        <v>417</v>
      </c>
      <c r="P68" s="283">
        <v>23990</v>
      </c>
      <c r="Q68" s="280">
        <v>500</v>
      </c>
      <c r="R68" s="281">
        <f t="shared" si="7"/>
        <v>23490</v>
      </c>
      <c r="S68" s="301" t="s">
        <v>417</v>
      </c>
      <c r="T68" s="285">
        <v>7.0000000000000007E-2</v>
      </c>
      <c r="U68" s="286">
        <v>7.0000000000000007E-2</v>
      </c>
      <c r="V68" s="286">
        <v>7.0000000000000007E-2</v>
      </c>
      <c r="W68" s="287"/>
      <c r="X68" s="287"/>
      <c r="Y68" s="25" t="s">
        <v>30</v>
      </c>
      <c r="Z68" s="25"/>
      <c r="AA68" s="562" t="s">
        <v>255</v>
      </c>
      <c r="AB68" s="563"/>
    </row>
    <row r="69" spans="2:28" ht="21" x14ac:dyDescent="0.4">
      <c r="B69" s="213" t="s">
        <v>249</v>
      </c>
      <c r="C69" s="4" t="s">
        <v>414</v>
      </c>
      <c r="D69" t="s">
        <v>429</v>
      </c>
      <c r="E69" s="15">
        <v>0.05</v>
      </c>
      <c r="F69" s="341" t="s">
        <v>430</v>
      </c>
      <c r="G69" s="346" t="s">
        <v>29</v>
      </c>
      <c r="H69" s="279"/>
      <c r="I69" s="280"/>
      <c r="J69" s="281"/>
      <c r="K69" s="300"/>
      <c r="L69" s="283">
        <v>23490</v>
      </c>
      <c r="M69" s="280"/>
      <c r="N69" s="281">
        <f t="shared" si="11"/>
        <v>23490</v>
      </c>
      <c r="O69" s="301" t="s">
        <v>417</v>
      </c>
      <c r="P69" s="283">
        <v>23990</v>
      </c>
      <c r="Q69" s="280">
        <v>500</v>
      </c>
      <c r="R69" s="281">
        <f t="shared" si="7"/>
        <v>23490</v>
      </c>
      <c r="S69" s="301" t="s">
        <v>417</v>
      </c>
      <c r="T69" s="285">
        <v>7.0000000000000007E-2</v>
      </c>
      <c r="U69" s="286">
        <v>7.0000000000000007E-2</v>
      </c>
      <c r="V69" s="286">
        <v>7.0000000000000007E-2</v>
      </c>
      <c r="W69" s="287"/>
      <c r="X69" s="287" t="s">
        <v>431</v>
      </c>
      <c r="Y69" s="25" t="s">
        <v>30</v>
      </c>
      <c r="Z69" s="25"/>
      <c r="AA69" s="562" t="s">
        <v>255</v>
      </c>
      <c r="AB69" s="563"/>
    </row>
    <row r="70" spans="2:28" ht="21" x14ac:dyDescent="0.4">
      <c r="B70" s="213" t="s">
        <v>249</v>
      </c>
      <c r="C70" s="4" t="s">
        <v>414</v>
      </c>
      <c r="D70" t="s">
        <v>432</v>
      </c>
      <c r="E70" s="15">
        <v>0.05</v>
      </c>
      <c r="F70" s="341" t="s">
        <v>433</v>
      </c>
      <c r="G70" s="346" t="s">
        <v>29</v>
      </c>
      <c r="H70" s="279"/>
      <c r="I70" s="280"/>
      <c r="J70" s="281"/>
      <c r="K70" s="300"/>
      <c r="L70" s="283">
        <v>25490</v>
      </c>
      <c r="M70" s="280"/>
      <c r="N70" s="281">
        <f t="shared" si="11"/>
        <v>25490</v>
      </c>
      <c r="O70" s="301" t="s">
        <v>417</v>
      </c>
      <c r="P70" s="283">
        <v>25990</v>
      </c>
      <c r="Q70" s="280">
        <v>500</v>
      </c>
      <c r="R70" s="281">
        <f t="shared" si="7"/>
        <v>25490</v>
      </c>
      <c r="S70" s="301" t="s">
        <v>417</v>
      </c>
      <c r="T70" s="285">
        <v>7.0000000000000007E-2</v>
      </c>
      <c r="U70" s="286">
        <v>7.0000000000000007E-2</v>
      </c>
      <c r="V70" s="286">
        <v>7.0000000000000007E-2</v>
      </c>
      <c r="W70" s="287"/>
      <c r="X70" s="287" t="s">
        <v>434</v>
      </c>
      <c r="Y70" s="25" t="s">
        <v>30</v>
      </c>
      <c r="Z70" s="25"/>
      <c r="AA70" s="562" t="s">
        <v>255</v>
      </c>
      <c r="AB70" s="563"/>
    </row>
    <row r="71" spans="2:28" ht="21" x14ac:dyDescent="0.4">
      <c r="B71" s="213" t="s">
        <v>249</v>
      </c>
      <c r="C71" s="4" t="s">
        <v>414</v>
      </c>
      <c r="D71" t="s">
        <v>435</v>
      </c>
      <c r="E71" s="15">
        <v>0</v>
      </c>
      <c r="F71" s="341" t="s">
        <v>436</v>
      </c>
      <c r="G71" s="346" t="s">
        <v>155</v>
      </c>
      <c r="H71" s="279"/>
      <c r="I71" s="280"/>
      <c r="J71" s="281"/>
      <c r="K71" s="300"/>
      <c r="L71" s="283">
        <f>L64</f>
        <v>19490</v>
      </c>
      <c r="M71" s="280"/>
      <c r="N71" s="281">
        <f t="shared" si="11"/>
        <v>19490</v>
      </c>
      <c r="O71" s="301" t="s">
        <v>417</v>
      </c>
      <c r="P71" s="283">
        <f>P64+600</f>
        <v>20590</v>
      </c>
      <c r="Q71" s="280">
        <v>500</v>
      </c>
      <c r="R71" s="281">
        <f t="shared" si="7"/>
        <v>20090</v>
      </c>
      <c r="S71" s="301" t="s">
        <v>417</v>
      </c>
      <c r="T71" s="285">
        <v>7.0000000000000007E-2</v>
      </c>
      <c r="U71" s="286">
        <v>7.0000000000000007E-2</v>
      </c>
      <c r="V71" s="286">
        <v>7.0000000000000007E-2</v>
      </c>
      <c r="W71" s="287"/>
      <c r="X71" s="287" t="s">
        <v>418</v>
      </c>
      <c r="Y71" s="25">
        <v>0</v>
      </c>
      <c r="Z71" s="25"/>
      <c r="AA71" s="562" t="s">
        <v>255</v>
      </c>
      <c r="AB71" s="563"/>
    </row>
    <row r="72" spans="2:28" ht="21" x14ac:dyDescent="0.4">
      <c r="B72" s="213" t="s">
        <v>249</v>
      </c>
      <c r="C72" s="4" t="s">
        <v>414</v>
      </c>
      <c r="D72" t="s">
        <v>437</v>
      </c>
      <c r="E72" s="15">
        <v>0</v>
      </c>
      <c r="F72" s="341" t="s">
        <v>438</v>
      </c>
      <c r="G72" s="346" t="s">
        <v>155</v>
      </c>
      <c r="H72" s="279"/>
      <c r="I72" s="280"/>
      <c r="J72" s="281"/>
      <c r="K72" s="300"/>
      <c r="L72" s="283">
        <f>L65</f>
        <v>20990</v>
      </c>
      <c r="M72" s="280"/>
      <c r="N72" s="281">
        <f t="shared" si="11"/>
        <v>20990</v>
      </c>
      <c r="O72" s="301" t="s">
        <v>417</v>
      </c>
      <c r="P72" s="283">
        <f>P65+600</f>
        <v>21590</v>
      </c>
      <c r="Q72" s="280">
        <v>500</v>
      </c>
      <c r="R72" s="281">
        <f t="shared" si="7"/>
        <v>21090</v>
      </c>
      <c r="S72" s="301" t="s">
        <v>417</v>
      </c>
      <c r="T72" s="285">
        <v>7.0000000000000007E-2</v>
      </c>
      <c r="U72" s="286">
        <v>7.0000000000000007E-2</v>
      </c>
      <c r="V72" s="286">
        <v>7.0000000000000007E-2</v>
      </c>
      <c r="W72" s="287"/>
      <c r="X72" s="287" t="s">
        <v>421</v>
      </c>
      <c r="Y72" s="25">
        <v>0</v>
      </c>
      <c r="Z72" s="25"/>
      <c r="AA72" s="562" t="s">
        <v>255</v>
      </c>
      <c r="AB72" s="563"/>
    </row>
    <row r="73" spans="2:28" ht="21" x14ac:dyDescent="0.4">
      <c r="B73" s="213" t="s">
        <v>249</v>
      </c>
      <c r="C73" s="4" t="s">
        <v>414</v>
      </c>
      <c r="D73" t="s">
        <v>439</v>
      </c>
      <c r="E73" s="15">
        <v>0</v>
      </c>
      <c r="F73" s="341" t="s">
        <v>440</v>
      </c>
      <c r="G73" s="346" t="s">
        <v>155</v>
      </c>
      <c r="H73" s="279"/>
      <c r="I73" s="280"/>
      <c r="J73" s="281"/>
      <c r="K73" s="300"/>
      <c r="L73" s="283">
        <f>L66</f>
        <v>20990</v>
      </c>
      <c r="M73" s="280"/>
      <c r="N73" s="281">
        <f t="shared" si="11"/>
        <v>20990</v>
      </c>
      <c r="O73" s="301" t="s">
        <v>417</v>
      </c>
      <c r="P73" s="283">
        <f>P66+600</f>
        <v>22590</v>
      </c>
      <c r="Q73" s="280">
        <v>500</v>
      </c>
      <c r="R73" s="281">
        <f t="shared" si="7"/>
        <v>22090</v>
      </c>
      <c r="S73" s="301" t="s">
        <v>417</v>
      </c>
      <c r="T73" s="285">
        <v>7.0000000000000007E-2</v>
      </c>
      <c r="U73" s="286">
        <v>7.0000000000000007E-2</v>
      </c>
      <c r="V73" s="286">
        <v>7.0000000000000007E-2</v>
      </c>
      <c r="W73" s="287"/>
      <c r="X73" s="287" t="s">
        <v>424</v>
      </c>
      <c r="Y73" s="25">
        <v>0</v>
      </c>
      <c r="Z73" s="25"/>
      <c r="AA73" s="562" t="s">
        <v>255</v>
      </c>
      <c r="AB73" s="563"/>
    </row>
    <row r="74" spans="2:28" ht="21" x14ac:dyDescent="0.4">
      <c r="B74" s="210" t="s">
        <v>249</v>
      </c>
      <c r="C74" s="3" t="s">
        <v>441</v>
      </c>
      <c r="D74" s="205" t="s">
        <v>442</v>
      </c>
      <c r="E74" s="195">
        <v>0.1</v>
      </c>
      <c r="F74" s="268" t="s">
        <v>443</v>
      </c>
      <c r="G74" s="564" t="s">
        <v>29</v>
      </c>
      <c r="H74" s="269"/>
      <c r="I74" s="270"/>
      <c r="J74" s="271"/>
      <c r="K74" s="298"/>
      <c r="L74" s="273"/>
      <c r="M74" s="270"/>
      <c r="N74" s="271"/>
      <c r="O74" s="299" t="s">
        <v>417</v>
      </c>
      <c r="P74" s="471">
        <v>18990</v>
      </c>
      <c r="Q74" s="270">
        <v>500</v>
      </c>
      <c r="R74" s="271">
        <f t="shared" si="7"/>
        <v>18490</v>
      </c>
      <c r="S74" s="299" t="s">
        <v>417</v>
      </c>
      <c r="T74" s="275">
        <v>7.0000000000000007E-2</v>
      </c>
      <c r="U74" s="276">
        <v>7.0000000000000007E-2</v>
      </c>
      <c r="V74" s="276">
        <v>7.0000000000000007E-2</v>
      </c>
      <c r="W74" s="277"/>
      <c r="X74" s="277" t="s">
        <v>444</v>
      </c>
      <c r="Y74" s="42" t="s">
        <v>67</v>
      </c>
      <c r="Z74" s="42"/>
      <c r="AA74" s="562" t="s">
        <v>255</v>
      </c>
      <c r="AB74" s="563"/>
    </row>
    <row r="75" spans="2:28" ht="21" x14ac:dyDescent="0.4">
      <c r="B75" s="213" t="s">
        <v>249</v>
      </c>
      <c r="C75" s="4" t="s">
        <v>441</v>
      </c>
      <c r="D75" t="s">
        <v>445</v>
      </c>
      <c r="E75" s="15">
        <v>0.1</v>
      </c>
      <c r="F75" s="278" t="s">
        <v>446</v>
      </c>
      <c r="G75" s="346" t="s">
        <v>29</v>
      </c>
      <c r="H75" s="279"/>
      <c r="I75" s="280"/>
      <c r="J75" s="281"/>
      <c r="K75" s="300"/>
      <c r="L75" s="283"/>
      <c r="M75" s="280"/>
      <c r="N75" s="281"/>
      <c r="O75" s="301" t="s">
        <v>417</v>
      </c>
      <c r="P75" s="283">
        <v>20290</v>
      </c>
      <c r="Q75" s="280">
        <v>800</v>
      </c>
      <c r="R75" s="281">
        <f t="shared" si="7"/>
        <v>19490</v>
      </c>
      <c r="S75" s="301" t="s">
        <v>417</v>
      </c>
      <c r="T75" s="285">
        <v>7.0000000000000007E-2</v>
      </c>
      <c r="U75" s="286">
        <v>7.0000000000000007E-2</v>
      </c>
      <c r="V75" s="286">
        <v>7.0000000000000007E-2</v>
      </c>
      <c r="W75" s="287"/>
      <c r="X75" s="287" t="s">
        <v>447</v>
      </c>
      <c r="Y75" s="25" t="s">
        <v>67</v>
      </c>
      <c r="Z75" s="25"/>
      <c r="AA75" s="562" t="s">
        <v>255</v>
      </c>
      <c r="AB75" s="563"/>
    </row>
    <row r="76" spans="2:28" ht="21" x14ac:dyDescent="0.4">
      <c r="B76" s="213" t="s">
        <v>249</v>
      </c>
      <c r="C76" s="4" t="s">
        <v>441</v>
      </c>
      <c r="D76" t="s">
        <v>448</v>
      </c>
      <c r="E76" s="15">
        <v>0.05</v>
      </c>
      <c r="F76" s="278" t="s">
        <v>449</v>
      </c>
      <c r="G76" s="346" t="s">
        <v>29</v>
      </c>
      <c r="H76" s="279"/>
      <c r="I76" s="280"/>
      <c r="J76" s="281"/>
      <c r="K76" s="300"/>
      <c r="L76" s="283">
        <v>23990</v>
      </c>
      <c r="M76" s="280">
        <v>500</v>
      </c>
      <c r="N76" s="281">
        <f t="shared" si="11"/>
        <v>23490</v>
      </c>
      <c r="O76" s="301" t="s">
        <v>417</v>
      </c>
      <c r="P76" s="283"/>
      <c r="Q76" s="280"/>
      <c r="R76" s="281"/>
      <c r="S76" s="301" t="s">
        <v>417</v>
      </c>
      <c r="T76" s="285">
        <v>7.0000000000000007E-2</v>
      </c>
      <c r="U76" s="286">
        <v>7.0000000000000007E-2</v>
      </c>
      <c r="V76" s="286">
        <v>7.0000000000000007E-2</v>
      </c>
      <c r="W76" s="287"/>
      <c r="X76" s="287" t="s">
        <v>450</v>
      </c>
      <c r="Y76" s="25" t="s">
        <v>67</v>
      </c>
      <c r="Z76" s="25"/>
      <c r="AA76" s="562" t="s">
        <v>255</v>
      </c>
      <c r="AB76" s="563"/>
    </row>
    <row r="77" spans="2:28" ht="21" x14ac:dyDescent="0.4">
      <c r="B77" s="213" t="s">
        <v>249</v>
      </c>
      <c r="C77" s="4" t="s">
        <v>441</v>
      </c>
      <c r="D77" t="s">
        <v>451</v>
      </c>
      <c r="E77" s="15">
        <v>0.05</v>
      </c>
      <c r="F77" s="278" t="s">
        <v>452</v>
      </c>
      <c r="G77" s="346" t="s">
        <v>29</v>
      </c>
      <c r="H77" s="279"/>
      <c r="I77" s="280"/>
      <c r="J77" s="281"/>
      <c r="K77" s="300"/>
      <c r="L77" s="283">
        <v>24990</v>
      </c>
      <c r="M77" s="280">
        <v>500</v>
      </c>
      <c r="N77" s="281">
        <f t="shared" si="11"/>
        <v>24490</v>
      </c>
      <c r="O77" s="301" t="s">
        <v>417</v>
      </c>
      <c r="P77" s="283"/>
      <c r="Q77" s="280"/>
      <c r="R77" s="281"/>
      <c r="S77" s="301" t="s">
        <v>417</v>
      </c>
      <c r="T77" s="285">
        <v>7.0000000000000007E-2</v>
      </c>
      <c r="U77" s="286">
        <v>7.0000000000000007E-2</v>
      </c>
      <c r="V77" s="286">
        <v>7.0000000000000007E-2</v>
      </c>
      <c r="W77" s="287"/>
      <c r="X77" s="287"/>
      <c r="Y77" s="25" t="s">
        <v>67</v>
      </c>
      <c r="Z77" s="25"/>
      <c r="AA77" s="562" t="s">
        <v>255</v>
      </c>
      <c r="AB77" s="563"/>
    </row>
    <row r="78" spans="2:28" ht="21" x14ac:dyDescent="0.4">
      <c r="B78" s="213" t="s">
        <v>249</v>
      </c>
      <c r="C78" s="4" t="s">
        <v>441</v>
      </c>
      <c r="D78" t="s">
        <v>453</v>
      </c>
      <c r="E78" s="15">
        <v>0</v>
      </c>
      <c r="F78" s="278" t="s">
        <v>454</v>
      </c>
      <c r="G78" s="346" t="s">
        <v>155</v>
      </c>
      <c r="H78" s="279"/>
      <c r="I78" s="280"/>
      <c r="J78" s="281"/>
      <c r="K78" s="300"/>
      <c r="L78" s="283"/>
      <c r="M78" s="280"/>
      <c r="N78" s="281"/>
      <c r="O78" s="301" t="s">
        <v>417</v>
      </c>
      <c r="P78" s="283">
        <f>18990+600</f>
        <v>19590</v>
      </c>
      <c r="Q78" s="280">
        <f>Q74</f>
        <v>500</v>
      </c>
      <c r="R78" s="281">
        <f t="shared" ref="R78:R81" si="12">P78-Q78</f>
        <v>19090</v>
      </c>
      <c r="S78" s="301" t="s">
        <v>417</v>
      </c>
      <c r="T78" s="285">
        <v>7.0000000000000007E-2</v>
      </c>
      <c r="U78" s="286">
        <v>7.0000000000000007E-2</v>
      </c>
      <c r="V78" s="286">
        <v>7.0000000000000007E-2</v>
      </c>
      <c r="W78" s="287"/>
      <c r="X78" s="287" t="s">
        <v>444</v>
      </c>
      <c r="Y78" s="25">
        <v>0</v>
      </c>
      <c r="Z78" s="25"/>
      <c r="AA78" s="562" t="s">
        <v>255</v>
      </c>
      <c r="AB78" s="563"/>
    </row>
    <row r="79" spans="2:28" ht="21" x14ac:dyDescent="0.4">
      <c r="B79" s="256" t="s">
        <v>249</v>
      </c>
      <c r="C79" s="288" t="s">
        <v>441</v>
      </c>
      <c r="D79" s="192" t="s">
        <v>455</v>
      </c>
      <c r="E79" s="226">
        <v>0</v>
      </c>
      <c r="F79" s="289" t="s">
        <v>456</v>
      </c>
      <c r="G79" s="565" t="s">
        <v>155</v>
      </c>
      <c r="H79" s="290"/>
      <c r="I79" s="291"/>
      <c r="J79" s="281"/>
      <c r="K79" s="300"/>
      <c r="L79" s="302"/>
      <c r="M79" s="291"/>
      <c r="N79" s="281"/>
      <c r="O79" s="301" t="s">
        <v>417</v>
      </c>
      <c r="P79" s="302">
        <f>20290+600</f>
        <v>20890</v>
      </c>
      <c r="Q79" s="291">
        <f>Q75</f>
        <v>800</v>
      </c>
      <c r="R79" s="281">
        <f t="shared" si="12"/>
        <v>20090</v>
      </c>
      <c r="S79" s="301" t="s">
        <v>417</v>
      </c>
      <c r="T79" s="285">
        <v>7.0000000000000007E-2</v>
      </c>
      <c r="U79" s="286">
        <v>7.0000000000000007E-2</v>
      </c>
      <c r="V79" s="286">
        <v>7.0000000000000007E-2</v>
      </c>
      <c r="W79" s="287"/>
      <c r="X79" s="287" t="s">
        <v>447</v>
      </c>
      <c r="Y79" s="25">
        <v>0</v>
      </c>
      <c r="Z79" s="25"/>
      <c r="AA79" s="562" t="s">
        <v>255</v>
      </c>
      <c r="AB79" s="563"/>
    </row>
    <row r="80" spans="2:28" ht="28.5" customHeight="1" x14ac:dyDescent="0.4">
      <c r="B80" s="210" t="s">
        <v>249</v>
      </c>
      <c r="C80" s="3" t="s">
        <v>457</v>
      </c>
      <c r="D80" s="205" t="s">
        <v>458</v>
      </c>
      <c r="E80" s="195">
        <v>7.4999999999999997E-2</v>
      </c>
      <c r="F80" s="268" t="s">
        <v>459</v>
      </c>
      <c r="G80" s="564" t="s">
        <v>29</v>
      </c>
      <c r="H80" s="269"/>
      <c r="I80" s="270"/>
      <c r="J80" s="271"/>
      <c r="K80" s="342"/>
      <c r="L80" s="471">
        <v>22990</v>
      </c>
      <c r="M80" s="270">
        <v>1000</v>
      </c>
      <c r="N80" s="271">
        <f t="shared" si="11"/>
        <v>21990</v>
      </c>
      <c r="O80" s="605" t="s">
        <v>460</v>
      </c>
      <c r="P80" s="471">
        <v>22990</v>
      </c>
      <c r="Q80" s="270"/>
      <c r="R80" s="271">
        <f t="shared" si="12"/>
        <v>22990</v>
      </c>
      <c r="S80" s="605" t="s">
        <v>460</v>
      </c>
      <c r="T80" s="275">
        <v>7.0000000000000007E-2</v>
      </c>
      <c r="U80" s="276">
        <v>7.0000000000000007E-2</v>
      </c>
      <c r="V80" s="276">
        <v>7.0000000000000007E-2</v>
      </c>
      <c r="W80" s="277"/>
      <c r="X80" s="277" t="s">
        <v>461</v>
      </c>
      <c r="Y80" s="42" t="s">
        <v>50</v>
      </c>
      <c r="Z80" s="42"/>
      <c r="AA80" s="562" t="s">
        <v>255</v>
      </c>
      <c r="AB80" s="563"/>
    </row>
    <row r="81" spans="2:28" ht="28.5" customHeight="1" x14ac:dyDescent="0.4">
      <c r="B81" s="213" t="s">
        <v>249</v>
      </c>
      <c r="C81" s="4" t="s">
        <v>457</v>
      </c>
      <c r="D81" t="s">
        <v>462</v>
      </c>
      <c r="E81" s="15">
        <v>7.4999999999999997E-2</v>
      </c>
      <c r="F81" s="278" t="s">
        <v>463</v>
      </c>
      <c r="G81" s="346" t="s">
        <v>29</v>
      </c>
      <c r="H81" s="279"/>
      <c r="I81" s="280"/>
      <c r="J81" s="281"/>
      <c r="K81" s="343"/>
      <c r="L81" s="283">
        <f>L80+500</f>
        <v>23490</v>
      </c>
      <c r="M81" s="280">
        <v>1000</v>
      </c>
      <c r="N81" s="281">
        <f t="shared" si="11"/>
        <v>22490</v>
      </c>
      <c r="O81" s="606"/>
      <c r="P81" s="283">
        <f>P80+500</f>
        <v>23490</v>
      </c>
      <c r="Q81" s="280"/>
      <c r="R81" s="281">
        <f t="shared" si="12"/>
        <v>23490</v>
      </c>
      <c r="S81" s="606"/>
      <c r="T81" s="285">
        <v>7.0000000000000007E-2</v>
      </c>
      <c r="U81" s="286">
        <v>7.0000000000000007E-2</v>
      </c>
      <c r="V81" s="286">
        <v>7.0000000000000007E-2</v>
      </c>
      <c r="W81" s="287"/>
      <c r="X81" s="287" t="s">
        <v>461</v>
      </c>
      <c r="Y81" s="25" t="s">
        <v>50</v>
      </c>
      <c r="Z81" s="25"/>
      <c r="AA81" s="562" t="s">
        <v>255</v>
      </c>
      <c r="AB81" s="563"/>
    </row>
    <row r="82" spans="2:28" ht="30" customHeight="1" x14ac:dyDescent="0.4">
      <c r="B82" s="213" t="s">
        <v>249</v>
      </c>
      <c r="C82" s="4" t="s">
        <v>457</v>
      </c>
      <c r="D82" t="s">
        <v>464</v>
      </c>
      <c r="E82" s="15">
        <v>7.4999999999999997E-2</v>
      </c>
      <c r="F82" s="278" t="s">
        <v>465</v>
      </c>
      <c r="G82" s="346" t="s">
        <v>29</v>
      </c>
      <c r="H82" s="279"/>
      <c r="I82" s="280"/>
      <c r="J82" s="281"/>
      <c r="K82" s="284"/>
      <c r="L82" s="283">
        <v>23990</v>
      </c>
      <c r="M82" s="280">
        <v>1000</v>
      </c>
      <c r="N82" s="281">
        <f>L82-M82</f>
        <v>22990</v>
      </c>
      <c r="O82" s="606"/>
      <c r="P82" s="283">
        <v>23990</v>
      </c>
      <c r="Q82" s="280"/>
      <c r="R82" s="281">
        <f>P82-Q82</f>
        <v>23990</v>
      </c>
      <c r="S82" s="606"/>
      <c r="T82" s="285">
        <v>7.0000000000000007E-2</v>
      </c>
      <c r="U82" s="286">
        <v>7.0000000000000007E-2</v>
      </c>
      <c r="V82" s="286">
        <v>7.0000000000000007E-2</v>
      </c>
      <c r="W82" s="287"/>
      <c r="X82" s="287" t="s">
        <v>466</v>
      </c>
      <c r="Y82" s="25" t="s">
        <v>50</v>
      </c>
      <c r="Z82" s="25"/>
      <c r="AA82" s="562" t="s">
        <v>255</v>
      </c>
      <c r="AB82" s="563"/>
    </row>
    <row r="83" spans="2:28" ht="30" customHeight="1" x14ac:dyDescent="0.4">
      <c r="B83" s="256" t="s">
        <v>249</v>
      </c>
      <c r="C83" s="288" t="s">
        <v>457</v>
      </c>
      <c r="D83" s="192" t="s">
        <v>467</v>
      </c>
      <c r="E83" s="226">
        <v>7.4999999999999997E-2</v>
      </c>
      <c r="F83" s="289" t="s">
        <v>468</v>
      </c>
      <c r="G83" s="565" t="s">
        <v>29</v>
      </c>
      <c r="H83" s="290"/>
      <c r="I83" s="291"/>
      <c r="J83" s="292"/>
      <c r="K83" s="294"/>
      <c r="L83" s="302">
        <f>L82+500</f>
        <v>24490</v>
      </c>
      <c r="M83" s="291">
        <v>1000</v>
      </c>
      <c r="N83" s="292">
        <f t="shared" si="11"/>
        <v>23490</v>
      </c>
      <c r="O83" s="607"/>
      <c r="P83" s="302">
        <f>P82+500</f>
        <v>24490</v>
      </c>
      <c r="Q83" s="291"/>
      <c r="R83" s="292">
        <f t="shared" ref="R83:R87" si="13">P83-Q83</f>
        <v>24490</v>
      </c>
      <c r="S83" s="607"/>
      <c r="T83" s="295">
        <v>7.0000000000000007E-2</v>
      </c>
      <c r="U83" s="296">
        <v>7.0000000000000007E-2</v>
      </c>
      <c r="V83" s="296">
        <v>7.0000000000000007E-2</v>
      </c>
      <c r="W83" s="297"/>
      <c r="X83" s="297" t="s">
        <v>466</v>
      </c>
      <c r="Y83" s="29" t="s">
        <v>50</v>
      </c>
      <c r="Z83" s="29"/>
      <c r="AA83" s="562" t="s">
        <v>255</v>
      </c>
      <c r="AB83" s="563"/>
    </row>
    <row r="84" spans="2:28" ht="21" x14ac:dyDescent="0.4">
      <c r="B84" s="210" t="s">
        <v>249</v>
      </c>
      <c r="C84" s="3" t="s">
        <v>469</v>
      </c>
      <c r="D84" s="205" t="s">
        <v>470</v>
      </c>
      <c r="E84" s="195">
        <v>0.05</v>
      </c>
      <c r="F84" s="268" t="s">
        <v>471</v>
      </c>
      <c r="G84" s="564" t="s">
        <v>29</v>
      </c>
      <c r="H84" s="344"/>
      <c r="I84" s="310"/>
      <c r="J84" s="311"/>
      <c r="K84" s="298"/>
      <c r="L84" s="471"/>
      <c r="M84" s="310"/>
      <c r="N84" s="311"/>
      <c r="O84" s="570" t="s">
        <v>472</v>
      </c>
      <c r="P84" s="471">
        <v>13990</v>
      </c>
      <c r="Q84" s="479">
        <v>1000</v>
      </c>
      <c r="R84" s="480">
        <f t="shared" si="13"/>
        <v>12990</v>
      </c>
      <c r="S84" s="299" t="s">
        <v>472</v>
      </c>
      <c r="T84" s="275">
        <v>7.0000000000000007E-2</v>
      </c>
      <c r="U84" s="276">
        <v>7.0000000000000007E-2</v>
      </c>
      <c r="V84" s="276">
        <v>7.0000000000000007E-2</v>
      </c>
      <c r="W84" s="277"/>
      <c r="X84" s="277"/>
      <c r="Y84" s="42" t="s">
        <v>50</v>
      </c>
      <c r="Z84" s="42"/>
      <c r="AA84" s="562" t="s">
        <v>255</v>
      </c>
      <c r="AB84" s="563"/>
    </row>
    <row r="85" spans="2:28" ht="21" x14ac:dyDescent="0.4">
      <c r="B85" s="213" t="s">
        <v>249</v>
      </c>
      <c r="C85" s="4" t="s">
        <v>469</v>
      </c>
      <c r="D85" t="s">
        <v>473</v>
      </c>
      <c r="E85" s="15">
        <v>0.05</v>
      </c>
      <c r="F85" s="278" t="s">
        <v>474</v>
      </c>
      <c r="G85" s="346" t="s">
        <v>29</v>
      </c>
      <c r="H85" s="345"/>
      <c r="I85" s="319"/>
      <c r="J85" s="320"/>
      <c r="K85" s="300"/>
      <c r="L85" s="474">
        <v>14490</v>
      </c>
      <c r="M85" s="327">
        <v>0</v>
      </c>
      <c r="N85" s="328">
        <f t="shared" si="11"/>
        <v>14490</v>
      </c>
      <c r="O85" s="571" t="s">
        <v>475</v>
      </c>
      <c r="P85" s="474"/>
      <c r="Q85" s="327"/>
      <c r="R85" s="328"/>
      <c r="S85" s="301" t="s">
        <v>475</v>
      </c>
      <c r="T85" s="285">
        <v>7.0000000000000007E-2</v>
      </c>
      <c r="U85" s="286">
        <v>7.0000000000000007E-2</v>
      </c>
      <c r="V85" s="286">
        <v>7.0000000000000007E-2</v>
      </c>
      <c r="W85" s="287"/>
      <c r="X85" s="287"/>
      <c r="Y85" s="25" t="s">
        <v>30</v>
      </c>
      <c r="Z85" s="25"/>
      <c r="AA85" s="562" t="s">
        <v>255</v>
      </c>
      <c r="AB85" s="563"/>
    </row>
    <row r="86" spans="2:28" ht="21" x14ac:dyDescent="0.4">
      <c r="B86" s="213" t="s">
        <v>249</v>
      </c>
      <c r="C86" s="4" t="s">
        <v>469</v>
      </c>
      <c r="D86" t="s">
        <v>476</v>
      </c>
      <c r="E86" s="15">
        <v>0.05</v>
      </c>
      <c r="F86" s="278" t="s">
        <v>477</v>
      </c>
      <c r="G86" s="346" t="s">
        <v>29</v>
      </c>
      <c r="H86" s="345"/>
      <c r="I86" s="319"/>
      <c r="J86" s="320"/>
      <c r="K86" s="300"/>
      <c r="L86" s="474">
        <v>15490</v>
      </c>
      <c r="M86" s="327">
        <v>500</v>
      </c>
      <c r="N86" s="328">
        <f t="shared" si="11"/>
        <v>14990</v>
      </c>
      <c r="O86" s="571" t="s">
        <v>475</v>
      </c>
      <c r="P86" s="474">
        <v>16490</v>
      </c>
      <c r="Q86" s="327">
        <v>1500</v>
      </c>
      <c r="R86" s="328">
        <f t="shared" si="13"/>
        <v>14990</v>
      </c>
      <c r="S86" s="301" t="s">
        <v>475</v>
      </c>
      <c r="T86" s="285">
        <v>7.0000000000000007E-2</v>
      </c>
      <c r="U86" s="286">
        <v>7.0000000000000007E-2</v>
      </c>
      <c r="V86" s="286">
        <v>7.0000000000000007E-2</v>
      </c>
      <c r="W86" s="287"/>
      <c r="X86" s="287"/>
      <c r="Y86" s="25" t="s">
        <v>30</v>
      </c>
      <c r="Z86" s="25"/>
      <c r="AA86" s="562" t="s">
        <v>255</v>
      </c>
      <c r="AB86" s="563"/>
    </row>
    <row r="87" spans="2:28" ht="21" x14ac:dyDescent="0.4">
      <c r="B87" s="213" t="s">
        <v>249</v>
      </c>
      <c r="C87" s="4" t="s">
        <v>469</v>
      </c>
      <c r="D87" t="s">
        <v>478</v>
      </c>
      <c r="E87" s="15">
        <v>0</v>
      </c>
      <c r="F87" s="278" t="s">
        <v>479</v>
      </c>
      <c r="G87" s="346" t="s">
        <v>155</v>
      </c>
      <c r="H87" s="345"/>
      <c r="I87" s="319"/>
      <c r="J87" s="320"/>
      <c r="K87" s="300"/>
      <c r="L87" s="283"/>
      <c r="M87" s="319"/>
      <c r="N87" s="320"/>
      <c r="O87" s="571" t="s">
        <v>472</v>
      </c>
      <c r="P87" s="283">
        <f>P84+600</f>
        <v>14590</v>
      </c>
      <c r="Q87" s="319">
        <f>Q84</f>
        <v>1000</v>
      </c>
      <c r="R87" s="320">
        <f t="shared" si="13"/>
        <v>13590</v>
      </c>
      <c r="S87" s="301" t="s">
        <v>472</v>
      </c>
      <c r="T87" s="285">
        <v>7.0000000000000007E-2</v>
      </c>
      <c r="U87" s="286">
        <v>7.0000000000000007E-2</v>
      </c>
      <c r="V87" s="286">
        <v>7.0000000000000007E-2</v>
      </c>
      <c r="W87" s="287"/>
      <c r="X87" s="287"/>
      <c r="Y87" s="25">
        <v>0</v>
      </c>
      <c r="Z87" s="25"/>
      <c r="AA87" s="562" t="s">
        <v>255</v>
      </c>
      <c r="AB87" s="563"/>
    </row>
    <row r="88" spans="2:28" ht="21" x14ac:dyDescent="0.4">
      <c r="B88" s="213" t="s">
        <v>249</v>
      </c>
      <c r="C88" s="4" t="s">
        <v>469</v>
      </c>
      <c r="D88" t="s">
        <v>480</v>
      </c>
      <c r="E88" s="15">
        <v>0</v>
      </c>
      <c r="F88" s="278" t="s">
        <v>481</v>
      </c>
      <c r="G88" s="346" t="s">
        <v>155</v>
      </c>
      <c r="H88" s="345"/>
      <c r="I88" s="319"/>
      <c r="J88" s="320"/>
      <c r="K88" s="300"/>
      <c r="L88" s="283">
        <f>L85+600</f>
        <v>15090</v>
      </c>
      <c r="M88" s="319">
        <f>M85</f>
        <v>0</v>
      </c>
      <c r="N88" s="320">
        <f t="shared" si="11"/>
        <v>15090</v>
      </c>
      <c r="O88" s="571" t="s">
        <v>475</v>
      </c>
      <c r="P88" s="283"/>
      <c r="Q88" s="319"/>
      <c r="R88" s="320"/>
      <c r="S88" s="301" t="s">
        <v>475</v>
      </c>
      <c r="T88" s="285">
        <v>7.0000000000000007E-2</v>
      </c>
      <c r="U88" s="286">
        <v>7.0000000000000007E-2</v>
      </c>
      <c r="V88" s="286">
        <v>7.0000000000000007E-2</v>
      </c>
      <c r="W88" s="287"/>
      <c r="X88" s="287"/>
      <c r="Y88" s="25">
        <v>0</v>
      </c>
      <c r="Z88" s="25"/>
      <c r="AA88" s="562" t="s">
        <v>255</v>
      </c>
      <c r="AB88" s="563"/>
    </row>
    <row r="89" spans="2:28" ht="21.6" thickBot="1" x14ac:dyDescent="0.45">
      <c r="B89" s="216" t="s">
        <v>249</v>
      </c>
      <c r="C89" s="347" t="s">
        <v>469</v>
      </c>
      <c r="D89" s="131" t="s">
        <v>482</v>
      </c>
      <c r="E89" s="16">
        <v>0</v>
      </c>
      <c r="F89" s="348" t="s">
        <v>483</v>
      </c>
      <c r="G89" s="572" t="s">
        <v>155</v>
      </c>
      <c r="H89" s="349"/>
      <c r="I89" s="350"/>
      <c r="J89" s="351"/>
      <c r="K89" s="352"/>
      <c r="L89" s="481">
        <f>L86+600</f>
        <v>16090</v>
      </c>
      <c r="M89" s="482">
        <f>M86</f>
        <v>500</v>
      </c>
      <c r="N89" s="483">
        <f t="shared" si="11"/>
        <v>15590</v>
      </c>
      <c r="O89" s="573" t="str">
        <f>O86</f>
        <v>MULTIMEDIA SP 950 ANDROID + CÁMARA  + SENSORES</v>
      </c>
      <c r="P89" s="353"/>
      <c r="Q89" s="350"/>
      <c r="R89" s="351"/>
      <c r="S89" s="354" t="str">
        <f>S86</f>
        <v>MULTIMEDIA SP 950 ANDROID + CÁMARA  + SENSORES</v>
      </c>
      <c r="T89" s="355">
        <v>7.0000000000000007E-2</v>
      </c>
      <c r="U89" s="356">
        <v>7.0000000000000007E-2</v>
      </c>
      <c r="V89" s="356">
        <v>7.0000000000000007E-2</v>
      </c>
      <c r="W89" s="357"/>
      <c r="X89" s="357"/>
      <c r="Y89" s="45">
        <v>0</v>
      </c>
      <c r="Z89" s="45"/>
      <c r="AA89" s="574" t="s">
        <v>255</v>
      </c>
      <c r="AB89" s="575"/>
    </row>
    <row r="90" spans="2:28" ht="15.6" x14ac:dyDescent="0.3">
      <c r="F90" s="358"/>
    </row>
  </sheetData>
  <mergeCells count="7">
    <mergeCell ref="AA4:AB4"/>
    <mergeCell ref="O80:O83"/>
    <mergeCell ref="S80:S83"/>
    <mergeCell ref="B1:G1"/>
    <mergeCell ref="B2:G2"/>
    <mergeCell ref="L4:O4"/>
    <mergeCell ref="P4:S4"/>
  </mergeCells>
  <conditionalFormatting sqref="T6:V89">
    <cfRule type="cellIs" dxfId="17" priority="2" operator="between">
      <formula>0.01</formula>
      <formula>0.06</formula>
    </cfRule>
  </conditionalFormatting>
  <conditionalFormatting sqref="T6:V43">
    <cfRule type="expression" dxfId="16" priority="3">
      <formula>#REF!&lt;&gt;#REF!</formula>
    </cfRule>
  </conditionalFormatting>
  <conditionalFormatting sqref="T44:V89">
    <cfRule type="expression" dxfId="15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B332-B271-4AA4-B9F5-D09F349534CA}">
  <dimension ref="B4:U43"/>
  <sheetViews>
    <sheetView showGridLines="0" topLeftCell="A3" zoomScale="60" zoomScaleNormal="60" workbookViewId="0">
      <pane xSplit="6" ySplit="6" topLeftCell="G9" activePane="bottomRight" state="frozen"/>
      <selection pane="topRight" activeCell="G3" sqref="G3"/>
      <selection pane="bottomLeft" activeCell="A6" sqref="A6"/>
      <selection pane="bottomRight" activeCell="J29" sqref="J29"/>
    </sheetView>
  </sheetViews>
  <sheetFormatPr baseColWidth="10" defaultColWidth="11.44140625" defaultRowHeight="14.4" x14ac:dyDescent="0.3"/>
  <cols>
    <col min="1" max="1" width="4.6640625" customWidth="1"/>
    <col min="2" max="2" width="9.33203125" customWidth="1"/>
    <col min="3" max="3" width="17.5546875" bestFit="1" customWidth="1"/>
    <col min="4" max="4" width="22.33203125" customWidth="1"/>
    <col min="5" max="5" width="6.5546875" customWidth="1"/>
    <col min="6" max="6" width="51.109375" customWidth="1"/>
    <col min="7" max="7" width="11.44140625" customWidth="1"/>
    <col min="8" max="10" width="14" style="1" customWidth="1"/>
    <col min="11" max="11" width="40.44140625" style="1" customWidth="1"/>
    <col min="12" max="12" width="115.5546875" hidden="1" customWidth="1"/>
    <col min="13" max="14" width="10.109375" hidden="1" customWidth="1"/>
    <col min="15" max="15" width="9.5546875" hidden="1" customWidth="1"/>
    <col min="16" max="16" width="16" hidden="1" customWidth="1"/>
    <col min="17" max="17" width="7" style="1" customWidth="1"/>
    <col min="19" max="19" width="16.109375" customWidth="1"/>
    <col min="20" max="20" width="30.109375" customWidth="1"/>
    <col min="21" max="21" width="39.6640625" customWidth="1"/>
  </cols>
  <sheetData>
    <row r="4" spans="2:21" s="2" customFormat="1" ht="23.4" x14ac:dyDescent="0.45">
      <c r="B4" s="598" t="s">
        <v>145</v>
      </c>
      <c r="C4" s="598"/>
      <c r="D4" s="598"/>
      <c r="E4" s="598"/>
      <c r="F4" s="598"/>
      <c r="G4" s="598"/>
      <c r="H4" s="485"/>
      <c r="I4" s="485"/>
      <c r="J4" s="485"/>
      <c r="K4" s="485"/>
      <c r="Q4" s="21"/>
    </row>
    <row r="5" spans="2:21" ht="21.75" customHeight="1" x14ac:dyDescent="0.3">
      <c r="B5" s="599" t="s">
        <v>484</v>
      </c>
      <c r="C5" s="599"/>
      <c r="D5" s="599"/>
      <c r="E5" s="599"/>
      <c r="F5" s="599"/>
      <c r="G5" s="599"/>
      <c r="H5" s="486"/>
      <c r="I5" s="486"/>
      <c r="J5" s="486"/>
      <c r="K5" s="486"/>
    </row>
    <row r="6" spans="2:21" ht="21.75" customHeight="1" thickBot="1" x14ac:dyDescent="0.35"/>
    <row r="7" spans="2:21" ht="15" thickBot="1" x14ac:dyDescent="0.35">
      <c r="H7" s="600" t="s">
        <v>5</v>
      </c>
      <c r="I7" s="601"/>
      <c r="J7" s="601"/>
      <c r="K7" s="602"/>
      <c r="R7" s="609" t="s">
        <v>485</v>
      </c>
      <c r="S7" s="610"/>
      <c r="T7" s="610"/>
      <c r="U7" s="611"/>
    </row>
    <row r="8" spans="2:21" ht="77.25" customHeight="1" thickBot="1" x14ac:dyDescent="0.35">
      <c r="B8" s="7" t="s">
        <v>7</v>
      </c>
      <c r="C8" s="8" t="s">
        <v>8</v>
      </c>
      <c r="D8" s="8" t="s">
        <v>9</v>
      </c>
      <c r="E8" s="8" t="s">
        <v>10</v>
      </c>
      <c r="F8" s="8" t="s">
        <v>11</v>
      </c>
      <c r="G8" s="30" t="s">
        <v>12</v>
      </c>
      <c r="H8" s="10" t="s">
        <v>486</v>
      </c>
      <c r="I8" s="11" t="s">
        <v>14</v>
      </c>
      <c r="J8" s="64" t="s">
        <v>487</v>
      </c>
      <c r="K8" s="12" t="s">
        <v>16</v>
      </c>
      <c r="L8" s="82" t="s">
        <v>17</v>
      </c>
      <c r="M8" s="83" t="s">
        <v>18</v>
      </c>
      <c r="N8" s="83" t="s">
        <v>19</v>
      </c>
      <c r="O8" s="84" t="s">
        <v>20</v>
      </c>
      <c r="P8" s="84" t="s">
        <v>21</v>
      </c>
      <c r="Q8" s="546" t="s">
        <v>22</v>
      </c>
      <c r="R8" s="528" t="s">
        <v>488</v>
      </c>
      <c r="S8" s="529" t="s">
        <v>489</v>
      </c>
      <c r="T8" s="530" t="s">
        <v>490</v>
      </c>
      <c r="U8" s="531" t="s">
        <v>491</v>
      </c>
    </row>
    <row r="9" spans="2:21" ht="16.5" customHeight="1" x14ac:dyDescent="0.3">
      <c r="B9" s="34" t="s">
        <v>492</v>
      </c>
      <c r="C9" s="177" t="s">
        <v>493</v>
      </c>
      <c r="D9" s="35" t="s">
        <v>494</v>
      </c>
      <c r="E9" s="15">
        <v>7.4999999999999997E-2</v>
      </c>
      <c r="F9" s="35" t="s">
        <v>495</v>
      </c>
      <c r="G9" s="104" t="s">
        <v>496</v>
      </c>
      <c r="H9" s="178">
        <v>15790</v>
      </c>
      <c r="I9" s="166">
        <v>100</v>
      </c>
      <c r="J9" s="55">
        <f t="shared" ref="J9:J26" si="0">H9-I9</f>
        <v>15690</v>
      </c>
      <c r="K9" s="202"/>
      <c r="L9" s="113">
        <v>7.0000000000000007E-2</v>
      </c>
      <c r="M9" s="114">
        <v>7.0000000000000007E-2</v>
      </c>
      <c r="N9" s="114">
        <v>7.0000000000000007E-2</v>
      </c>
      <c r="P9" t="s">
        <v>497</v>
      </c>
      <c r="Q9" s="504" t="s">
        <v>30</v>
      </c>
      <c r="R9" s="536">
        <v>15790</v>
      </c>
      <c r="S9" s="537">
        <v>15690</v>
      </c>
      <c r="T9" s="547" t="s">
        <v>498</v>
      </c>
      <c r="U9" s="548" t="s">
        <v>499</v>
      </c>
    </row>
    <row r="10" spans="2:21" ht="16.5" customHeight="1" x14ac:dyDescent="0.3">
      <c r="B10" s="34" t="s">
        <v>492</v>
      </c>
      <c r="C10" s="177" t="s">
        <v>493</v>
      </c>
      <c r="D10" s="35" t="s">
        <v>500</v>
      </c>
      <c r="E10" s="15">
        <v>0</v>
      </c>
      <c r="F10" s="35" t="s">
        <v>501</v>
      </c>
      <c r="G10" s="104" t="s">
        <v>155</v>
      </c>
      <c r="H10" s="178">
        <v>15790</v>
      </c>
      <c r="I10" s="166">
        <v>100</v>
      </c>
      <c r="J10" s="55">
        <f t="shared" si="0"/>
        <v>15690</v>
      </c>
      <c r="K10" s="202"/>
      <c r="L10" s="113">
        <v>7.0000000000000007E-2</v>
      </c>
      <c r="M10" s="114">
        <v>7.0000000000000007E-2</v>
      </c>
      <c r="N10" s="114">
        <v>7.0000000000000007E-2</v>
      </c>
      <c r="P10" t="s">
        <v>497</v>
      </c>
      <c r="Q10" s="504" t="s">
        <v>30</v>
      </c>
      <c r="R10" s="536">
        <v>15790</v>
      </c>
      <c r="S10" s="537">
        <v>15690</v>
      </c>
      <c r="T10" s="547" t="s">
        <v>498</v>
      </c>
      <c r="U10" s="548" t="s">
        <v>499</v>
      </c>
    </row>
    <row r="11" spans="2:21" s="222" customFormat="1" ht="28.8" x14ac:dyDescent="0.3">
      <c r="B11" s="34" t="s">
        <v>492</v>
      </c>
      <c r="C11" s="177" t="s">
        <v>493</v>
      </c>
      <c r="D11" s="35" t="s">
        <v>502</v>
      </c>
      <c r="E11" s="15">
        <v>7.4999999999999997E-2</v>
      </c>
      <c r="F11" s="35" t="s">
        <v>503</v>
      </c>
      <c r="G11" s="104" t="s">
        <v>496</v>
      </c>
      <c r="H11" s="178">
        <v>17590</v>
      </c>
      <c r="I11" s="166">
        <v>100</v>
      </c>
      <c r="J11" s="55">
        <f t="shared" si="0"/>
        <v>17490</v>
      </c>
      <c r="K11" s="201" t="s">
        <v>504</v>
      </c>
      <c r="L11" s="223">
        <v>7.0000000000000007E-2</v>
      </c>
      <c r="M11" s="224">
        <v>7.0000000000000007E-2</v>
      </c>
      <c r="N11" s="224">
        <v>7.0000000000000007E-2</v>
      </c>
      <c r="P11" s="222" t="s">
        <v>505</v>
      </c>
      <c r="Q11" s="549" t="s">
        <v>30</v>
      </c>
      <c r="R11" s="536">
        <v>17590</v>
      </c>
      <c r="S11" s="537">
        <v>17490</v>
      </c>
      <c r="T11" s="547" t="s">
        <v>498</v>
      </c>
      <c r="U11" s="548" t="s">
        <v>499</v>
      </c>
    </row>
    <row r="12" spans="2:21" s="222" customFormat="1" ht="28.8" x14ac:dyDescent="0.3">
      <c r="B12" s="34" t="s">
        <v>492</v>
      </c>
      <c r="C12" s="177" t="s">
        <v>493</v>
      </c>
      <c r="D12" s="35" t="s">
        <v>506</v>
      </c>
      <c r="E12" s="15">
        <v>0</v>
      </c>
      <c r="F12" s="35" t="s">
        <v>507</v>
      </c>
      <c r="G12" s="104" t="s">
        <v>155</v>
      </c>
      <c r="H12" s="178">
        <v>17590</v>
      </c>
      <c r="I12" s="166">
        <v>100</v>
      </c>
      <c r="J12" s="55">
        <f t="shared" si="0"/>
        <v>17490</v>
      </c>
      <c r="K12" s="201" t="s">
        <v>504</v>
      </c>
      <c r="L12" s="223">
        <v>7.0000000000000007E-2</v>
      </c>
      <c r="M12" s="224">
        <v>7.0000000000000007E-2</v>
      </c>
      <c r="N12" s="224">
        <v>7.0000000000000007E-2</v>
      </c>
      <c r="P12" s="222" t="s">
        <v>505</v>
      </c>
      <c r="Q12" s="549" t="s">
        <v>30</v>
      </c>
      <c r="R12" s="536">
        <v>17590</v>
      </c>
      <c r="S12" s="537">
        <v>17490</v>
      </c>
      <c r="T12" s="547" t="s">
        <v>498</v>
      </c>
      <c r="U12" s="548" t="s">
        <v>499</v>
      </c>
    </row>
    <row r="13" spans="2:21" s="222" customFormat="1" ht="28.8" x14ac:dyDescent="0.3">
      <c r="B13" s="34" t="s">
        <v>492</v>
      </c>
      <c r="C13" s="177" t="s">
        <v>493</v>
      </c>
      <c r="D13" s="35" t="s">
        <v>508</v>
      </c>
      <c r="E13" s="15">
        <v>7.4999999999999997E-2</v>
      </c>
      <c r="F13" s="35" t="s">
        <v>509</v>
      </c>
      <c r="G13" s="104" t="s">
        <v>496</v>
      </c>
      <c r="H13" s="178">
        <v>17890</v>
      </c>
      <c r="I13" s="166">
        <v>100</v>
      </c>
      <c r="J13" s="55">
        <f t="shared" si="0"/>
        <v>17790</v>
      </c>
      <c r="K13" s="201" t="s">
        <v>504</v>
      </c>
      <c r="L13" s="223">
        <v>7.0000000000000007E-2</v>
      </c>
      <c r="M13" s="224">
        <v>7.0000000000000007E-2</v>
      </c>
      <c r="N13" s="224">
        <v>7.0000000000000007E-2</v>
      </c>
      <c r="P13" s="222" t="s">
        <v>510</v>
      </c>
      <c r="Q13" s="549" t="s">
        <v>30</v>
      </c>
      <c r="R13" s="536">
        <v>17890</v>
      </c>
      <c r="S13" s="537">
        <v>17790</v>
      </c>
      <c r="T13" s="547" t="s">
        <v>498</v>
      </c>
      <c r="U13" s="548" t="s">
        <v>499</v>
      </c>
    </row>
    <row r="14" spans="2:21" s="222" customFormat="1" ht="28.8" x14ac:dyDescent="0.3">
      <c r="B14" s="34" t="s">
        <v>492</v>
      </c>
      <c r="C14" s="177" t="s">
        <v>493</v>
      </c>
      <c r="D14" s="35" t="s">
        <v>511</v>
      </c>
      <c r="E14" s="15">
        <v>0</v>
      </c>
      <c r="F14" s="35" t="s">
        <v>512</v>
      </c>
      <c r="G14" s="104" t="s">
        <v>155</v>
      </c>
      <c r="H14" s="178">
        <v>17890</v>
      </c>
      <c r="I14" s="166">
        <v>100</v>
      </c>
      <c r="J14" s="55">
        <f t="shared" si="0"/>
        <v>17790</v>
      </c>
      <c r="K14" s="201" t="s">
        <v>504</v>
      </c>
      <c r="L14" s="223">
        <v>7.0000000000000007E-2</v>
      </c>
      <c r="M14" s="224">
        <v>7.0000000000000007E-2</v>
      </c>
      <c r="N14" s="224">
        <v>7.0000000000000007E-2</v>
      </c>
      <c r="P14" s="222" t="s">
        <v>510</v>
      </c>
      <c r="Q14" s="549" t="s">
        <v>30</v>
      </c>
      <c r="R14" s="536">
        <v>17890</v>
      </c>
      <c r="S14" s="537">
        <v>17790</v>
      </c>
      <c r="T14" s="547" t="s">
        <v>498</v>
      </c>
      <c r="U14" s="548" t="s">
        <v>499</v>
      </c>
    </row>
    <row r="15" spans="2:21" s="222" customFormat="1" ht="28.8" x14ac:dyDescent="0.3">
      <c r="B15" s="34" t="s">
        <v>492</v>
      </c>
      <c r="C15" s="177" t="s">
        <v>493</v>
      </c>
      <c r="D15" s="35" t="s">
        <v>513</v>
      </c>
      <c r="E15" s="15">
        <v>7.4999999999999997E-2</v>
      </c>
      <c r="F15" s="35" t="s">
        <v>514</v>
      </c>
      <c r="G15" s="104"/>
      <c r="H15" s="178">
        <v>17990</v>
      </c>
      <c r="I15" s="166">
        <v>150</v>
      </c>
      <c r="J15" s="55">
        <f t="shared" si="0"/>
        <v>17840</v>
      </c>
      <c r="K15" s="201" t="s">
        <v>504</v>
      </c>
      <c r="L15" s="223"/>
      <c r="M15" s="224"/>
      <c r="N15" s="224"/>
      <c r="Q15" s="549" t="s">
        <v>30</v>
      </c>
      <c r="R15" s="536">
        <v>17990</v>
      </c>
      <c r="S15" s="537">
        <v>17840</v>
      </c>
      <c r="T15" s="547" t="s">
        <v>498</v>
      </c>
      <c r="U15" s="548" t="s">
        <v>499</v>
      </c>
    </row>
    <row r="16" spans="2:21" s="222" customFormat="1" ht="28.8" x14ac:dyDescent="0.3">
      <c r="B16" s="34" t="s">
        <v>492</v>
      </c>
      <c r="C16" s="177" t="s">
        <v>493</v>
      </c>
      <c r="D16" s="35" t="s">
        <v>515</v>
      </c>
      <c r="E16" s="15">
        <v>0</v>
      </c>
      <c r="F16" s="35" t="s">
        <v>516</v>
      </c>
      <c r="G16" s="104"/>
      <c r="H16" s="178">
        <v>18190</v>
      </c>
      <c r="I16" s="166">
        <v>300</v>
      </c>
      <c r="J16" s="55">
        <f t="shared" si="0"/>
        <v>17890</v>
      </c>
      <c r="K16" s="201" t="s">
        <v>504</v>
      </c>
      <c r="L16" s="223"/>
      <c r="M16" s="224"/>
      <c r="N16" s="224"/>
      <c r="Q16" s="549" t="s">
        <v>30</v>
      </c>
      <c r="R16" s="536">
        <v>18190</v>
      </c>
      <c r="S16" s="537">
        <v>17890</v>
      </c>
      <c r="T16" s="547" t="s">
        <v>498</v>
      </c>
      <c r="U16" s="548" t="s">
        <v>499</v>
      </c>
    </row>
    <row r="17" spans="2:21" s="222" customFormat="1" ht="28.8" x14ac:dyDescent="0.3">
      <c r="B17" s="34" t="s">
        <v>492</v>
      </c>
      <c r="C17" s="177" t="s">
        <v>493</v>
      </c>
      <c r="D17" s="35" t="s">
        <v>517</v>
      </c>
      <c r="E17" s="15">
        <v>7.4999999999999997E-2</v>
      </c>
      <c r="F17" s="35" t="s">
        <v>518</v>
      </c>
      <c r="G17" s="104"/>
      <c r="H17" s="178">
        <v>17990</v>
      </c>
      <c r="I17" s="166">
        <v>150</v>
      </c>
      <c r="J17" s="55">
        <f t="shared" si="0"/>
        <v>17840</v>
      </c>
      <c r="K17" s="201" t="s">
        <v>504</v>
      </c>
      <c r="L17" s="223"/>
      <c r="M17" s="224"/>
      <c r="N17" s="224"/>
      <c r="Q17" s="549" t="s">
        <v>30</v>
      </c>
      <c r="R17" s="536">
        <v>17990</v>
      </c>
      <c r="S17" s="537">
        <v>17840</v>
      </c>
      <c r="T17" s="547" t="s">
        <v>498</v>
      </c>
      <c r="U17" s="548" t="s">
        <v>499</v>
      </c>
    </row>
    <row r="18" spans="2:21" s="222" customFormat="1" ht="28.8" x14ac:dyDescent="0.3">
      <c r="B18" s="34" t="s">
        <v>492</v>
      </c>
      <c r="C18" s="177" t="s">
        <v>493</v>
      </c>
      <c r="D18" s="35" t="s">
        <v>519</v>
      </c>
      <c r="E18" s="15">
        <v>0</v>
      </c>
      <c r="F18" s="35" t="s">
        <v>520</v>
      </c>
      <c r="G18" s="104"/>
      <c r="H18" s="178">
        <v>18190</v>
      </c>
      <c r="I18" s="166">
        <v>300</v>
      </c>
      <c r="J18" s="55">
        <f t="shared" si="0"/>
        <v>17890</v>
      </c>
      <c r="K18" s="201" t="s">
        <v>504</v>
      </c>
      <c r="L18" s="223"/>
      <c r="M18" s="224"/>
      <c r="N18" s="224"/>
      <c r="Q18" s="549" t="s">
        <v>30</v>
      </c>
      <c r="R18" s="536">
        <v>18190</v>
      </c>
      <c r="S18" s="537">
        <v>17890</v>
      </c>
      <c r="T18" s="547" t="s">
        <v>498</v>
      </c>
      <c r="U18" s="548" t="s">
        <v>499</v>
      </c>
    </row>
    <row r="19" spans="2:21" s="222" customFormat="1" ht="28.8" x14ac:dyDescent="0.3">
      <c r="B19" s="34" t="s">
        <v>492</v>
      </c>
      <c r="C19" s="177" t="s">
        <v>493</v>
      </c>
      <c r="D19" s="35" t="s">
        <v>521</v>
      </c>
      <c r="E19" s="15">
        <v>7.4999999999999997E-2</v>
      </c>
      <c r="F19" s="35" t="s">
        <v>522</v>
      </c>
      <c r="G19" s="104" t="s">
        <v>496</v>
      </c>
      <c r="H19" s="178">
        <v>19090</v>
      </c>
      <c r="I19" s="166">
        <v>100</v>
      </c>
      <c r="J19" s="55">
        <f t="shared" si="0"/>
        <v>18990</v>
      </c>
      <c r="K19" s="201" t="s">
        <v>504</v>
      </c>
      <c r="L19" s="223">
        <v>7.0000000000000007E-2</v>
      </c>
      <c r="M19" s="224">
        <v>7.0000000000000007E-2</v>
      </c>
      <c r="N19" s="224">
        <v>7.0000000000000007E-2</v>
      </c>
      <c r="P19" s="222" t="e">
        <v>#N/A</v>
      </c>
      <c r="Q19" s="549" t="s">
        <v>30</v>
      </c>
      <c r="R19" s="536">
        <v>19490</v>
      </c>
      <c r="S19" s="537">
        <v>18990</v>
      </c>
      <c r="T19" s="547" t="s">
        <v>498</v>
      </c>
      <c r="U19" s="548" t="s">
        <v>499</v>
      </c>
    </row>
    <row r="20" spans="2:21" s="222" customFormat="1" ht="28.8" x14ac:dyDescent="0.3">
      <c r="B20" s="34" t="s">
        <v>492</v>
      </c>
      <c r="C20" s="177" t="s">
        <v>493</v>
      </c>
      <c r="D20" s="35" t="s">
        <v>523</v>
      </c>
      <c r="E20" s="15">
        <v>0</v>
      </c>
      <c r="F20" s="35" t="s">
        <v>524</v>
      </c>
      <c r="G20" s="104" t="s">
        <v>155</v>
      </c>
      <c r="H20" s="178">
        <v>19090</v>
      </c>
      <c r="I20" s="166"/>
      <c r="J20" s="55">
        <f t="shared" si="0"/>
        <v>19090</v>
      </c>
      <c r="K20" s="201" t="s">
        <v>504</v>
      </c>
      <c r="L20" s="223">
        <v>7.0000000000000007E-2</v>
      </c>
      <c r="M20" s="224">
        <v>7.0000000000000007E-2</v>
      </c>
      <c r="N20" s="224">
        <v>7.0000000000000007E-2</v>
      </c>
      <c r="P20" s="222" t="e">
        <v>#N/A</v>
      </c>
      <c r="Q20" s="549" t="s">
        <v>30</v>
      </c>
      <c r="R20" s="536">
        <v>19490</v>
      </c>
      <c r="S20" s="537">
        <v>19090</v>
      </c>
      <c r="T20" s="547" t="s">
        <v>498</v>
      </c>
      <c r="U20" s="548" t="s">
        <v>499</v>
      </c>
    </row>
    <row r="21" spans="2:21" s="222" customFormat="1" ht="28.8" x14ac:dyDescent="0.3">
      <c r="B21" s="34" t="s">
        <v>492</v>
      </c>
      <c r="C21" s="177" t="s">
        <v>493</v>
      </c>
      <c r="D21" s="35" t="s">
        <v>525</v>
      </c>
      <c r="E21" s="15">
        <v>7.4999999999999997E-2</v>
      </c>
      <c r="F21" s="35" t="s">
        <v>526</v>
      </c>
      <c r="G21" s="104" t="s">
        <v>496</v>
      </c>
      <c r="H21" s="178">
        <v>19090</v>
      </c>
      <c r="I21" s="166">
        <v>100</v>
      </c>
      <c r="J21" s="55">
        <f t="shared" si="0"/>
        <v>18990</v>
      </c>
      <c r="K21" s="201" t="s">
        <v>504</v>
      </c>
      <c r="L21" s="223">
        <v>7.0000000000000007E-2</v>
      </c>
      <c r="M21" s="224">
        <v>7.0000000000000007E-2</v>
      </c>
      <c r="N21" s="224">
        <v>7.0000000000000007E-2</v>
      </c>
      <c r="P21" s="222" t="e">
        <v>#N/A</v>
      </c>
      <c r="Q21" s="549" t="s">
        <v>30</v>
      </c>
      <c r="R21" s="536">
        <v>19790</v>
      </c>
      <c r="S21" s="537">
        <v>18990</v>
      </c>
      <c r="T21" s="547" t="s">
        <v>498</v>
      </c>
      <c r="U21" s="548" t="s">
        <v>499</v>
      </c>
    </row>
    <row r="22" spans="2:21" s="222" customFormat="1" ht="28.8" x14ac:dyDescent="0.3">
      <c r="B22" s="39" t="s">
        <v>492</v>
      </c>
      <c r="C22" s="225" t="s">
        <v>493</v>
      </c>
      <c r="D22" s="37" t="s">
        <v>527</v>
      </c>
      <c r="E22" s="226">
        <v>0</v>
      </c>
      <c r="F22" s="37" t="s">
        <v>528</v>
      </c>
      <c r="G22" s="227" t="s">
        <v>155</v>
      </c>
      <c r="H22" s="228">
        <v>19090</v>
      </c>
      <c r="I22" s="229"/>
      <c r="J22" s="56">
        <f t="shared" si="0"/>
        <v>19090</v>
      </c>
      <c r="K22" s="231" t="s">
        <v>504</v>
      </c>
      <c r="L22" s="232">
        <v>7.0000000000000007E-2</v>
      </c>
      <c r="M22" s="233">
        <v>7.0000000000000007E-2</v>
      </c>
      <c r="N22" s="233">
        <v>7.0000000000000007E-2</v>
      </c>
      <c r="O22" s="230"/>
      <c r="P22" s="230" t="e">
        <v>#N/A</v>
      </c>
      <c r="Q22" s="550" t="s">
        <v>30</v>
      </c>
      <c r="R22" s="536">
        <v>19790</v>
      </c>
      <c r="S22" s="537">
        <v>19090</v>
      </c>
      <c r="T22" s="547" t="s">
        <v>498</v>
      </c>
      <c r="U22" s="548" t="s">
        <v>499</v>
      </c>
    </row>
    <row r="23" spans="2:21" s="222" customFormat="1" x14ac:dyDescent="0.3">
      <c r="B23" s="34" t="s">
        <v>492</v>
      </c>
      <c r="C23" s="177" t="s">
        <v>529</v>
      </c>
      <c r="D23" s="35" t="s">
        <v>530</v>
      </c>
      <c r="E23" s="15">
        <v>7.4999999999999997E-2</v>
      </c>
      <c r="F23" s="35" t="s">
        <v>531</v>
      </c>
      <c r="G23" s="104" t="s">
        <v>496</v>
      </c>
      <c r="H23" s="178">
        <v>15990</v>
      </c>
      <c r="I23" s="166">
        <v>500</v>
      </c>
      <c r="J23" s="55">
        <f t="shared" si="0"/>
        <v>15490</v>
      </c>
      <c r="K23" s="157"/>
      <c r="L23" s="223"/>
      <c r="M23" s="224"/>
      <c r="N23" s="224"/>
      <c r="Q23" s="549" t="s">
        <v>67</v>
      </c>
      <c r="R23" s="612" t="s">
        <v>532</v>
      </c>
      <c r="S23" s="613"/>
      <c r="T23" s="613"/>
      <c r="U23" s="614"/>
    </row>
    <row r="24" spans="2:21" s="222" customFormat="1" x14ac:dyDescent="0.3">
      <c r="B24" s="34" t="s">
        <v>492</v>
      </c>
      <c r="C24" s="177" t="s">
        <v>529</v>
      </c>
      <c r="D24" s="35" t="s">
        <v>533</v>
      </c>
      <c r="E24" s="15">
        <v>7.4999999999999997E-2</v>
      </c>
      <c r="F24" s="35" t="s">
        <v>534</v>
      </c>
      <c r="G24" s="104" t="s">
        <v>496</v>
      </c>
      <c r="H24" s="178">
        <v>17990</v>
      </c>
      <c r="I24" s="166">
        <v>500</v>
      </c>
      <c r="J24" s="55">
        <f t="shared" si="0"/>
        <v>17490</v>
      </c>
      <c r="K24" s="157"/>
      <c r="L24" s="223"/>
      <c r="M24" s="224"/>
      <c r="N24" s="224"/>
      <c r="Q24" s="549" t="s">
        <v>67</v>
      </c>
      <c r="R24" s="612"/>
      <c r="S24" s="613"/>
      <c r="T24" s="613"/>
      <c r="U24" s="614"/>
    </row>
    <row r="25" spans="2:21" s="222" customFormat="1" x14ac:dyDescent="0.3">
      <c r="B25" s="34" t="s">
        <v>492</v>
      </c>
      <c r="C25" s="177" t="s">
        <v>529</v>
      </c>
      <c r="D25" s="35" t="s">
        <v>535</v>
      </c>
      <c r="E25" s="15">
        <v>7.4999999999999997E-2</v>
      </c>
      <c r="F25" s="35" t="s">
        <v>536</v>
      </c>
      <c r="G25" s="104" t="s">
        <v>496</v>
      </c>
      <c r="H25" s="178">
        <v>19990</v>
      </c>
      <c r="I25" s="166">
        <v>500</v>
      </c>
      <c r="J25" s="55">
        <f t="shared" si="0"/>
        <v>19490</v>
      </c>
      <c r="K25" s="157"/>
      <c r="L25" s="223"/>
      <c r="M25" s="224"/>
      <c r="N25" s="224"/>
      <c r="Q25" s="549" t="s">
        <v>67</v>
      </c>
      <c r="R25" s="612"/>
      <c r="S25" s="613"/>
      <c r="T25" s="613"/>
      <c r="U25" s="614"/>
    </row>
    <row r="26" spans="2:21" s="222" customFormat="1" x14ac:dyDescent="0.3">
      <c r="B26" s="39" t="s">
        <v>492</v>
      </c>
      <c r="C26" s="225" t="s">
        <v>529</v>
      </c>
      <c r="D26" s="37" t="s">
        <v>537</v>
      </c>
      <c r="E26" s="226">
        <v>7.4999999999999997E-2</v>
      </c>
      <c r="F26" s="37" t="s">
        <v>538</v>
      </c>
      <c r="G26" s="227" t="s">
        <v>496</v>
      </c>
      <c r="H26" s="228">
        <v>21990</v>
      </c>
      <c r="I26" s="229">
        <v>500</v>
      </c>
      <c r="J26" s="56">
        <f t="shared" si="0"/>
        <v>21490</v>
      </c>
      <c r="K26" s="231"/>
      <c r="L26" s="232"/>
      <c r="M26" s="233"/>
      <c r="N26" s="233"/>
      <c r="O26" s="230"/>
      <c r="P26" s="230"/>
      <c r="Q26" s="550" t="s">
        <v>67</v>
      </c>
      <c r="R26" s="612"/>
      <c r="S26" s="613"/>
      <c r="T26" s="613"/>
      <c r="U26" s="614"/>
    </row>
    <row r="27" spans="2:21" x14ac:dyDescent="0.3">
      <c r="B27" s="34" t="s">
        <v>492</v>
      </c>
      <c r="C27" s="177" t="s">
        <v>539</v>
      </c>
      <c r="D27" s="35" t="s">
        <v>540</v>
      </c>
      <c r="E27" s="15">
        <v>0.1</v>
      </c>
      <c r="F27" s="35" t="s">
        <v>541</v>
      </c>
      <c r="G27" s="104" t="s">
        <v>496</v>
      </c>
      <c r="H27" s="178">
        <v>20490</v>
      </c>
      <c r="I27" s="166">
        <v>500</v>
      </c>
      <c r="J27" s="55">
        <f>H27-I27</f>
        <v>19990</v>
      </c>
      <c r="K27" s="201" t="s">
        <v>542</v>
      </c>
      <c r="L27" s="113"/>
      <c r="M27" s="114"/>
      <c r="N27" s="114"/>
      <c r="Q27" s="549" t="s">
        <v>30</v>
      </c>
      <c r="R27" s="536">
        <v>20490</v>
      </c>
      <c r="S27" s="537">
        <v>19990</v>
      </c>
      <c r="T27" s="547" t="s">
        <v>498</v>
      </c>
      <c r="U27" s="548" t="s">
        <v>499</v>
      </c>
    </row>
    <row r="28" spans="2:21" ht="16.5" customHeight="1" x14ac:dyDescent="0.3">
      <c r="B28" s="34" t="s">
        <v>492</v>
      </c>
      <c r="C28" s="177" t="s">
        <v>539</v>
      </c>
      <c r="D28" s="35" t="s">
        <v>543</v>
      </c>
      <c r="E28" s="15">
        <v>0.1</v>
      </c>
      <c r="F28" s="35" t="s">
        <v>544</v>
      </c>
      <c r="G28" s="104" t="s">
        <v>496</v>
      </c>
      <c r="H28" s="178">
        <v>23490</v>
      </c>
      <c r="I28" s="166">
        <v>650</v>
      </c>
      <c r="J28" s="55">
        <f t="shared" ref="J28:J30" si="1">H28-I28</f>
        <v>22840</v>
      </c>
      <c r="K28" s="202"/>
      <c r="L28" s="113"/>
      <c r="M28" s="114"/>
      <c r="N28" s="114"/>
      <c r="Q28" s="549" t="s">
        <v>30</v>
      </c>
      <c r="R28" s="536">
        <v>23490</v>
      </c>
      <c r="S28" s="537">
        <v>22840</v>
      </c>
      <c r="T28" s="547" t="s">
        <v>498</v>
      </c>
      <c r="U28" s="548" t="s">
        <v>499</v>
      </c>
    </row>
    <row r="29" spans="2:21" ht="16.5" customHeight="1" x14ac:dyDescent="0.3">
      <c r="B29" s="34" t="s">
        <v>492</v>
      </c>
      <c r="C29" s="177" t="s">
        <v>539</v>
      </c>
      <c r="D29" s="35" t="s">
        <v>545</v>
      </c>
      <c r="E29" s="15">
        <v>0.1</v>
      </c>
      <c r="F29" s="35" t="s">
        <v>546</v>
      </c>
      <c r="G29" s="104" t="s">
        <v>496</v>
      </c>
      <c r="H29" s="178"/>
      <c r="I29" s="166"/>
      <c r="J29" s="55"/>
      <c r="K29" s="202"/>
      <c r="L29" s="113">
        <v>7.0000000000000007E-2</v>
      </c>
      <c r="M29" s="114">
        <v>7.0000000000000007E-2</v>
      </c>
      <c r="N29" s="114">
        <v>7.0000000000000007E-2</v>
      </c>
      <c r="P29" t="s">
        <v>547</v>
      </c>
      <c r="Q29" s="549" t="s">
        <v>30</v>
      </c>
      <c r="R29" s="536"/>
      <c r="S29" s="537"/>
      <c r="T29" s="547" t="s">
        <v>498</v>
      </c>
      <c r="U29" s="548" t="s">
        <v>499</v>
      </c>
    </row>
    <row r="30" spans="2:21" ht="20.25" customHeight="1" thickBot="1" x14ac:dyDescent="0.35">
      <c r="B30" s="116" t="s">
        <v>492</v>
      </c>
      <c r="C30" s="182" t="s">
        <v>539</v>
      </c>
      <c r="D30" s="118" t="s">
        <v>548</v>
      </c>
      <c r="E30" s="16">
        <v>0.1</v>
      </c>
      <c r="F30" s="118" t="s">
        <v>549</v>
      </c>
      <c r="G30" s="120" t="s">
        <v>496</v>
      </c>
      <c r="H30" s="183">
        <v>26490</v>
      </c>
      <c r="I30" s="18">
        <v>650</v>
      </c>
      <c r="J30" s="66">
        <f t="shared" si="1"/>
        <v>25840</v>
      </c>
      <c r="K30" s="234"/>
      <c r="L30" s="129"/>
      <c r="M30" s="130"/>
      <c r="N30" s="130"/>
      <c r="O30" s="131"/>
      <c r="P30" s="131"/>
      <c r="Q30" s="551" t="s">
        <v>30</v>
      </c>
      <c r="R30" s="552">
        <v>26490</v>
      </c>
      <c r="S30" s="545">
        <v>25840</v>
      </c>
      <c r="T30" s="553" t="s">
        <v>498</v>
      </c>
      <c r="U30" s="554" t="s">
        <v>499</v>
      </c>
    </row>
    <row r="32" spans="2:21" x14ac:dyDescent="0.3">
      <c r="H32" s="221"/>
    </row>
    <row r="33" spans="2:11" x14ac:dyDescent="0.3">
      <c r="H33" s="221"/>
      <c r="I33" s="221"/>
      <c r="J33" s="221"/>
      <c r="K33" s="221"/>
    </row>
    <row r="34" spans="2:11" x14ac:dyDescent="0.3">
      <c r="H34"/>
      <c r="J34" s="221"/>
    </row>
    <row r="35" spans="2:11" x14ac:dyDescent="0.3">
      <c r="H35"/>
      <c r="J35" s="221"/>
    </row>
    <row r="36" spans="2:11" x14ac:dyDescent="0.3">
      <c r="H36"/>
    </row>
    <row r="37" spans="2:11" x14ac:dyDescent="0.3">
      <c r="H37"/>
    </row>
    <row r="40" spans="2:11" ht="16.5" hidden="1" customHeight="1" x14ac:dyDescent="0.3">
      <c r="B40" s="34" t="s">
        <v>148</v>
      </c>
      <c r="C40" s="177" t="s">
        <v>149</v>
      </c>
      <c r="D40" s="35" t="s">
        <v>153</v>
      </c>
      <c r="E40" s="15">
        <v>0</v>
      </c>
      <c r="F40" s="35" t="s">
        <v>154</v>
      </c>
      <c r="G40" s="104"/>
      <c r="H40" s="187"/>
      <c r="I40" s="187"/>
      <c r="J40" s="187"/>
      <c r="K40" s="187"/>
    </row>
    <row r="41" spans="2:11" ht="16.5" hidden="1" customHeight="1" x14ac:dyDescent="0.3">
      <c r="B41" s="34" t="s">
        <v>148</v>
      </c>
      <c r="C41" s="177" t="s">
        <v>149</v>
      </c>
      <c r="D41" s="35" t="s">
        <v>158</v>
      </c>
      <c r="E41" s="15">
        <v>0</v>
      </c>
      <c r="F41" s="35" t="s">
        <v>159</v>
      </c>
      <c r="G41" s="104"/>
      <c r="H41" s="187"/>
      <c r="I41" s="187"/>
      <c r="J41" s="187"/>
      <c r="K41" s="187"/>
    </row>
    <row r="42" spans="2:11" ht="16.5" hidden="1" customHeight="1" x14ac:dyDescent="0.3">
      <c r="B42" s="34" t="s">
        <v>148</v>
      </c>
      <c r="C42" s="177" t="s">
        <v>149</v>
      </c>
      <c r="D42" s="35" t="s">
        <v>162</v>
      </c>
      <c r="E42" s="15">
        <v>0</v>
      </c>
      <c r="F42" s="35" t="s">
        <v>163</v>
      </c>
      <c r="G42" s="104"/>
      <c r="H42" s="187"/>
      <c r="I42" s="187"/>
      <c r="J42" s="187"/>
      <c r="K42" s="187"/>
    </row>
    <row r="43" spans="2:11" ht="16.5" hidden="1" customHeight="1" x14ac:dyDescent="0.3">
      <c r="B43" s="116" t="s">
        <v>148</v>
      </c>
      <c r="C43" s="182" t="s">
        <v>149</v>
      </c>
      <c r="D43" s="118" t="s">
        <v>166</v>
      </c>
      <c r="E43" s="16">
        <v>0</v>
      </c>
      <c r="F43" s="118" t="s">
        <v>167</v>
      </c>
      <c r="G43" s="120"/>
      <c r="H43" s="187"/>
      <c r="I43" s="187"/>
      <c r="J43" s="187"/>
      <c r="K43" s="187"/>
    </row>
  </sheetData>
  <autoFilter ref="B8:G30" xr:uid="{9AB883C0-4463-4E10-A0FD-51B9BAD74B17}"/>
  <mergeCells count="5">
    <mergeCell ref="B4:G4"/>
    <mergeCell ref="B5:G5"/>
    <mergeCell ref="H7:K7"/>
    <mergeCell ref="R7:U7"/>
    <mergeCell ref="R23:U26"/>
  </mergeCells>
  <conditionalFormatting sqref="L19:N30 L9:N16">
    <cfRule type="cellIs" dxfId="14" priority="3" operator="between">
      <formula>0.01</formula>
      <formula>0.06</formula>
    </cfRule>
  </conditionalFormatting>
  <conditionalFormatting sqref="L19:N30 L9:N16">
    <cfRule type="expression" dxfId="13" priority="4">
      <formula>#REF!&lt;&gt;#REF!</formula>
    </cfRule>
  </conditionalFormatting>
  <conditionalFormatting sqref="L17:N18">
    <cfRule type="cellIs" dxfId="12" priority="1" operator="between">
      <formula>0.01</formula>
      <formula>0.06</formula>
    </cfRule>
  </conditionalFormatting>
  <conditionalFormatting sqref="L17:N18">
    <cfRule type="expression" dxfId="11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C3F2A-716B-4C7D-B4BC-F6994A88E118}">
  <dimension ref="B1:U34"/>
  <sheetViews>
    <sheetView showGridLines="0" zoomScale="60" zoomScaleNormal="6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H6" sqref="H6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2.33203125" customWidth="1"/>
    <col min="5" max="5" width="7.5546875" customWidth="1"/>
    <col min="6" max="6" width="33.6640625" customWidth="1"/>
    <col min="7" max="7" width="13" bestFit="1" customWidth="1"/>
    <col min="8" max="8" width="14" style="1" customWidth="1"/>
    <col min="9" max="9" width="12.44140625" style="1" customWidth="1"/>
    <col min="10" max="10" width="11" style="1" customWidth="1"/>
    <col min="11" max="11" width="47.33203125" style="1" customWidth="1"/>
    <col min="12" max="14" width="11.44140625" hidden="1" customWidth="1"/>
    <col min="15" max="15" width="11" hidden="1" customWidth="1"/>
    <col min="16" max="16" width="17.5546875" hidden="1" customWidth="1"/>
    <col min="17" max="17" width="8.33203125" style="1" customWidth="1"/>
    <col min="18" max="18" width="14.109375" customWidth="1"/>
    <col min="19" max="19" width="15.44140625" customWidth="1"/>
    <col min="20" max="20" width="17.6640625" bestFit="1" customWidth="1"/>
    <col min="21" max="21" width="59.44140625" bestFit="1" customWidth="1"/>
  </cols>
  <sheetData>
    <row r="1" spans="2:21" s="2" customFormat="1" ht="23.4" x14ac:dyDescent="0.45">
      <c r="B1" s="598" t="s">
        <v>145</v>
      </c>
      <c r="C1" s="598"/>
      <c r="D1" s="598"/>
      <c r="E1" s="598"/>
      <c r="F1" s="598"/>
      <c r="G1" s="598"/>
      <c r="H1" s="485"/>
      <c r="I1" s="485"/>
      <c r="J1" s="485"/>
      <c r="K1" s="485"/>
      <c r="Q1" s="21"/>
    </row>
    <row r="2" spans="2:21" x14ac:dyDescent="0.3">
      <c r="B2" s="599" t="s">
        <v>484</v>
      </c>
      <c r="C2" s="599"/>
      <c r="D2" s="599"/>
      <c r="E2" s="599"/>
      <c r="F2" s="599"/>
      <c r="G2" s="599"/>
      <c r="H2" s="486"/>
      <c r="I2" s="486"/>
      <c r="J2" s="486"/>
      <c r="K2" s="486"/>
    </row>
    <row r="3" spans="2:21" ht="5.4" customHeight="1" thickBot="1" x14ac:dyDescent="0.35"/>
    <row r="4" spans="2:21" ht="15" thickBot="1" x14ac:dyDescent="0.35">
      <c r="H4" s="600" t="s">
        <v>5</v>
      </c>
      <c r="I4" s="601"/>
      <c r="J4" s="601"/>
      <c r="K4" s="602"/>
      <c r="R4" s="609" t="s">
        <v>485</v>
      </c>
      <c r="S4" s="610"/>
      <c r="T4" s="610"/>
      <c r="U4" s="611"/>
    </row>
    <row r="5" spans="2:21" ht="77.25" customHeight="1" x14ac:dyDescent="0.3">
      <c r="B5" s="19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74" t="s">
        <v>12</v>
      </c>
      <c r="H5" s="10" t="s">
        <v>486</v>
      </c>
      <c r="I5" s="11" t="s">
        <v>14</v>
      </c>
      <c r="J5" s="64" t="s">
        <v>487</v>
      </c>
      <c r="K5" s="12" t="s">
        <v>16</v>
      </c>
      <c r="L5" s="82" t="s">
        <v>17</v>
      </c>
      <c r="M5" s="83" t="s">
        <v>18</v>
      </c>
      <c r="N5" s="83" t="s">
        <v>19</v>
      </c>
      <c r="O5" s="84" t="s">
        <v>20</v>
      </c>
      <c r="P5" s="84" t="s">
        <v>21</v>
      </c>
      <c r="Q5" s="22" t="s">
        <v>22</v>
      </c>
      <c r="R5" s="528" t="s">
        <v>488</v>
      </c>
      <c r="S5" s="529" t="s">
        <v>489</v>
      </c>
      <c r="T5" s="530" t="s">
        <v>490</v>
      </c>
      <c r="U5" s="531" t="s">
        <v>491</v>
      </c>
    </row>
    <row r="6" spans="2:21" ht="16.5" customHeight="1" x14ac:dyDescent="0.3">
      <c r="B6" s="38" t="s">
        <v>550</v>
      </c>
      <c r="C6" s="193" t="s">
        <v>551</v>
      </c>
      <c r="D6" s="194" t="s">
        <v>552</v>
      </c>
      <c r="E6" s="195">
        <v>7.4999999999999997E-2</v>
      </c>
      <c r="F6" s="194" t="s">
        <v>553</v>
      </c>
      <c r="G6" s="193" t="s">
        <v>496</v>
      </c>
      <c r="H6" s="196">
        <v>10990</v>
      </c>
      <c r="I6" s="197">
        <v>300</v>
      </c>
      <c r="J6" s="54">
        <f>H6-I6</f>
        <v>10690</v>
      </c>
      <c r="K6" s="198" t="s">
        <v>554</v>
      </c>
      <c r="L6" s="114">
        <v>7.0000000000000007E-2</v>
      </c>
      <c r="M6" s="114">
        <v>7.0000000000000007E-2</v>
      </c>
      <c r="N6" s="114">
        <v>7.0000000000000007E-2</v>
      </c>
      <c r="P6" t="e">
        <v>#N/A</v>
      </c>
      <c r="Q6" s="199" t="s">
        <v>30</v>
      </c>
      <c r="R6" s="532">
        <v>10990</v>
      </c>
      <c r="S6" s="533">
        <v>10690</v>
      </c>
      <c r="T6" s="534" t="s">
        <v>186</v>
      </c>
      <c r="U6" s="535" t="s">
        <v>499</v>
      </c>
    </row>
    <row r="7" spans="2:21" ht="43.2" x14ac:dyDescent="0.3">
      <c r="B7" s="34" t="s">
        <v>550</v>
      </c>
      <c r="C7" s="177" t="s">
        <v>551</v>
      </c>
      <c r="D7" s="104" t="s">
        <v>555</v>
      </c>
      <c r="E7" s="15">
        <v>0</v>
      </c>
      <c r="F7" s="104" t="s">
        <v>553</v>
      </c>
      <c r="G7" s="177" t="s">
        <v>155</v>
      </c>
      <c r="H7" s="186">
        <v>10990</v>
      </c>
      <c r="I7" s="200">
        <v>100</v>
      </c>
      <c r="J7" s="55">
        <f t="shared" ref="J7:J9" si="0">H7-I7</f>
        <v>10890</v>
      </c>
      <c r="K7" s="201" t="s">
        <v>556</v>
      </c>
      <c r="L7" s="114">
        <v>7.0000000000000007E-2</v>
      </c>
      <c r="M7" s="114">
        <v>7.0000000000000007E-2</v>
      </c>
      <c r="N7" s="114">
        <v>7.0000000000000007E-2</v>
      </c>
      <c r="P7" t="e">
        <v>#N/A</v>
      </c>
      <c r="Q7" s="199" t="s">
        <v>30</v>
      </c>
      <c r="R7" s="536">
        <v>10990</v>
      </c>
      <c r="S7" s="537">
        <v>10890</v>
      </c>
      <c r="T7" s="538" t="s">
        <v>186</v>
      </c>
      <c r="U7" s="539" t="s">
        <v>499</v>
      </c>
    </row>
    <row r="8" spans="2:21" x14ac:dyDescent="0.3">
      <c r="B8" s="34" t="s">
        <v>550</v>
      </c>
      <c r="C8" s="177" t="s">
        <v>551</v>
      </c>
      <c r="D8" s="104" t="s">
        <v>557</v>
      </c>
      <c r="E8" s="15">
        <v>7.4999999999999997E-2</v>
      </c>
      <c r="F8" s="104" t="s">
        <v>558</v>
      </c>
      <c r="G8" s="177" t="s">
        <v>496</v>
      </c>
      <c r="H8" s="186">
        <v>11990</v>
      </c>
      <c r="I8" s="200">
        <v>500</v>
      </c>
      <c r="J8" s="55">
        <f t="shared" si="0"/>
        <v>11490</v>
      </c>
      <c r="K8" s="202" t="s">
        <v>554</v>
      </c>
      <c r="L8" s="114">
        <v>7.0000000000000007E-2</v>
      </c>
      <c r="M8" s="114">
        <v>7.0000000000000007E-2</v>
      </c>
      <c r="N8" s="114">
        <v>7.0000000000000007E-2</v>
      </c>
      <c r="P8" t="e">
        <v>#N/A</v>
      </c>
      <c r="Q8" s="199" t="s">
        <v>30</v>
      </c>
      <c r="R8" s="536">
        <v>11990</v>
      </c>
      <c r="S8" s="537">
        <v>11490</v>
      </c>
      <c r="T8" s="538" t="s">
        <v>186</v>
      </c>
      <c r="U8" s="539" t="s">
        <v>499</v>
      </c>
    </row>
    <row r="9" spans="2:21" ht="60" customHeight="1" x14ac:dyDescent="0.3">
      <c r="B9" s="34" t="s">
        <v>550</v>
      </c>
      <c r="C9" s="177" t="s">
        <v>551</v>
      </c>
      <c r="D9" s="104" t="s">
        <v>559</v>
      </c>
      <c r="E9" s="15">
        <v>0</v>
      </c>
      <c r="F9" s="104" t="s">
        <v>560</v>
      </c>
      <c r="G9" s="177" t="s">
        <v>155</v>
      </c>
      <c r="H9" s="186">
        <v>12190</v>
      </c>
      <c r="I9" s="200">
        <v>200</v>
      </c>
      <c r="J9" s="55">
        <f t="shared" si="0"/>
        <v>11990</v>
      </c>
      <c r="K9" s="201" t="s">
        <v>561</v>
      </c>
      <c r="L9" s="114">
        <v>7.0000000000000007E-2</v>
      </c>
      <c r="M9" s="114">
        <v>7.0000000000000007E-2</v>
      </c>
      <c r="N9" s="114">
        <v>7.0000000000000007E-2</v>
      </c>
      <c r="P9" t="e">
        <v>#N/A</v>
      </c>
      <c r="Q9" s="199" t="s">
        <v>30</v>
      </c>
      <c r="R9" s="536">
        <v>12190</v>
      </c>
      <c r="S9" s="537">
        <v>11990</v>
      </c>
      <c r="T9" s="538" t="s">
        <v>186</v>
      </c>
      <c r="U9" s="539" t="s">
        <v>499</v>
      </c>
    </row>
    <row r="10" spans="2:21" ht="16.5" customHeight="1" x14ac:dyDescent="0.3">
      <c r="B10" s="38" t="s">
        <v>550</v>
      </c>
      <c r="C10" s="193" t="s">
        <v>562</v>
      </c>
      <c r="D10" s="194" t="s">
        <v>563</v>
      </c>
      <c r="E10" s="195">
        <v>0</v>
      </c>
      <c r="F10" s="203" t="s">
        <v>564</v>
      </c>
      <c r="G10" s="193" t="s">
        <v>496</v>
      </c>
      <c r="H10" s="196">
        <v>12990</v>
      </c>
      <c r="I10" s="197">
        <v>300</v>
      </c>
      <c r="J10" s="54">
        <f>H10-I10</f>
        <v>12690</v>
      </c>
      <c r="K10" s="198" t="s">
        <v>565</v>
      </c>
      <c r="L10" s="204">
        <v>7.0000000000000007E-2</v>
      </c>
      <c r="M10" s="204">
        <v>7.0000000000000007E-2</v>
      </c>
      <c r="N10" s="204">
        <v>7.0000000000000007E-2</v>
      </c>
      <c r="O10" s="205"/>
      <c r="P10" s="205" t="s">
        <v>566</v>
      </c>
      <c r="Q10" s="206">
        <v>0</v>
      </c>
      <c r="R10" s="532">
        <v>12990</v>
      </c>
      <c r="S10" s="533">
        <v>12690</v>
      </c>
      <c r="T10" s="538" t="s">
        <v>186</v>
      </c>
      <c r="U10" s="539" t="s">
        <v>567</v>
      </c>
    </row>
    <row r="11" spans="2:21" ht="16.5" customHeight="1" x14ac:dyDescent="0.3">
      <c r="B11" s="34" t="s">
        <v>550</v>
      </c>
      <c r="C11" s="177" t="s">
        <v>562</v>
      </c>
      <c r="D11" s="104" t="s">
        <v>568</v>
      </c>
      <c r="E11" s="15">
        <v>0</v>
      </c>
      <c r="F11" s="207" t="s">
        <v>564</v>
      </c>
      <c r="G11" s="177" t="s">
        <v>569</v>
      </c>
      <c r="H11" s="186">
        <v>13940</v>
      </c>
      <c r="I11" s="200">
        <v>300</v>
      </c>
      <c r="J11" s="55">
        <f>H11-I11</f>
        <v>13640</v>
      </c>
      <c r="K11" s="202" t="s">
        <v>565</v>
      </c>
      <c r="L11" s="114"/>
      <c r="M11" s="114"/>
      <c r="N11" s="114"/>
      <c r="Q11" s="115">
        <v>0</v>
      </c>
      <c r="R11" s="536">
        <v>13940</v>
      </c>
      <c r="S11" s="537">
        <v>13940</v>
      </c>
      <c r="T11" s="617" t="s">
        <v>570</v>
      </c>
      <c r="U11" s="618"/>
    </row>
    <row r="12" spans="2:21" ht="16.5" customHeight="1" x14ac:dyDescent="0.3">
      <c r="B12" s="34" t="s">
        <v>550</v>
      </c>
      <c r="C12" s="177" t="s">
        <v>562</v>
      </c>
      <c r="D12" s="104" t="s">
        <v>571</v>
      </c>
      <c r="E12" s="15">
        <v>0</v>
      </c>
      <c r="F12" s="207" t="s">
        <v>564</v>
      </c>
      <c r="G12" s="177" t="s">
        <v>572</v>
      </c>
      <c r="H12" s="186">
        <v>13940</v>
      </c>
      <c r="I12" s="200">
        <v>300</v>
      </c>
      <c r="J12" s="55">
        <f>H12-I12</f>
        <v>13640</v>
      </c>
      <c r="K12" s="202" t="s">
        <v>565</v>
      </c>
      <c r="L12" s="114"/>
      <c r="M12" s="114"/>
      <c r="N12" s="114"/>
      <c r="Q12" s="115"/>
      <c r="R12" s="536">
        <v>13940</v>
      </c>
      <c r="S12" s="537">
        <v>13940</v>
      </c>
      <c r="T12" s="617"/>
      <c r="U12" s="618"/>
    </row>
    <row r="13" spans="2:21" ht="16.5" customHeight="1" x14ac:dyDescent="0.3">
      <c r="B13" s="34" t="s">
        <v>550</v>
      </c>
      <c r="C13" s="177" t="s">
        <v>562</v>
      </c>
      <c r="D13" s="104" t="s">
        <v>573</v>
      </c>
      <c r="E13" s="15">
        <v>0</v>
      </c>
      <c r="F13" s="207" t="s">
        <v>574</v>
      </c>
      <c r="G13" s="177" t="s">
        <v>496</v>
      </c>
      <c r="H13" s="186">
        <v>13990</v>
      </c>
      <c r="I13" s="200">
        <v>500</v>
      </c>
      <c r="J13" s="55">
        <f t="shared" ref="J13:J18" si="1">H13-I13</f>
        <v>13490</v>
      </c>
      <c r="K13" s="202" t="s">
        <v>565</v>
      </c>
      <c r="L13" s="114">
        <v>7.0000000000000007E-2</v>
      </c>
      <c r="M13" s="114">
        <v>7.0000000000000007E-2</v>
      </c>
      <c r="N13" s="114">
        <v>7.0000000000000007E-2</v>
      </c>
      <c r="P13" t="s">
        <v>575</v>
      </c>
      <c r="Q13" s="115">
        <v>0</v>
      </c>
      <c r="R13" s="536">
        <v>13990</v>
      </c>
      <c r="S13" s="537">
        <v>13490</v>
      </c>
      <c r="T13" s="538" t="s">
        <v>186</v>
      </c>
      <c r="U13" s="539" t="s">
        <v>567</v>
      </c>
    </row>
    <row r="14" spans="2:21" ht="16.5" customHeight="1" x14ac:dyDescent="0.3">
      <c r="B14" s="34" t="s">
        <v>550</v>
      </c>
      <c r="C14" s="177" t="s">
        <v>562</v>
      </c>
      <c r="D14" s="104" t="s">
        <v>576</v>
      </c>
      <c r="E14" s="15">
        <v>0</v>
      </c>
      <c r="F14" s="207" t="s">
        <v>574</v>
      </c>
      <c r="G14" s="177" t="s">
        <v>569</v>
      </c>
      <c r="H14" s="186">
        <v>14940</v>
      </c>
      <c r="I14" s="200">
        <v>500</v>
      </c>
      <c r="J14" s="55">
        <f t="shared" si="1"/>
        <v>14440</v>
      </c>
      <c r="K14" s="202" t="s">
        <v>565</v>
      </c>
      <c r="L14" s="114"/>
      <c r="M14" s="114"/>
      <c r="N14" s="114"/>
      <c r="Q14" s="115">
        <v>0</v>
      </c>
      <c r="R14" s="536">
        <v>14940</v>
      </c>
      <c r="S14" s="537">
        <v>14940</v>
      </c>
      <c r="T14" s="617" t="s">
        <v>570</v>
      </c>
      <c r="U14" s="618"/>
    </row>
    <row r="15" spans="2:21" ht="16.5" customHeight="1" x14ac:dyDescent="0.3">
      <c r="B15" s="34" t="s">
        <v>550</v>
      </c>
      <c r="C15" s="177" t="s">
        <v>562</v>
      </c>
      <c r="D15" s="484" t="s">
        <v>577</v>
      </c>
      <c r="E15" s="15">
        <v>0</v>
      </c>
      <c r="F15" s="207" t="s">
        <v>574</v>
      </c>
      <c r="G15" s="177" t="s">
        <v>572</v>
      </c>
      <c r="H15" s="186">
        <v>14940</v>
      </c>
      <c r="I15" s="200">
        <v>500</v>
      </c>
      <c r="J15" s="55">
        <f t="shared" si="1"/>
        <v>14440</v>
      </c>
      <c r="K15" s="202" t="s">
        <v>565</v>
      </c>
      <c r="L15" s="114"/>
      <c r="M15" s="114"/>
      <c r="N15" s="114"/>
      <c r="Q15" s="115"/>
      <c r="R15" s="536">
        <v>14940</v>
      </c>
      <c r="S15" s="537">
        <v>14940</v>
      </c>
      <c r="T15" s="617"/>
      <c r="U15" s="618"/>
    </row>
    <row r="16" spans="2:21" ht="16.5" customHeight="1" x14ac:dyDescent="0.3">
      <c r="B16" s="34" t="s">
        <v>550</v>
      </c>
      <c r="C16" s="177" t="s">
        <v>562</v>
      </c>
      <c r="D16" s="104" t="s">
        <v>578</v>
      </c>
      <c r="E16" s="15">
        <v>0</v>
      </c>
      <c r="F16" s="207" t="s">
        <v>579</v>
      </c>
      <c r="G16" s="177" t="s">
        <v>580</v>
      </c>
      <c r="H16" s="186">
        <v>15990</v>
      </c>
      <c r="I16" s="200">
        <v>200</v>
      </c>
      <c r="J16" s="55">
        <f t="shared" si="1"/>
        <v>15790</v>
      </c>
      <c r="K16" s="615" t="s">
        <v>581</v>
      </c>
      <c r="L16" s="114"/>
      <c r="M16" s="114"/>
      <c r="N16" s="114"/>
      <c r="Q16" s="115" t="s">
        <v>30</v>
      </c>
      <c r="R16" s="536">
        <v>15990</v>
      </c>
      <c r="S16" s="537">
        <v>15790</v>
      </c>
      <c r="T16" s="538" t="s">
        <v>186</v>
      </c>
      <c r="U16" s="539" t="s">
        <v>499</v>
      </c>
    </row>
    <row r="17" spans="2:21" ht="16.5" customHeight="1" x14ac:dyDescent="0.3">
      <c r="B17" s="34" t="s">
        <v>550</v>
      </c>
      <c r="C17" s="177" t="s">
        <v>562</v>
      </c>
      <c r="D17" s="104" t="s">
        <v>582</v>
      </c>
      <c r="E17" s="15">
        <v>0</v>
      </c>
      <c r="F17" s="207" t="s">
        <v>583</v>
      </c>
      <c r="G17" s="177" t="s">
        <v>580</v>
      </c>
      <c r="H17" s="186">
        <v>16990</v>
      </c>
      <c r="I17" s="200">
        <v>200</v>
      </c>
      <c r="J17" s="56">
        <f t="shared" si="1"/>
        <v>16790</v>
      </c>
      <c r="K17" s="616"/>
      <c r="L17" s="114"/>
      <c r="M17" s="114"/>
      <c r="N17" s="114"/>
      <c r="Q17" s="115" t="s">
        <v>30</v>
      </c>
      <c r="R17" s="536">
        <v>16990</v>
      </c>
      <c r="S17" s="537">
        <v>16790</v>
      </c>
      <c r="T17" s="538" t="s">
        <v>186</v>
      </c>
      <c r="U17" s="539" t="s">
        <v>499</v>
      </c>
    </row>
    <row r="18" spans="2:21" ht="16.5" customHeight="1" x14ac:dyDescent="0.3">
      <c r="B18" s="38" t="s">
        <v>550</v>
      </c>
      <c r="C18" s="193" t="s">
        <v>584</v>
      </c>
      <c r="D18" s="194" t="s">
        <v>585</v>
      </c>
      <c r="E18" s="195">
        <v>0</v>
      </c>
      <c r="F18" s="194" t="s">
        <v>586</v>
      </c>
      <c r="G18" s="193" t="s">
        <v>580</v>
      </c>
      <c r="H18" s="196">
        <v>18990</v>
      </c>
      <c r="I18" s="50">
        <v>300</v>
      </c>
      <c r="J18" s="186">
        <f t="shared" si="1"/>
        <v>18690</v>
      </c>
      <c r="K18" s="208"/>
      <c r="L18" s="204">
        <v>7.0000000000000007E-2</v>
      </c>
      <c r="M18" s="204">
        <v>7.0000000000000007E-2</v>
      </c>
      <c r="N18" s="204">
        <v>7.0000000000000007E-2</v>
      </c>
      <c r="O18" s="205"/>
      <c r="P18" s="205" t="s">
        <v>547</v>
      </c>
      <c r="Q18" s="206">
        <v>0</v>
      </c>
      <c r="R18" s="532">
        <v>18990</v>
      </c>
      <c r="S18" s="540">
        <v>18690</v>
      </c>
      <c r="T18" s="538" t="s">
        <v>186</v>
      </c>
      <c r="U18" s="539" t="s">
        <v>567</v>
      </c>
    </row>
    <row r="19" spans="2:21" ht="16.5" customHeight="1" x14ac:dyDescent="0.3">
      <c r="B19" s="34" t="s">
        <v>550</v>
      </c>
      <c r="C19" s="177" t="s">
        <v>584</v>
      </c>
      <c r="D19" s="104" t="s">
        <v>587</v>
      </c>
      <c r="E19" s="15">
        <v>0</v>
      </c>
      <c r="F19" s="104" t="s">
        <v>588</v>
      </c>
      <c r="G19" s="177" t="s">
        <v>580</v>
      </c>
      <c r="H19" s="186">
        <v>20390</v>
      </c>
      <c r="I19" s="52">
        <v>300</v>
      </c>
      <c r="J19" s="56">
        <f>H19-I19</f>
        <v>20090</v>
      </c>
      <c r="K19" s="209"/>
      <c r="L19" s="114">
        <v>7.0000000000000007E-2</v>
      </c>
      <c r="M19" s="114">
        <v>7.0000000000000007E-2</v>
      </c>
      <c r="N19" s="114">
        <v>7.0000000000000007E-2</v>
      </c>
      <c r="P19" t="s">
        <v>589</v>
      </c>
      <c r="Q19" s="115">
        <v>0</v>
      </c>
      <c r="R19" s="536">
        <v>20390</v>
      </c>
      <c r="S19" s="541">
        <v>20090</v>
      </c>
      <c r="T19" s="538" t="s">
        <v>186</v>
      </c>
      <c r="U19" s="539" t="s">
        <v>567</v>
      </c>
    </row>
    <row r="20" spans="2:21" ht="16.5" customHeight="1" x14ac:dyDescent="0.3">
      <c r="B20" s="210" t="s">
        <v>550</v>
      </c>
      <c r="C20" s="193" t="s">
        <v>590</v>
      </c>
      <c r="D20" s="211" t="s">
        <v>591</v>
      </c>
      <c r="E20" s="195">
        <v>0</v>
      </c>
      <c r="F20" s="211" t="s">
        <v>592</v>
      </c>
      <c r="G20" s="194" t="s">
        <v>580</v>
      </c>
      <c r="H20" s="212">
        <v>19990</v>
      </c>
      <c r="I20" s="197">
        <v>100</v>
      </c>
      <c r="J20" s="55">
        <f>H20-I20</f>
        <v>19890</v>
      </c>
      <c r="K20" s="198"/>
      <c r="L20" s="204"/>
      <c r="M20" s="204"/>
      <c r="N20" s="204"/>
      <c r="O20" s="205"/>
      <c r="P20" s="205"/>
      <c r="Q20" s="206" t="s">
        <v>30</v>
      </c>
      <c r="R20" s="542">
        <v>19990</v>
      </c>
      <c r="S20" s="533">
        <v>19990</v>
      </c>
      <c r="T20" s="538" t="s">
        <v>593</v>
      </c>
      <c r="U20" s="539" t="s">
        <v>499</v>
      </c>
    </row>
    <row r="21" spans="2:21" ht="16.5" customHeight="1" x14ac:dyDescent="0.3">
      <c r="B21" s="213" t="s">
        <v>550</v>
      </c>
      <c r="C21" s="177" t="s">
        <v>590</v>
      </c>
      <c r="D21" s="214" t="s">
        <v>594</v>
      </c>
      <c r="E21" s="15">
        <v>0</v>
      </c>
      <c r="F21" s="214" t="s">
        <v>595</v>
      </c>
      <c r="G21" s="104" t="s">
        <v>580</v>
      </c>
      <c r="H21" s="215">
        <v>22290</v>
      </c>
      <c r="I21" s="200"/>
      <c r="J21" s="55">
        <f t="shared" ref="J21:J22" si="2">H21-I21</f>
        <v>22290</v>
      </c>
      <c r="K21" s="202"/>
      <c r="L21" s="114"/>
      <c r="M21" s="114"/>
      <c r="N21" s="114"/>
      <c r="Q21" s="115" t="s">
        <v>30</v>
      </c>
      <c r="R21" s="543">
        <v>22290</v>
      </c>
      <c r="S21" s="537">
        <v>22990</v>
      </c>
      <c r="T21" s="617" t="s">
        <v>570</v>
      </c>
      <c r="U21" s="618"/>
    </row>
    <row r="22" spans="2:21" ht="15" thickBot="1" x14ac:dyDescent="0.35">
      <c r="B22" s="216" t="s">
        <v>550</v>
      </c>
      <c r="C22" s="182" t="s">
        <v>590</v>
      </c>
      <c r="D22" s="217" t="s">
        <v>596</v>
      </c>
      <c r="E22" s="16">
        <v>0</v>
      </c>
      <c r="F22" s="218" t="s">
        <v>597</v>
      </c>
      <c r="G22" s="120" t="s">
        <v>580</v>
      </c>
      <c r="H22" s="219">
        <v>23890</v>
      </c>
      <c r="I22" s="220"/>
      <c r="J22" s="66">
        <f t="shared" si="2"/>
        <v>23890</v>
      </c>
      <c r="K22" s="45"/>
      <c r="L22" s="131"/>
      <c r="M22" s="131"/>
      <c r="N22" s="131"/>
      <c r="O22" s="131"/>
      <c r="P22" s="131"/>
      <c r="Q22" s="132" t="s">
        <v>30</v>
      </c>
      <c r="R22" s="544">
        <v>23890</v>
      </c>
      <c r="S22" s="545">
        <v>23890</v>
      </c>
      <c r="T22" s="619"/>
      <c r="U22" s="620"/>
    </row>
    <row r="24" spans="2:21" x14ac:dyDescent="0.3">
      <c r="H24" s="221"/>
      <c r="J24" s="221"/>
    </row>
    <row r="25" spans="2:21" x14ac:dyDescent="0.3">
      <c r="H25" s="221"/>
      <c r="J25" s="221"/>
      <c r="R25" s="5"/>
      <c r="S25" s="5"/>
      <c r="T25" s="5"/>
    </row>
    <row r="26" spans="2:21" x14ac:dyDescent="0.3">
      <c r="H26" s="221"/>
      <c r="R26" s="5"/>
      <c r="S26" s="5"/>
      <c r="T26" s="5"/>
    </row>
    <row r="27" spans="2:21" x14ac:dyDescent="0.3">
      <c r="H27" s="221"/>
      <c r="R27" s="5"/>
      <c r="S27" s="5"/>
      <c r="T27" s="5"/>
    </row>
    <row r="28" spans="2:21" x14ac:dyDescent="0.3">
      <c r="H28" s="221"/>
      <c r="R28" s="5"/>
      <c r="S28" s="5"/>
      <c r="T28" s="5"/>
    </row>
    <row r="29" spans="2:21" x14ac:dyDescent="0.3">
      <c r="R29" s="5"/>
      <c r="S29" s="5"/>
      <c r="T29" s="5"/>
    </row>
    <row r="30" spans="2:21" x14ac:dyDescent="0.3">
      <c r="R30" s="5"/>
      <c r="S30" s="5"/>
      <c r="T30" s="5"/>
    </row>
    <row r="31" spans="2:21" ht="16.5" hidden="1" customHeight="1" x14ac:dyDescent="0.3">
      <c r="B31" s="34" t="s">
        <v>148</v>
      </c>
      <c r="C31" s="177" t="s">
        <v>149</v>
      </c>
      <c r="D31" s="35" t="s">
        <v>153</v>
      </c>
      <c r="E31" s="15">
        <v>0</v>
      </c>
      <c r="F31" s="35" t="s">
        <v>154</v>
      </c>
      <c r="G31" s="104"/>
      <c r="H31" s="187"/>
      <c r="I31" s="187"/>
      <c r="J31" s="187"/>
      <c r="K31" s="187"/>
    </row>
    <row r="32" spans="2:21" ht="16.5" hidden="1" customHeight="1" x14ac:dyDescent="0.3">
      <c r="B32" s="34" t="s">
        <v>148</v>
      </c>
      <c r="C32" s="177" t="s">
        <v>149</v>
      </c>
      <c r="D32" s="35" t="s">
        <v>158</v>
      </c>
      <c r="E32" s="15">
        <v>0</v>
      </c>
      <c r="F32" s="35" t="s">
        <v>159</v>
      </c>
      <c r="G32" s="104"/>
      <c r="H32" s="187"/>
      <c r="I32" s="187"/>
      <c r="J32" s="187"/>
      <c r="K32" s="187"/>
    </row>
    <row r="33" spans="2:11" ht="16.5" hidden="1" customHeight="1" x14ac:dyDescent="0.3">
      <c r="B33" s="34" t="s">
        <v>148</v>
      </c>
      <c r="C33" s="177" t="s">
        <v>149</v>
      </c>
      <c r="D33" s="35" t="s">
        <v>162</v>
      </c>
      <c r="E33" s="15">
        <v>0</v>
      </c>
      <c r="F33" s="35" t="s">
        <v>163</v>
      </c>
      <c r="G33" s="104"/>
      <c r="H33" s="187"/>
      <c r="I33" s="187"/>
      <c r="J33" s="187"/>
      <c r="K33" s="187"/>
    </row>
    <row r="34" spans="2:11" ht="16.5" hidden="1" customHeight="1" x14ac:dyDescent="0.3">
      <c r="B34" s="116" t="s">
        <v>148</v>
      </c>
      <c r="C34" s="182" t="s">
        <v>149</v>
      </c>
      <c r="D34" s="118" t="s">
        <v>166</v>
      </c>
      <c r="E34" s="16">
        <v>0</v>
      </c>
      <c r="F34" s="118" t="s">
        <v>167</v>
      </c>
      <c r="G34" s="120"/>
      <c r="H34" s="187"/>
      <c r="I34" s="187"/>
      <c r="J34" s="187"/>
      <c r="K34" s="187"/>
    </row>
  </sheetData>
  <autoFilter ref="B5:G22" xr:uid="{9AB883C0-4463-4E10-A0FD-51B9BAD74B17}"/>
  <mergeCells count="8">
    <mergeCell ref="K16:K17"/>
    <mergeCell ref="T21:U22"/>
    <mergeCell ref="B1:G1"/>
    <mergeCell ref="B2:G2"/>
    <mergeCell ref="H4:K4"/>
    <mergeCell ref="R4:U4"/>
    <mergeCell ref="T11:U12"/>
    <mergeCell ref="T14:U15"/>
  </mergeCells>
  <conditionalFormatting sqref="L6:N21">
    <cfRule type="cellIs" dxfId="10" priority="1" operator="between">
      <formula>0.01</formula>
      <formula>0.06</formula>
    </cfRule>
  </conditionalFormatting>
  <conditionalFormatting sqref="L6:N21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4199-D923-49E4-B24E-2BA7F31176C9}">
  <dimension ref="B1:U16"/>
  <sheetViews>
    <sheetView showGridLines="0" zoomScale="70" zoomScaleNormal="70" workbookViewId="0">
      <pane xSplit="6" ySplit="5" topLeftCell="O6" activePane="bottomRight" state="frozen"/>
      <selection pane="topRight" activeCell="G1" sqref="G1"/>
      <selection pane="bottomLeft" activeCell="A6" sqref="A6"/>
      <selection pane="bottomRight" activeCell="U6" sqref="U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109375" customWidth="1"/>
    <col min="6" max="6" width="49.44140625" bestFit="1" customWidth="1"/>
    <col min="7" max="7" width="25" style="1" bestFit="1" customWidth="1"/>
    <col min="8" max="8" width="17.6640625" style="1" customWidth="1"/>
    <col min="9" max="9" width="22.5546875" style="1" bestFit="1" customWidth="1"/>
    <col min="10" max="10" width="20.109375" style="1" customWidth="1"/>
    <col min="11" max="11" width="25" style="1" bestFit="1" customWidth="1"/>
    <col min="12" max="12" width="17.6640625" style="1" customWidth="1"/>
    <col min="13" max="13" width="22.5546875" style="1" bestFit="1" customWidth="1"/>
    <col min="14" max="14" width="33.33203125" style="1" customWidth="1"/>
    <col min="15" max="15" width="24" customWidth="1"/>
    <col min="16" max="16" width="17.33203125" customWidth="1"/>
    <col min="17" max="18" width="20.33203125" customWidth="1"/>
    <col min="19" max="19" width="7.33203125" style="1" bestFit="1" customWidth="1"/>
    <col min="20" max="20" width="33.44140625" style="1" bestFit="1" customWidth="1"/>
    <col min="21" max="21" width="20.6640625" style="1" customWidth="1"/>
  </cols>
  <sheetData>
    <row r="1" spans="2:21" s="2" customFormat="1" ht="23.4" x14ac:dyDescent="0.45">
      <c r="B1" s="598" t="s">
        <v>145</v>
      </c>
      <c r="C1" s="598"/>
      <c r="D1" s="598"/>
      <c r="E1" s="598"/>
      <c r="F1" s="598"/>
      <c r="G1" s="485"/>
      <c r="H1" s="485"/>
      <c r="I1" s="485"/>
      <c r="J1" s="485"/>
      <c r="K1" s="485"/>
      <c r="L1" s="485"/>
      <c r="M1" s="485"/>
      <c r="N1" s="485"/>
      <c r="S1" s="21"/>
      <c r="T1" s="21"/>
      <c r="U1" s="21"/>
    </row>
    <row r="2" spans="2:21" x14ac:dyDescent="0.3">
      <c r="B2" s="599" t="s">
        <v>146</v>
      </c>
      <c r="C2" s="599"/>
      <c r="D2" s="599"/>
      <c r="E2" s="599"/>
      <c r="F2" s="599"/>
      <c r="G2" s="486"/>
      <c r="H2" s="486"/>
      <c r="I2" s="486"/>
      <c r="J2" s="486"/>
      <c r="K2" s="486"/>
      <c r="L2" s="486"/>
      <c r="M2" s="486"/>
      <c r="N2" s="486"/>
    </row>
    <row r="3" spans="2:21" ht="5.4" customHeight="1" thickBot="1" x14ac:dyDescent="0.35"/>
    <row r="4" spans="2:21" ht="15" thickBot="1" x14ac:dyDescent="0.35">
      <c r="G4" s="600" t="s">
        <v>3</v>
      </c>
      <c r="H4" s="601"/>
      <c r="I4" s="601"/>
      <c r="J4" s="602"/>
      <c r="K4" s="600" t="s">
        <v>4</v>
      </c>
      <c r="L4" s="601"/>
      <c r="M4" s="601"/>
      <c r="N4" s="602"/>
      <c r="O4" s="600" t="s">
        <v>5</v>
      </c>
      <c r="P4" s="601"/>
      <c r="Q4" s="601"/>
      <c r="R4" s="602"/>
      <c r="T4" s="596" t="s">
        <v>6</v>
      </c>
      <c r="U4" s="597"/>
    </row>
    <row r="5" spans="2:21" ht="45.75" customHeight="1" thickBot="1" x14ac:dyDescent="0.35">
      <c r="B5" s="46" t="s">
        <v>7</v>
      </c>
      <c r="C5" s="8" t="s">
        <v>8</v>
      </c>
      <c r="D5" s="398" t="s">
        <v>9</v>
      </c>
      <c r="E5" s="8" t="s">
        <v>10</v>
      </c>
      <c r="F5" s="398" t="s">
        <v>11</v>
      </c>
      <c r="G5" s="399" t="s">
        <v>246</v>
      </c>
      <c r="H5" s="369" t="s">
        <v>14</v>
      </c>
      <c r="I5" s="369" t="s">
        <v>247</v>
      </c>
      <c r="J5" s="400" t="s">
        <v>16</v>
      </c>
      <c r="K5" s="399" t="s">
        <v>246</v>
      </c>
      <c r="L5" s="369" t="s">
        <v>14</v>
      </c>
      <c r="M5" s="369" t="s">
        <v>247</v>
      </c>
      <c r="N5" s="400" t="s">
        <v>16</v>
      </c>
      <c r="O5" s="399" t="s">
        <v>246</v>
      </c>
      <c r="P5" s="369" t="s">
        <v>14</v>
      </c>
      <c r="Q5" s="369" t="s">
        <v>247</v>
      </c>
      <c r="R5" s="400" t="s">
        <v>16</v>
      </c>
      <c r="S5" s="369" t="s">
        <v>22</v>
      </c>
      <c r="T5" s="518" t="s">
        <v>23</v>
      </c>
      <c r="U5" s="519" t="s">
        <v>24</v>
      </c>
    </row>
    <row r="6" spans="2:21" x14ac:dyDescent="0.3">
      <c r="B6" s="34" t="s">
        <v>598</v>
      </c>
      <c r="C6" s="177" t="s">
        <v>599</v>
      </c>
      <c r="D6" s="35" t="s">
        <v>600</v>
      </c>
      <c r="E6" s="15">
        <v>0.05</v>
      </c>
      <c r="F6" s="35" t="s">
        <v>601</v>
      </c>
      <c r="G6" s="178">
        <v>0</v>
      </c>
      <c r="H6" s="55"/>
      <c r="I6" s="179">
        <f t="shared" ref="I6:I11" si="0">+G6+H6</f>
        <v>0</v>
      </c>
      <c r="J6" s="25"/>
      <c r="K6" s="178"/>
      <c r="L6" s="55"/>
      <c r="M6" s="180"/>
      <c r="N6" s="25"/>
      <c r="O6" s="178">
        <v>21690</v>
      </c>
      <c r="P6" s="55">
        <v>700</v>
      </c>
      <c r="Q6" s="180">
        <v>20990</v>
      </c>
      <c r="R6" s="25"/>
      <c r="S6" s="1" t="s">
        <v>50</v>
      </c>
      <c r="T6" s="520" t="s">
        <v>31</v>
      </c>
      <c r="U6" s="521"/>
    </row>
    <row r="7" spans="2:21" x14ac:dyDescent="0.3">
      <c r="B7" s="34" t="s">
        <v>598</v>
      </c>
      <c r="C7" s="177" t="s">
        <v>602</v>
      </c>
      <c r="D7" s="35" t="s">
        <v>603</v>
      </c>
      <c r="E7" s="15">
        <v>0.1</v>
      </c>
      <c r="F7" s="35" t="s">
        <v>604</v>
      </c>
      <c r="G7" s="178">
        <v>0</v>
      </c>
      <c r="H7" s="55"/>
      <c r="I7" s="179">
        <f t="shared" si="0"/>
        <v>0</v>
      </c>
      <c r="J7" s="25"/>
      <c r="K7" s="178">
        <v>20990</v>
      </c>
      <c r="L7" s="55">
        <f>+K7-M7</f>
        <v>1000</v>
      </c>
      <c r="M7" s="180">
        <v>19990</v>
      </c>
      <c r="N7" s="181" t="s">
        <v>605</v>
      </c>
      <c r="O7" s="178">
        <v>20990</v>
      </c>
      <c r="P7" s="55"/>
      <c r="Q7" s="180">
        <v>20990</v>
      </c>
      <c r="R7" s="25"/>
      <c r="S7" s="1" t="s">
        <v>30</v>
      </c>
      <c r="T7" s="522" t="s">
        <v>31</v>
      </c>
      <c r="U7" s="523"/>
    </row>
    <row r="8" spans="2:21" x14ac:dyDescent="0.3">
      <c r="B8" s="34" t="s">
        <v>598</v>
      </c>
      <c r="C8" s="177" t="s">
        <v>602</v>
      </c>
      <c r="D8" s="35" t="s">
        <v>606</v>
      </c>
      <c r="E8" s="15">
        <v>0.1</v>
      </c>
      <c r="F8" s="35" t="s">
        <v>607</v>
      </c>
      <c r="G8" s="178">
        <v>0</v>
      </c>
      <c r="H8" s="55"/>
      <c r="I8" s="179">
        <f t="shared" si="0"/>
        <v>0</v>
      </c>
      <c r="J8" s="25"/>
      <c r="K8" s="178">
        <v>22990</v>
      </c>
      <c r="L8" s="55">
        <f t="shared" ref="L8:L14" si="1">+K8-M8</f>
        <v>1000</v>
      </c>
      <c r="M8" s="180">
        <v>21990</v>
      </c>
      <c r="O8" s="178">
        <v>22990</v>
      </c>
      <c r="P8" s="55"/>
      <c r="Q8" s="180">
        <v>22990</v>
      </c>
      <c r="R8" s="25"/>
      <c r="S8" s="1" t="s">
        <v>50</v>
      </c>
      <c r="T8" s="522"/>
      <c r="U8" s="523"/>
    </row>
    <row r="9" spans="2:21" x14ac:dyDescent="0.3">
      <c r="B9" s="34" t="s">
        <v>598</v>
      </c>
      <c r="C9" s="177" t="s">
        <v>608</v>
      </c>
      <c r="D9" s="35" t="s">
        <v>609</v>
      </c>
      <c r="E9" s="15">
        <v>0.1</v>
      </c>
      <c r="F9" s="35" t="s">
        <v>610</v>
      </c>
      <c r="G9" s="178">
        <v>0</v>
      </c>
      <c r="H9" s="55"/>
      <c r="I9" s="179">
        <f t="shared" si="0"/>
        <v>0</v>
      </c>
      <c r="J9" s="25"/>
      <c r="K9" s="178">
        <v>27990</v>
      </c>
      <c r="L9" s="55">
        <f t="shared" si="1"/>
        <v>1000</v>
      </c>
      <c r="M9" s="180">
        <v>26990</v>
      </c>
      <c r="N9" s="181" t="s">
        <v>605</v>
      </c>
      <c r="O9" s="178"/>
      <c r="P9" s="55"/>
      <c r="Q9" s="180">
        <v>0</v>
      </c>
      <c r="R9" s="25"/>
      <c r="S9" s="1" t="s">
        <v>30</v>
      </c>
      <c r="T9" s="522" t="s">
        <v>31</v>
      </c>
      <c r="U9" s="523"/>
    </row>
    <row r="10" spans="2:21" s="9" customFormat="1" x14ac:dyDescent="0.3">
      <c r="B10" s="34" t="s">
        <v>598</v>
      </c>
      <c r="C10" s="177" t="s">
        <v>608</v>
      </c>
      <c r="D10" s="35" t="s">
        <v>611</v>
      </c>
      <c r="E10" s="15">
        <v>0.1</v>
      </c>
      <c r="F10" s="35" t="s">
        <v>612</v>
      </c>
      <c r="G10" s="178"/>
      <c r="H10" s="55"/>
      <c r="I10" s="179"/>
      <c r="J10" s="25"/>
      <c r="K10" s="178">
        <v>31990</v>
      </c>
      <c r="L10" s="55">
        <f>+K10-M10</f>
        <v>500</v>
      </c>
      <c r="M10" s="180">
        <v>31490</v>
      </c>
      <c r="N10" s="25"/>
      <c r="O10" s="178"/>
      <c r="P10" s="55"/>
      <c r="Q10" s="180">
        <v>0</v>
      </c>
      <c r="R10" s="25"/>
      <c r="S10" s="1" t="s">
        <v>30</v>
      </c>
      <c r="T10" s="524"/>
      <c r="U10" s="525"/>
    </row>
    <row r="11" spans="2:21" x14ac:dyDescent="0.3">
      <c r="B11" s="34" t="s">
        <v>598</v>
      </c>
      <c r="C11" s="177" t="s">
        <v>608</v>
      </c>
      <c r="D11" s="35" t="s">
        <v>613</v>
      </c>
      <c r="E11" s="15">
        <v>0.1</v>
      </c>
      <c r="F11" s="35" t="s">
        <v>614</v>
      </c>
      <c r="G11" s="178">
        <v>0</v>
      </c>
      <c r="H11" s="55"/>
      <c r="I11" s="179">
        <f t="shared" si="0"/>
        <v>0</v>
      </c>
      <c r="J11" s="25"/>
      <c r="K11" s="178"/>
      <c r="L11" s="55"/>
      <c r="M11" s="180"/>
      <c r="N11" s="25"/>
      <c r="O11" s="178">
        <v>35990</v>
      </c>
      <c r="P11" s="55"/>
      <c r="Q11" s="180">
        <v>35990</v>
      </c>
      <c r="R11" s="25"/>
      <c r="S11" s="1" t="s">
        <v>50</v>
      </c>
      <c r="T11" s="522"/>
      <c r="U11" s="523"/>
    </row>
    <row r="12" spans="2:21" x14ac:dyDescent="0.3">
      <c r="B12" s="34" t="s">
        <v>598</v>
      </c>
      <c r="C12" s="177" t="s">
        <v>615</v>
      </c>
      <c r="D12" s="35" t="s">
        <v>616</v>
      </c>
      <c r="E12" s="15">
        <v>0.1</v>
      </c>
      <c r="F12" s="35" t="s">
        <v>617</v>
      </c>
      <c r="G12" s="178">
        <v>14490</v>
      </c>
      <c r="H12" s="55">
        <v>-500</v>
      </c>
      <c r="I12" s="179">
        <f>+G12+H12</f>
        <v>13990</v>
      </c>
      <c r="J12" s="25"/>
      <c r="K12" s="178"/>
      <c r="L12" s="55"/>
      <c r="M12" s="180"/>
      <c r="N12" s="25"/>
      <c r="O12" s="178"/>
      <c r="P12" s="55"/>
      <c r="Q12" s="180">
        <v>0</v>
      </c>
      <c r="R12" s="25"/>
      <c r="S12" s="1" t="s">
        <v>30</v>
      </c>
      <c r="T12" s="522"/>
      <c r="U12" s="523"/>
    </row>
    <row r="13" spans="2:21" x14ac:dyDescent="0.3">
      <c r="B13" s="34" t="s">
        <v>598</v>
      </c>
      <c r="C13" s="177" t="s">
        <v>615</v>
      </c>
      <c r="D13" s="35" t="s">
        <v>618</v>
      </c>
      <c r="E13" s="15">
        <v>0.1</v>
      </c>
      <c r="F13" s="35" t="s">
        <v>619</v>
      </c>
      <c r="G13" s="178">
        <v>15990</v>
      </c>
      <c r="H13" s="55">
        <v>-1000</v>
      </c>
      <c r="I13" s="179">
        <f>+G13+H13</f>
        <v>14990</v>
      </c>
      <c r="J13" s="25"/>
      <c r="K13" s="178"/>
      <c r="L13" s="55"/>
      <c r="M13" s="180"/>
      <c r="N13" s="25"/>
      <c r="O13" s="178"/>
      <c r="P13" s="55"/>
      <c r="Q13" s="180">
        <v>0</v>
      </c>
      <c r="R13" s="25"/>
      <c r="S13" s="1" t="s">
        <v>30</v>
      </c>
      <c r="T13" s="522"/>
      <c r="U13" s="523"/>
    </row>
    <row r="14" spans="2:21" s="9" customFormat="1" x14ac:dyDescent="0.3">
      <c r="B14" s="34" t="s">
        <v>598</v>
      </c>
      <c r="C14" s="177" t="s">
        <v>620</v>
      </c>
      <c r="D14" s="35" t="s">
        <v>621</v>
      </c>
      <c r="E14" s="15">
        <v>0</v>
      </c>
      <c r="F14" s="35" t="s">
        <v>622</v>
      </c>
      <c r="G14" s="178">
        <v>0</v>
      </c>
      <c r="H14" s="55"/>
      <c r="I14" s="179">
        <v>0</v>
      </c>
      <c r="J14" s="25"/>
      <c r="K14" s="178">
        <v>16990</v>
      </c>
      <c r="L14" s="55">
        <f t="shared" si="1"/>
        <v>500</v>
      </c>
      <c r="M14" s="180">
        <v>16490</v>
      </c>
      <c r="N14" s="25"/>
      <c r="O14" s="178">
        <v>17990</v>
      </c>
      <c r="P14" s="55">
        <v>1000</v>
      </c>
      <c r="Q14" s="180">
        <v>16990</v>
      </c>
      <c r="R14" s="25"/>
      <c r="S14" s="1">
        <v>0</v>
      </c>
      <c r="T14" s="522" t="s">
        <v>31</v>
      </c>
      <c r="U14" s="525"/>
    </row>
    <row r="15" spans="2:21" s="9" customFormat="1" x14ac:dyDescent="0.3">
      <c r="B15" s="34" t="s">
        <v>598</v>
      </c>
      <c r="C15" s="177" t="s">
        <v>620</v>
      </c>
      <c r="D15" s="35" t="s">
        <v>623</v>
      </c>
      <c r="E15" s="15">
        <v>0</v>
      </c>
      <c r="F15" s="35" t="s">
        <v>624</v>
      </c>
      <c r="G15" s="178">
        <v>0</v>
      </c>
      <c r="H15" s="55"/>
      <c r="I15" s="179">
        <v>0</v>
      </c>
      <c r="J15" s="25"/>
      <c r="K15" s="178"/>
      <c r="L15" s="55"/>
      <c r="M15" s="180">
        <v>0</v>
      </c>
      <c r="N15" s="25"/>
      <c r="O15" s="178">
        <v>18490</v>
      </c>
      <c r="P15" s="55">
        <v>500</v>
      </c>
      <c r="Q15" s="180">
        <v>17990</v>
      </c>
      <c r="R15" s="25"/>
      <c r="S15" s="1">
        <v>0</v>
      </c>
      <c r="T15" s="522" t="s">
        <v>31</v>
      </c>
      <c r="U15" s="525"/>
    </row>
    <row r="16" spans="2:21" s="9" customFormat="1" ht="15" thickBot="1" x14ac:dyDescent="0.35">
      <c r="B16" s="116" t="s">
        <v>598</v>
      </c>
      <c r="C16" s="182" t="s">
        <v>625</v>
      </c>
      <c r="D16" s="118" t="s">
        <v>626</v>
      </c>
      <c r="E16" s="16">
        <v>0</v>
      </c>
      <c r="F16" s="118" t="s">
        <v>627</v>
      </c>
      <c r="G16" s="183">
        <v>0</v>
      </c>
      <c r="H16" s="66"/>
      <c r="I16" s="184">
        <v>0</v>
      </c>
      <c r="J16" s="45"/>
      <c r="K16" s="183">
        <v>30990</v>
      </c>
      <c r="L16" s="66">
        <f>+K16-M16</f>
        <v>500</v>
      </c>
      <c r="M16" s="185">
        <v>30490</v>
      </c>
      <c r="N16" s="45"/>
      <c r="O16" s="183">
        <v>31990</v>
      </c>
      <c r="P16" s="183">
        <v>1000</v>
      </c>
      <c r="Q16" s="185">
        <v>30990</v>
      </c>
      <c r="R16" s="45"/>
      <c r="S16" s="467">
        <v>0</v>
      </c>
      <c r="T16" s="526" t="s">
        <v>31</v>
      </c>
      <c r="U16" s="527"/>
    </row>
  </sheetData>
  <autoFilter ref="B5:N16" xr:uid="{00000000-0009-0000-0000-000000000000}"/>
  <mergeCells count="6">
    <mergeCell ref="T4:U4"/>
    <mergeCell ref="B1:F1"/>
    <mergeCell ref="B2:F2"/>
    <mergeCell ref="G4:J4"/>
    <mergeCell ref="K4:N4"/>
    <mergeCell ref="O4:R4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FA5C-F684-432D-9D04-C2754572C1F7}">
  <dimension ref="B1:Y89"/>
  <sheetViews>
    <sheetView showGridLines="0" zoomScale="90" zoomScaleNormal="90" workbookViewId="0">
      <pane xSplit="6" ySplit="5" topLeftCell="G62" activePane="bottomRight" state="frozen"/>
      <selection pane="topRight" activeCell="K1" sqref="K1"/>
      <selection pane="bottomLeft" activeCell="A6" sqref="A6"/>
      <selection pane="bottomRight" activeCell="P6" sqref="P6:P76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62.33203125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  <col min="24" max="24" width="23.6640625" customWidth="1"/>
    <col min="25" max="25" width="18.33203125" customWidth="1"/>
  </cols>
  <sheetData>
    <row r="1" spans="2:25" s="2" customFormat="1" ht="23.4" x14ac:dyDescent="0.45">
      <c r="B1" s="598"/>
      <c r="C1" s="598"/>
      <c r="D1" s="598"/>
      <c r="E1" s="598"/>
      <c r="F1" s="598"/>
      <c r="G1" s="598"/>
      <c r="H1" s="485"/>
      <c r="I1" s="485"/>
      <c r="J1" s="485"/>
      <c r="K1" s="485"/>
      <c r="L1" s="485"/>
      <c r="M1" s="485"/>
      <c r="N1" s="485"/>
      <c r="O1" s="485"/>
      <c r="P1" s="485"/>
      <c r="Q1" s="485"/>
      <c r="W1" s="21"/>
    </row>
    <row r="2" spans="2:25" x14ac:dyDescent="0.3">
      <c r="B2" s="599"/>
      <c r="C2" s="599"/>
      <c r="D2" s="599"/>
      <c r="E2" s="599"/>
      <c r="F2" s="599"/>
      <c r="G2" s="599"/>
      <c r="H2" s="486"/>
      <c r="I2" s="486"/>
      <c r="J2" s="486"/>
      <c r="K2" s="486"/>
      <c r="L2" s="486"/>
      <c r="M2" s="486"/>
      <c r="N2" s="486"/>
      <c r="O2" s="486"/>
      <c r="P2" s="486"/>
      <c r="Q2" s="486"/>
    </row>
    <row r="3" spans="2:25" ht="5.4" customHeight="1" thickBot="1" x14ac:dyDescent="0.35"/>
    <row r="4" spans="2:25" ht="15" thickBot="1" x14ac:dyDescent="0.35">
      <c r="H4" s="600" t="s">
        <v>3</v>
      </c>
      <c r="I4" s="601"/>
      <c r="J4" s="601"/>
      <c r="K4" s="600" t="s">
        <v>4</v>
      </c>
      <c r="L4" s="601"/>
      <c r="M4" s="601"/>
      <c r="N4" s="600" t="s">
        <v>5</v>
      </c>
      <c r="O4" s="601"/>
      <c r="P4" s="601"/>
      <c r="Q4" s="487"/>
      <c r="X4" s="632" t="s">
        <v>485</v>
      </c>
      <c r="Y4" s="632"/>
    </row>
    <row r="5" spans="2:25" ht="77.25" customHeight="1" thickBot="1" x14ac:dyDescent="0.35">
      <c r="B5" s="19" t="s">
        <v>7</v>
      </c>
      <c r="C5" s="73" t="s">
        <v>8</v>
      </c>
      <c r="D5" s="20" t="s">
        <v>9</v>
      </c>
      <c r="E5" s="73" t="s">
        <v>10</v>
      </c>
      <c r="F5" s="20" t="s">
        <v>11</v>
      </c>
      <c r="G5" s="74" t="s">
        <v>12</v>
      </c>
      <c r="H5" s="75" t="s">
        <v>628</v>
      </c>
      <c r="I5" s="76" t="s">
        <v>14</v>
      </c>
      <c r="J5" s="76" t="s">
        <v>15</v>
      </c>
      <c r="K5" s="77" t="s">
        <v>628</v>
      </c>
      <c r="L5" s="77" t="s">
        <v>14</v>
      </c>
      <c r="M5" s="78" t="s">
        <v>15</v>
      </c>
      <c r="N5" s="79" t="s">
        <v>628</v>
      </c>
      <c r="O5" s="80" t="s">
        <v>14</v>
      </c>
      <c r="P5" s="81" t="s">
        <v>15</v>
      </c>
      <c r="Q5" s="73" t="s">
        <v>16</v>
      </c>
      <c r="R5" s="82" t="s">
        <v>17</v>
      </c>
      <c r="S5" s="83" t="s">
        <v>18</v>
      </c>
      <c r="T5" s="83" t="s">
        <v>19</v>
      </c>
      <c r="U5" s="84" t="s">
        <v>20</v>
      </c>
      <c r="V5" s="84" t="s">
        <v>21</v>
      </c>
      <c r="W5" s="498" t="s">
        <v>22</v>
      </c>
      <c r="X5" s="499" t="s">
        <v>629</v>
      </c>
      <c r="Y5" s="499" t="s">
        <v>24</v>
      </c>
    </row>
    <row r="6" spans="2:25" ht="16.5" customHeight="1" x14ac:dyDescent="0.3">
      <c r="B6" s="85" t="s">
        <v>630</v>
      </c>
      <c r="C6" s="86" t="s">
        <v>631</v>
      </c>
      <c r="D6" s="87" t="s">
        <v>632</v>
      </c>
      <c r="E6" s="88">
        <v>7.4999999999999997E-2</v>
      </c>
      <c r="F6" s="87" t="s">
        <v>633</v>
      </c>
      <c r="G6" s="89" t="s">
        <v>29</v>
      </c>
      <c r="H6" s="90"/>
      <c r="I6" s="91"/>
      <c r="J6" s="92"/>
      <c r="K6" s="93">
        <v>9890</v>
      </c>
      <c r="L6" s="153">
        <v>200</v>
      </c>
      <c r="M6" s="94">
        <f>K6-L6</f>
        <v>9690</v>
      </c>
      <c r="N6" s="95"/>
      <c r="O6" s="96"/>
      <c r="P6" s="97"/>
      <c r="Q6" s="625" t="s">
        <v>634</v>
      </c>
      <c r="R6" s="98">
        <v>7.0000000000000007E-2</v>
      </c>
      <c r="S6" s="99">
        <v>7.0000000000000007E-2</v>
      </c>
      <c r="T6" s="99">
        <v>7.0000000000000007E-2</v>
      </c>
      <c r="U6" s="100"/>
      <c r="V6" s="100" t="s">
        <v>635</v>
      </c>
      <c r="W6" s="101">
        <v>0</v>
      </c>
      <c r="X6" s="1"/>
    </row>
    <row r="7" spans="2:25" ht="16.5" customHeight="1" x14ac:dyDescent="0.3">
      <c r="B7" s="34" t="s">
        <v>630</v>
      </c>
      <c r="C7" s="102" t="s">
        <v>631</v>
      </c>
      <c r="D7" s="35" t="s">
        <v>636</v>
      </c>
      <c r="E7" s="103">
        <v>0</v>
      </c>
      <c r="F7" s="35" t="s">
        <v>637</v>
      </c>
      <c r="G7" s="104" t="s">
        <v>155</v>
      </c>
      <c r="H7" s="105"/>
      <c r="I7" s="106"/>
      <c r="J7" s="107"/>
      <c r="K7" s="108">
        <v>10190</v>
      </c>
      <c r="L7" s="155">
        <v>200</v>
      </c>
      <c r="M7" s="109">
        <f t="shared" ref="M7:M76" si="0">K7-L7</f>
        <v>9990</v>
      </c>
      <c r="N7" s="110"/>
      <c r="O7" s="111"/>
      <c r="P7" s="112"/>
      <c r="Q7" s="622"/>
      <c r="R7" s="113">
        <v>7.0000000000000007E-2</v>
      </c>
      <c r="S7" s="114">
        <v>7.0000000000000007E-2</v>
      </c>
      <c r="T7" s="114">
        <v>7.0000000000000007E-2</v>
      </c>
      <c r="V7" t="s">
        <v>635</v>
      </c>
      <c r="W7" s="115">
        <v>0</v>
      </c>
      <c r="X7" s="1"/>
    </row>
    <row r="8" spans="2:25" ht="16.5" customHeight="1" x14ac:dyDescent="0.3">
      <c r="B8" s="34" t="s">
        <v>630</v>
      </c>
      <c r="C8" s="102" t="s">
        <v>631</v>
      </c>
      <c r="D8" s="35" t="s">
        <v>638</v>
      </c>
      <c r="E8" s="103">
        <v>0</v>
      </c>
      <c r="F8" s="35" t="s">
        <v>639</v>
      </c>
      <c r="G8" s="104" t="s">
        <v>155</v>
      </c>
      <c r="H8" s="105"/>
      <c r="I8" s="106"/>
      <c r="J8" s="107"/>
      <c r="K8" s="108">
        <v>10190</v>
      </c>
      <c r="L8" s="155">
        <v>200</v>
      </c>
      <c r="M8" s="109">
        <f t="shared" si="0"/>
        <v>9990</v>
      </c>
      <c r="N8" s="110"/>
      <c r="O8" s="111"/>
      <c r="P8" s="112"/>
      <c r="Q8" s="622"/>
      <c r="R8" s="113">
        <v>7.0000000000000007E-2</v>
      </c>
      <c r="S8" s="114">
        <v>7.0000000000000007E-2</v>
      </c>
      <c r="T8" s="114">
        <v>7.0000000000000007E-2</v>
      </c>
      <c r="V8" t="s">
        <v>497</v>
      </c>
      <c r="W8" s="115">
        <v>0</v>
      </c>
      <c r="X8" s="1"/>
    </row>
    <row r="9" spans="2:25" ht="16.5" customHeight="1" thickBot="1" x14ac:dyDescent="0.35">
      <c r="B9" s="116" t="s">
        <v>630</v>
      </c>
      <c r="C9" s="117" t="s">
        <v>631</v>
      </c>
      <c r="D9" s="118" t="s">
        <v>640</v>
      </c>
      <c r="E9" s="119">
        <v>0</v>
      </c>
      <c r="F9" s="118" t="s">
        <v>641</v>
      </c>
      <c r="G9" s="120" t="s">
        <v>364</v>
      </c>
      <c r="H9" s="121"/>
      <c r="I9" s="122"/>
      <c r="J9" s="123"/>
      <c r="K9" s="124">
        <v>10290</v>
      </c>
      <c r="L9" s="159">
        <v>200</v>
      </c>
      <c r="M9" s="125">
        <f t="shared" si="0"/>
        <v>10090</v>
      </c>
      <c r="N9" s="126"/>
      <c r="O9" s="127"/>
      <c r="P9" s="128"/>
      <c r="Q9" s="626"/>
      <c r="R9" s="129">
        <v>7.0000000000000007E-2</v>
      </c>
      <c r="S9" s="130">
        <v>7.0000000000000007E-2</v>
      </c>
      <c r="T9" s="130">
        <v>7.0000000000000007E-2</v>
      </c>
      <c r="U9" s="131"/>
      <c r="V9" s="131" t="s">
        <v>497</v>
      </c>
      <c r="W9" s="132">
        <v>0</v>
      </c>
      <c r="X9" s="1"/>
    </row>
    <row r="10" spans="2:25" ht="25.95" customHeight="1" x14ac:dyDescent="0.3">
      <c r="B10" s="85" t="s">
        <v>630</v>
      </c>
      <c r="C10" s="86" t="s">
        <v>642</v>
      </c>
      <c r="D10" s="87" t="s">
        <v>643</v>
      </c>
      <c r="E10" s="88">
        <v>7.4999999999999997E-2</v>
      </c>
      <c r="F10" s="87" t="s">
        <v>644</v>
      </c>
      <c r="G10" s="89" t="s">
        <v>29</v>
      </c>
      <c r="H10" s="90"/>
      <c r="I10" s="91"/>
      <c r="J10" s="92"/>
      <c r="K10" s="93">
        <v>11390</v>
      </c>
      <c r="L10" s="153">
        <v>200</v>
      </c>
      <c r="M10" s="94">
        <f t="shared" si="0"/>
        <v>11190</v>
      </c>
      <c r="N10" s="95"/>
      <c r="O10" s="96"/>
      <c r="P10" s="97"/>
      <c r="Q10" s="625" t="s">
        <v>645</v>
      </c>
      <c r="R10" s="98">
        <v>7.0000000000000007E-2</v>
      </c>
      <c r="S10" s="99">
        <v>7.0000000000000007E-2</v>
      </c>
      <c r="T10" s="99">
        <v>7.0000000000000007E-2</v>
      </c>
      <c r="U10" s="100"/>
      <c r="V10" s="100" t="s">
        <v>505</v>
      </c>
      <c r="W10" s="101">
        <v>0</v>
      </c>
      <c r="X10" s="1"/>
    </row>
    <row r="11" spans="2:25" ht="16.5" customHeight="1" x14ac:dyDescent="0.3">
      <c r="B11" s="34" t="s">
        <v>630</v>
      </c>
      <c r="C11" s="102" t="s">
        <v>642</v>
      </c>
      <c r="D11" s="35" t="s">
        <v>646</v>
      </c>
      <c r="E11" s="103">
        <v>0</v>
      </c>
      <c r="F11" s="35" t="s">
        <v>647</v>
      </c>
      <c r="G11" s="104" t="s">
        <v>155</v>
      </c>
      <c r="H11" s="105"/>
      <c r="I11" s="106"/>
      <c r="J11" s="107"/>
      <c r="K11" s="108">
        <v>11590</v>
      </c>
      <c r="L11" s="155">
        <v>200</v>
      </c>
      <c r="M11" s="109">
        <f t="shared" si="0"/>
        <v>11390</v>
      </c>
      <c r="N11" s="110"/>
      <c r="O11" s="111"/>
      <c r="P11" s="112"/>
      <c r="Q11" s="627"/>
      <c r="R11" s="113">
        <v>7.0000000000000007E-2</v>
      </c>
      <c r="S11" s="114">
        <v>7.0000000000000007E-2</v>
      </c>
      <c r="T11" s="114">
        <v>7.0000000000000007E-2</v>
      </c>
      <c r="V11" t="s">
        <v>505</v>
      </c>
      <c r="W11" s="115">
        <v>0</v>
      </c>
      <c r="X11" s="1"/>
    </row>
    <row r="12" spans="2:25" ht="16.5" customHeight="1" x14ac:dyDescent="0.3">
      <c r="B12" s="34" t="s">
        <v>630</v>
      </c>
      <c r="C12" s="102" t="s">
        <v>642</v>
      </c>
      <c r="D12" s="35" t="s">
        <v>648</v>
      </c>
      <c r="E12" s="103">
        <v>7.4999999999999997E-2</v>
      </c>
      <c r="F12" s="35" t="s">
        <v>649</v>
      </c>
      <c r="G12" s="104" t="s">
        <v>29</v>
      </c>
      <c r="H12" s="105"/>
      <c r="I12" s="106"/>
      <c r="J12" s="107"/>
      <c r="K12" s="108">
        <v>12290</v>
      </c>
      <c r="L12" s="155">
        <v>200</v>
      </c>
      <c r="M12" s="109">
        <f t="shared" si="0"/>
        <v>12090</v>
      </c>
      <c r="N12" s="110"/>
      <c r="O12" s="111"/>
      <c r="P12" s="112"/>
      <c r="Q12" s="627"/>
      <c r="R12" s="113">
        <v>7.0000000000000007E-2</v>
      </c>
      <c r="S12" s="114">
        <v>7.0000000000000007E-2</v>
      </c>
      <c r="T12" s="114">
        <v>7.0000000000000007E-2</v>
      </c>
      <c r="V12" t="e">
        <v>#N/A</v>
      </c>
      <c r="W12" s="115">
        <v>0</v>
      </c>
      <c r="X12" s="1"/>
    </row>
    <row r="13" spans="2:25" ht="16.5" customHeight="1" x14ac:dyDescent="0.3">
      <c r="B13" s="34" t="s">
        <v>630</v>
      </c>
      <c r="C13" s="102" t="s">
        <v>642</v>
      </c>
      <c r="D13" s="35" t="s">
        <v>650</v>
      </c>
      <c r="E13" s="103">
        <v>0</v>
      </c>
      <c r="F13" s="35" t="s">
        <v>651</v>
      </c>
      <c r="G13" s="104" t="s">
        <v>155</v>
      </c>
      <c r="H13" s="105"/>
      <c r="I13" s="106"/>
      <c r="J13" s="107"/>
      <c r="K13" s="108">
        <v>12490</v>
      </c>
      <c r="L13" s="155">
        <v>200</v>
      </c>
      <c r="M13" s="109">
        <f t="shared" si="0"/>
        <v>12290</v>
      </c>
      <c r="N13" s="110"/>
      <c r="O13" s="111"/>
      <c r="P13" s="112"/>
      <c r="Q13" s="627"/>
      <c r="R13" s="113">
        <v>7.0000000000000007E-2</v>
      </c>
      <c r="S13" s="114">
        <v>7.0000000000000007E-2</v>
      </c>
      <c r="T13" s="114">
        <v>7.0000000000000007E-2</v>
      </c>
      <c r="V13" t="e">
        <v>#N/A</v>
      </c>
      <c r="W13" s="115">
        <v>0</v>
      </c>
      <c r="X13" s="1"/>
    </row>
    <row r="14" spans="2:25" ht="16.5" customHeight="1" x14ac:dyDescent="0.3">
      <c r="B14" s="34" t="s">
        <v>630</v>
      </c>
      <c r="C14" s="102" t="s">
        <v>642</v>
      </c>
      <c r="D14" s="35" t="s">
        <v>652</v>
      </c>
      <c r="E14" s="103">
        <v>7.4999999999999997E-2</v>
      </c>
      <c r="F14" s="35" t="s">
        <v>653</v>
      </c>
      <c r="G14" s="104" t="s">
        <v>29</v>
      </c>
      <c r="H14" s="105"/>
      <c r="I14" s="106"/>
      <c r="J14" s="107"/>
      <c r="K14" s="108">
        <v>12690</v>
      </c>
      <c r="L14" s="155">
        <v>200</v>
      </c>
      <c r="M14" s="109">
        <f t="shared" si="0"/>
        <v>12490</v>
      </c>
      <c r="N14" s="110"/>
      <c r="O14" s="111"/>
      <c r="P14" s="112"/>
      <c r="Q14" s="627"/>
      <c r="R14" s="113">
        <v>7.0000000000000007E-2</v>
      </c>
      <c r="S14" s="114">
        <v>7.0000000000000007E-2</v>
      </c>
      <c r="T14" s="114">
        <v>7.0000000000000007E-2</v>
      </c>
      <c r="V14" t="e">
        <v>#N/A</v>
      </c>
      <c r="W14" s="115">
        <v>0</v>
      </c>
      <c r="X14" s="1"/>
    </row>
    <row r="15" spans="2:25" ht="16.5" customHeight="1" x14ac:dyDescent="0.3">
      <c r="B15" s="34" t="s">
        <v>630</v>
      </c>
      <c r="C15" s="102" t="s">
        <v>642</v>
      </c>
      <c r="D15" s="35" t="s">
        <v>654</v>
      </c>
      <c r="E15" s="103">
        <v>0</v>
      </c>
      <c r="F15" s="35" t="s">
        <v>655</v>
      </c>
      <c r="G15" s="104" t="s">
        <v>155</v>
      </c>
      <c r="H15" s="105"/>
      <c r="I15" s="106"/>
      <c r="J15" s="107"/>
      <c r="K15" s="108">
        <v>12890</v>
      </c>
      <c r="L15" s="155">
        <v>200</v>
      </c>
      <c r="M15" s="109">
        <f t="shared" si="0"/>
        <v>12690</v>
      </c>
      <c r="N15" s="110"/>
      <c r="O15" s="111"/>
      <c r="P15" s="112"/>
      <c r="Q15" s="627"/>
      <c r="R15" s="113">
        <v>7.0000000000000007E-2</v>
      </c>
      <c r="S15" s="114">
        <v>7.0000000000000007E-2</v>
      </c>
      <c r="T15" s="114">
        <v>7.0000000000000007E-2</v>
      </c>
      <c r="V15" t="e">
        <v>#N/A</v>
      </c>
      <c r="W15" s="115">
        <v>0</v>
      </c>
      <c r="X15" s="1"/>
    </row>
    <row r="16" spans="2:25" ht="16.5" customHeight="1" x14ac:dyDescent="0.3">
      <c r="B16" s="34" t="s">
        <v>630</v>
      </c>
      <c r="C16" s="102" t="s">
        <v>642</v>
      </c>
      <c r="D16" s="133" t="s">
        <v>656</v>
      </c>
      <c r="E16" s="103">
        <v>7.4999999999999997E-2</v>
      </c>
      <c r="F16" s="35" t="s">
        <v>657</v>
      </c>
      <c r="G16" s="104" t="s">
        <v>29</v>
      </c>
      <c r="H16" s="105"/>
      <c r="I16" s="106"/>
      <c r="J16" s="107"/>
      <c r="K16" s="108">
        <v>13390</v>
      </c>
      <c r="L16" s="155">
        <v>200</v>
      </c>
      <c r="M16" s="109">
        <f t="shared" si="0"/>
        <v>13190</v>
      </c>
      <c r="N16" s="110"/>
      <c r="O16" s="111"/>
      <c r="P16" s="112"/>
      <c r="Q16" s="627"/>
      <c r="R16" s="113"/>
      <c r="S16" s="114"/>
      <c r="T16" s="114"/>
      <c r="W16" s="115">
        <v>0</v>
      </c>
      <c r="X16" s="1"/>
    </row>
    <row r="17" spans="2:25" ht="16.5" customHeight="1" thickBot="1" x14ac:dyDescent="0.35">
      <c r="B17" s="116" t="s">
        <v>630</v>
      </c>
      <c r="C17" s="117" t="s">
        <v>642</v>
      </c>
      <c r="D17" s="134" t="s">
        <v>658</v>
      </c>
      <c r="E17" s="119">
        <v>0</v>
      </c>
      <c r="F17" s="118" t="s">
        <v>659</v>
      </c>
      <c r="G17" s="120" t="s">
        <v>155</v>
      </c>
      <c r="H17" s="121"/>
      <c r="I17" s="122"/>
      <c r="J17" s="123"/>
      <c r="K17" s="124">
        <v>13590</v>
      </c>
      <c r="L17" s="159">
        <v>200</v>
      </c>
      <c r="M17" s="125">
        <f t="shared" si="0"/>
        <v>13390</v>
      </c>
      <c r="N17" s="126"/>
      <c r="O17" s="127"/>
      <c r="P17" s="128"/>
      <c r="Q17" s="628"/>
      <c r="R17" s="129"/>
      <c r="S17" s="130"/>
      <c r="T17" s="130"/>
      <c r="U17" s="131"/>
      <c r="V17" s="131"/>
      <c r="W17" s="132">
        <v>0</v>
      </c>
      <c r="X17" s="1"/>
    </row>
    <row r="18" spans="2:25" ht="16.5" customHeight="1" x14ac:dyDescent="0.3">
      <c r="B18" s="85" t="s">
        <v>630</v>
      </c>
      <c r="C18" s="86" t="s">
        <v>660</v>
      </c>
      <c r="D18" s="135" t="s">
        <v>661</v>
      </c>
      <c r="E18" s="88">
        <v>7.4999999999999997E-2</v>
      </c>
      <c r="F18" s="87" t="s">
        <v>662</v>
      </c>
      <c r="G18" s="89" t="s">
        <v>29</v>
      </c>
      <c r="H18" s="90"/>
      <c r="I18" s="91"/>
      <c r="J18" s="92"/>
      <c r="K18" s="93">
        <v>11490</v>
      </c>
      <c r="L18" s="153">
        <v>200</v>
      </c>
      <c r="M18" s="94">
        <f>K18-L18</f>
        <v>11290</v>
      </c>
      <c r="N18" s="93">
        <v>11990</v>
      </c>
      <c r="O18" s="500">
        <v>500</v>
      </c>
      <c r="P18" s="501">
        <f>N18-O18</f>
        <v>11490</v>
      </c>
      <c r="Q18" s="625" t="s">
        <v>663</v>
      </c>
      <c r="R18" s="98"/>
      <c r="S18" s="99"/>
      <c r="T18" s="99"/>
      <c r="U18" s="100"/>
      <c r="V18" s="100"/>
      <c r="W18" s="101">
        <v>0</v>
      </c>
      <c r="X18" s="1" t="s">
        <v>664</v>
      </c>
    </row>
    <row r="19" spans="2:25" ht="16.5" customHeight="1" x14ac:dyDescent="0.3">
      <c r="B19" s="34" t="s">
        <v>630</v>
      </c>
      <c r="C19" s="102" t="s">
        <v>660</v>
      </c>
      <c r="D19" s="133" t="s">
        <v>665</v>
      </c>
      <c r="E19" s="103">
        <v>0</v>
      </c>
      <c r="F19" s="104" t="s">
        <v>666</v>
      </c>
      <c r="G19" s="104" t="s">
        <v>155</v>
      </c>
      <c r="H19" s="105"/>
      <c r="I19" s="106"/>
      <c r="J19" s="107"/>
      <c r="K19" s="108">
        <v>11890</v>
      </c>
      <c r="L19" s="155">
        <v>200</v>
      </c>
      <c r="M19" s="109">
        <f>K19-L19</f>
        <v>11690</v>
      </c>
      <c r="N19" s="108">
        <v>12590</v>
      </c>
      <c r="O19" s="502">
        <v>500</v>
      </c>
      <c r="P19" s="503">
        <f>N19-O19</f>
        <v>12090</v>
      </c>
      <c r="Q19" s="627"/>
      <c r="R19" s="113"/>
      <c r="S19" s="114"/>
      <c r="T19" s="114"/>
      <c r="W19" s="115">
        <v>0</v>
      </c>
      <c r="X19" s="1" t="s">
        <v>664</v>
      </c>
    </row>
    <row r="20" spans="2:25" ht="16.5" customHeight="1" x14ac:dyDescent="0.3">
      <c r="B20" s="34" t="s">
        <v>630</v>
      </c>
      <c r="C20" s="102" t="s">
        <v>660</v>
      </c>
      <c r="D20" s="133" t="s">
        <v>667</v>
      </c>
      <c r="E20" s="103">
        <v>7.4999999999999997E-2</v>
      </c>
      <c r="F20" s="104" t="s">
        <v>668</v>
      </c>
      <c r="G20" s="104" t="s">
        <v>29</v>
      </c>
      <c r="H20" s="105"/>
      <c r="I20" s="106"/>
      <c r="J20" s="107"/>
      <c r="K20" s="108">
        <v>12490</v>
      </c>
      <c r="L20" s="155">
        <v>200</v>
      </c>
      <c r="M20" s="109">
        <f t="shared" ref="M20:M31" si="1">K20-L20</f>
        <v>12290</v>
      </c>
      <c r="N20" s="108">
        <v>12890</v>
      </c>
      <c r="O20" s="502">
        <v>500</v>
      </c>
      <c r="P20" s="503">
        <f t="shared" ref="P20:P31" si="2">N20-O20</f>
        <v>12390</v>
      </c>
      <c r="Q20" s="627"/>
      <c r="R20" s="113"/>
      <c r="S20" s="114"/>
      <c r="T20" s="114"/>
      <c r="W20" s="504">
        <v>0</v>
      </c>
      <c r="X20" s="505" t="s">
        <v>664</v>
      </c>
      <c r="Y20" s="506"/>
    </row>
    <row r="21" spans="2:25" ht="16.5" customHeight="1" x14ac:dyDescent="0.3">
      <c r="B21" s="34" t="s">
        <v>630</v>
      </c>
      <c r="C21" s="102" t="s">
        <v>660</v>
      </c>
      <c r="D21" s="133" t="s">
        <v>669</v>
      </c>
      <c r="E21" s="103">
        <v>0</v>
      </c>
      <c r="F21" s="104" t="s">
        <v>670</v>
      </c>
      <c r="G21" s="104" t="s">
        <v>155</v>
      </c>
      <c r="H21" s="105"/>
      <c r="I21" s="106"/>
      <c r="J21" s="107"/>
      <c r="K21" s="108">
        <v>13090</v>
      </c>
      <c r="L21" s="155">
        <v>200</v>
      </c>
      <c r="M21" s="109">
        <f t="shared" si="1"/>
        <v>12890</v>
      </c>
      <c r="N21" s="108">
        <v>13490</v>
      </c>
      <c r="O21" s="502">
        <v>500</v>
      </c>
      <c r="P21" s="503">
        <f t="shared" si="2"/>
        <v>12990</v>
      </c>
      <c r="Q21" s="627"/>
      <c r="R21" s="113"/>
      <c r="S21" s="114"/>
      <c r="T21" s="114"/>
      <c r="W21" s="504">
        <v>0</v>
      </c>
      <c r="X21" s="505" t="s">
        <v>664</v>
      </c>
      <c r="Y21" s="506"/>
    </row>
    <row r="22" spans="2:25" ht="16.5" customHeight="1" x14ac:dyDescent="0.3">
      <c r="B22" s="34" t="s">
        <v>630</v>
      </c>
      <c r="C22" s="102" t="s">
        <v>660</v>
      </c>
      <c r="D22" s="133" t="s">
        <v>671</v>
      </c>
      <c r="E22" s="103">
        <v>7.4999999999999997E-2</v>
      </c>
      <c r="F22" s="104" t="s">
        <v>672</v>
      </c>
      <c r="G22" s="104" t="s">
        <v>29</v>
      </c>
      <c r="H22" s="105"/>
      <c r="I22" s="106"/>
      <c r="J22" s="107"/>
      <c r="K22" s="108">
        <v>12890</v>
      </c>
      <c r="L22" s="155">
        <v>200</v>
      </c>
      <c r="M22" s="109">
        <f t="shared" si="1"/>
        <v>12690</v>
      </c>
      <c r="N22" s="108">
        <v>13290</v>
      </c>
      <c r="O22" s="502">
        <v>500</v>
      </c>
      <c r="P22" s="503">
        <f t="shared" si="2"/>
        <v>12790</v>
      </c>
      <c r="Q22" s="627"/>
      <c r="R22" s="113"/>
      <c r="S22" s="114"/>
      <c r="T22" s="114"/>
      <c r="W22" s="504">
        <v>0</v>
      </c>
      <c r="X22" s="505" t="s">
        <v>664</v>
      </c>
      <c r="Y22" s="506"/>
    </row>
    <row r="23" spans="2:25" ht="16.5" customHeight="1" x14ac:dyDescent="0.3">
      <c r="B23" s="34" t="s">
        <v>630</v>
      </c>
      <c r="C23" s="102" t="s">
        <v>660</v>
      </c>
      <c r="D23" s="133" t="s">
        <v>673</v>
      </c>
      <c r="E23" s="103">
        <v>0</v>
      </c>
      <c r="F23" s="104" t="s">
        <v>674</v>
      </c>
      <c r="G23" s="104" t="s">
        <v>155</v>
      </c>
      <c r="H23" s="105"/>
      <c r="I23" s="106"/>
      <c r="J23" s="107"/>
      <c r="K23" s="108">
        <v>13290</v>
      </c>
      <c r="L23" s="155">
        <v>200</v>
      </c>
      <c r="M23" s="109">
        <f t="shared" si="1"/>
        <v>13090</v>
      </c>
      <c r="N23" s="108">
        <v>13890</v>
      </c>
      <c r="O23" s="502">
        <v>500</v>
      </c>
      <c r="P23" s="503">
        <f t="shared" si="2"/>
        <v>13390</v>
      </c>
      <c r="Q23" s="627"/>
      <c r="R23" s="113"/>
      <c r="S23" s="114"/>
      <c r="T23" s="114"/>
      <c r="W23" s="504">
        <v>0</v>
      </c>
      <c r="X23" s="505" t="s">
        <v>664</v>
      </c>
      <c r="Y23" s="506"/>
    </row>
    <row r="24" spans="2:25" ht="16.5" customHeight="1" x14ac:dyDescent="0.3">
      <c r="B24" s="34" t="s">
        <v>630</v>
      </c>
      <c r="C24" s="102" t="s">
        <v>660</v>
      </c>
      <c r="D24" s="133" t="s">
        <v>675</v>
      </c>
      <c r="E24" s="103">
        <v>7.4999999999999997E-2</v>
      </c>
      <c r="F24" s="104" t="s">
        <v>676</v>
      </c>
      <c r="G24" s="104" t="s">
        <v>29</v>
      </c>
      <c r="H24" s="105"/>
      <c r="I24" s="106"/>
      <c r="J24" s="107"/>
      <c r="K24" s="108">
        <v>13590</v>
      </c>
      <c r="L24" s="155">
        <v>200</v>
      </c>
      <c r="M24" s="109">
        <f t="shared" si="1"/>
        <v>13390</v>
      </c>
      <c r="N24" s="108">
        <v>13990</v>
      </c>
      <c r="O24" s="502">
        <v>500</v>
      </c>
      <c r="P24" s="503">
        <f t="shared" si="2"/>
        <v>13490</v>
      </c>
      <c r="Q24" s="627"/>
      <c r="R24" s="113"/>
      <c r="S24" s="114"/>
      <c r="T24" s="114"/>
      <c r="W24" s="504">
        <v>0</v>
      </c>
      <c r="X24" s="505" t="s">
        <v>664</v>
      </c>
      <c r="Y24" s="506"/>
    </row>
    <row r="25" spans="2:25" ht="16.5" customHeight="1" thickBot="1" x14ac:dyDescent="0.35">
      <c r="B25" s="116" t="s">
        <v>630</v>
      </c>
      <c r="C25" s="117" t="s">
        <v>660</v>
      </c>
      <c r="D25" s="136" t="s">
        <v>677</v>
      </c>
      <c r="E25" s="119">
        <v>0</v>
      </c>
      <c r="F25" s="120" t="s">
        <v>678</v>
      </c>
      <c r="G25" s="120" t="s">
        <v>155</v>
      </c>
      <c r="H25" s="121"/>
      <c r="I25" s="122"/>
      <c r="J25" s="123"/>
      <c r="K25" s="124">
        <v>13990</v>
      </c>
      <c r="L25" s="159">
        <v>200</v>
      </c>
      <c r="M25" s="125">
        <f t="shared" si="1"/>
        <v>13790</v>
      </c>
      <c r="N25" s="124">
        <v>14590</v>
      </c>
      <c r="O25" s="502">
        <v>500</v>
      </c>
      <c r="P25" s="507">
        <f t="shared" si="2"/>
        <v>14090</v>
      </c>
      <c r="Q25" s="628"/>
      <c r="R25" s="129"/>
      <c r="S25" s="130"/>
      <c r="T25" s="130"/>
      <c r="U25" s="131"/>
      <c r="V25" s="131"/>
      <c r="W25" s="508">
        <v>0</v>
      </c>
      <c r="X25" s="505" t="s">
        <v>664</v>
      </c>
      <c r="Y25" s="506"/>
    </row>
    <row r="26" spans="2:25" ht="16.5" customHeight="1" x14ac:dyDescent="0.3">
      <c r="B26" s="85" t="s">
        <v>630</v>
      </c>
      <c r="C26" s="86" t="s">
        <v>679</v>
      </c>
      <c r="D26" s="87" t="s">
        <v>680</v>
      </c>
      <c r="E26" s="88">
        <v>0.1</v>
      </c>
      <c r="F26" s="87" t="s">
        <v>681</v>
      </c>
      <c r="G26" s="89" t="s">
        <v>29</v>
      </c>
      <c r="H26" s="90"/>
      <c r="I26" s="91"/>
      <c r="J26" s="92"/>
      <c r="K26" s="93">
        <v>12890</v>
      </c>
      <c r="L26" s="153">
        <v>200</v>
      </c>
      <c r="M26" s="94">
        <f t="shared" si="1"/>
        <v>12690</v>
      </c>
      <c r="N26" s="93">
        <v>12990</v>
      </c>
      <c r="O26" s="153">
        <v>200</v>
      </c>
      <c r="P26" s="94">
        <f t="shared" si="2"/>
        <v>12790</v>
      </c>
      <c r="Q26" s="625" t="s">
        <v>682</v>
      </c>
      <c r="R26" s="98">
        <v>7.0000000000000007E-2</v>
      </c>
      <c r="S26" s="99">
        <v>7.0000000000000007E-2</v>
      </c>
      <c r="T26" s="99">
        <v>7.0000000000000007E-2</v>
      </c>
      <c r="U26" s="100"/>
      <c r="V26" s="100" t="e">
        <v>#N/A</v>
      </c>
      <c r="W26" s="509" t="s">
        <v>50</v>
      </c>
      <c r="X26" s="505" t="s">
        <v>664</v>
      </c>
      <c r="Y26" s="506"/>
    </row>
    <row r="27" spans="2:25" ht="16.5" customHeight="1" x14ac:dyDescent="0.3">
      <c r="B27" s="34" t="s">
        <v>630</v>
      </c>
      <c r="C27" s="102" t="s">
        <v>679</v>
      </c>
      <c r="D27" s="35" t="s">
        <v>683</v>
      </c>
      <c r="E27" s="103">
        <v>0</v>
      </c>
      <c r="F27" s="35" t="s">
        <v>684</v>
      </c>
      <c r="G27" s="104" t="s">
        <v>155</v>
      </c>
      <c r="H27" s="105"/>
      <c r="I27" s="106"/>
      <c r="J27" s="107"/>
      <c r="K27" s="108">
        <v>12890</v>
      </c>
      <c r="L27" s="155">
        <v>200</v>
      </c>
      <c r="M27" s="109">
        <f t="shared" si="1"/>
        <v>12690</v>
      </c>
      <c r="N27" s="108">
        <v>13490</v>
      </c>
      <c r="O27" s="155">
        <v>200</v>
      </c>
      <c r="P27" s="109">
        <f t="shared" si="2"/>
        <v>13290</v>
      </c>
      <c r="Q27" s="627"/>
      <c r="R27" s="113">
        <v>7.0000000000000007E-2</v>
      </c>
      <c r="S27" s="114">
        <v>7.0000000000000007E-2</v>
      </c>
      <c r="T27" s="114">
        <v>7.0000000000000007E-2</v>
      </c>
      <c r="V27" t="e">
        <v>#N/A</v>
      </c>
      <c r="W27" s="510" t="s">
        <v>50</v>
      </c>
      <c r="X27" s="505" t="s">
        <v>664</v>
      </c>
      <c r="Y27" s="506"/>
    </row>
    <row r="28" spans="2:25" ht="16.5" customHeight="1" x14ac:dyDescent="0.3">
      <c r="B28" s="34" t="s">
        <v>630</v>
      </c>
      <c r="C28" s="102" t="s">
        <v>679</v>
      </c>
      <c r="D28" s="35" t="s">
        <v>685</v>
      </c>
      <c r="E28" s="103">
        <v>0.1</v>
      </c>
      <c r="F28" s="35" t="s">
        <v>686</v>
      </c>
      <c r="G28" s="104" t="s">
        <v>29</v>
      </c>
      <c r="H28" s="105"/>
      <c r="I28" s="106"/>
      <c r="J28" s="107"/>
      <c r="K28" s="108">
        <v>13790</v>
      </c>
      <c r="L28" s="155">
        <v>200</v>
      </c>
      <c r="M28" s="109">
        <f t="shared" si="1"/>
        <v>13590</v>
      </c>
      <c r="N28" s="108">
        <v>13990</v>
      </c>
      <c r="O28" s="502">
        <v>400</v>
      </c>
      <c r="P28" s="503">
        <f t="shared" si="2"/>
        <v>13590</v>
      </c>
      <c r="Q28" s="627"/>
      <c r="R28" s="113">
        <v>7.0000000000000007E-2</v>
      </c>
      <c r="S28" s="114">
        <v>7.0000000000000007E-2</v>
      </c>
      <c r="T28" s="114">
        <v>7.0000000000000007E-2</v>
      </c>
      <c r="V28" t="e">
        <v>#N/A</v>
      </c>
      <c r="W28" s="510" t="s">
        <v>50</v>
      </c>
      <c r="X28" s="505" t="s">
        <v>664</v>
      </c>
      <c r="Y28" s="506"/>
    </row>
    <row r="29" spans="2:25" ht="16.5" customHeight="1" x14ac:dyDescent="0.3">
      <c r="B29" s="34" t="s">
        <v>630</v>
      </c>
      <c r="C29" s="102" t="s">
        <v>679</v>
      </c>
      <c r="D29" s="35" t="s">
        <v>687</v>
      </c>
      <c r="E29" s="103">
        <v>0</v>
      </c>
      <c r="F29" s="35" t="s">
        <v>688</v>
      </c>
      <c r="G29" s="104" t="s">
        <v>155</v>
      </c>
      <c r="H29" s="105"/>
      <c r="I29" s="106"/>
      <c r="J29" s="107"/>
      <c r="K29" s="108">
        <v>13790</v>
      </c>
      <c r="L29" s="155">
        <v>200</v>
      </c>
      <c r="M29" s="109">
        <f t="shared" si="1"/>
        <v>13590</v>
      </c>
      <c r="N29" s="108">
        <v>14490</v>
      </c>
      <c r="O29" s="502">
        <v>400</v>
      </c>
      <c r="P29" s="503">
        <f t="shared" si="2"/>
        <v>14090</v>
      </c>
      <c r="Q29" s="627"/>
      <c r="R29" s="113">
        <v>7.0000000000000007E-2</v>
      </c>
      <c r="S29" s="114">
        <v>7.0000000000000007E-2</v>
      </c>
      <c r="T29" s="114">
        <v>7.0000000000000007E-2</v>
      </c>
      <c r="V29" t="s">
        <v>566</v>
      </c>
      <c r="W29" s="510" t="s">
        <v>50</v>
      </c>
      <c r="X29" s="505" t="s">
        <v>664</v>
      </c>
      <c r="Y29" s="506"/>
    </row>
    <row r="30" spans="2:25" ht="16.5" customHeight="1" x14ac:dyDescent="0.3">
      <c r="B30" s="34" t="s">
        <v>630</v>
      </c>
      <c r="C30" s="102" t="s">
        <v>679</v>
      </c>
      <c r="D30" s="35" t="s">
        <v>689</v>
      </c>
      <c r="E30" s="103">
        <v>0.1</v>
      </c>
      <c r="F30" s="35" t="s">
        <v>690</v>
      </c>
      <c r="G30" s="104" t="s">
        <v>29</v>
      </c>
      <c r="H30" s="105"/>
      <c r="I30" s="106"/>
      <c r="J30" s="107"/>
      <c r="K30" s="108">
        <v>14790</v>
      </c>
      <c r="L30" s="155">
        <v>200</v>
      </c>
      <c r="M30" s="109">
        <f t="shared" si="1"/>
        <v>14590</v>
      </c>
      <c r="N30" s="108">
        <v>14790</v>
      </c>
      <c r="O30" s="502">
        <v>700</v>
      </c>
      <c r="P30" s="503">
        <f t="shared" si="2"/>
        <v>14090</v>
      </c>
      <c r="Q30" s="627"/>
      <c r="R30" s="113">
        <v>7.0000000000000007E-2</v>
      </c>
      <c r="S30" s="114">
        <v>7.0000000000000007E-2</v>
      </c>
      <c r="T30" s="114">
        <v>7.0000000000000007E-2</v>
      </c>
      <c r="V30" t="s">
        <v>691</v>
      </c>
      <c r="W30" s="510" t="s">
        <v>50</v>
      </c>
      <c r="X30" s="505" t="s">
        <v>664</v>
      </c>
      <c r="Y30" s="506"/>
    </row>
    <row r="31" spans="2:25" ht="16.5" customHeight="1" thickBot="1" x14ac:dyDescent="0.35">
      <c r="B31" s="116" t="s">
        <v>630</v>
      </c>
      <c r="C31" s="117" t="s">
        <v>679</v>
      </c>
      <c r="D31" s="118" t="s">
        <v>692</v>
      </c>
      <c r="E31" s="119">
        <v>0</v>
      </c>
      <c r="F31" s="118" t="s">
        <v>693</v>
      </c>
      <c r="G31" s="120" t="s">
        <v>155</v>
      </c>
      <c r="H31" s="121"/>
      <c r="I31" s="122"/>
      <c r="J31" s="123"/>
      <c r="K31" s="124">
        <v>14790</v>
      </c>
      <c r="L31" s="159">
        <v>200</v>
      </c>
      <c r="M31" s="125">
        <f t="shared" si="1"/>
        <v>14590</v>
      </c>
      <c r="N31" s="124">
        <v>15290</v>
      </c>
      <c r="O31" s="511">
        <v>700</v>
      </c>
      <c r="P31" s="507">
        <f t="shared" si="2"/>
        <v>14590</v>
      </c>
      <c r="Q31" s="627"/>
      <c r="R31" s="129">
        <v>7.0000000000000007E-2</v>
      </c>
      <c r="S31" s="130">
        <v>7.0000000000000007E-2</v>
      </c>
      <c r="T31" s="130">
        <v>7.0000000000000007E-2</v>
      </c>
      <c r="U31" s="131"/>
      <c r="V31" s="131" t="s">
        <v>575</v>
      </c>
      <c r="W31" s="512" t="s">
        <v>50</v>
      </c>
      <c r="X31" s="505" t="s">
        <v>664</v>
      </c>
      <c r="Y31" s="506"/>
    </row>
    <row r="32" spans="2:25" ht="16.5" customHeight="1" x14ac:dyDescent="0.3">
      <c r="B32" s="85" t="s">
        <v>630</v>
      </c>
      <c r="C32" s="86" t="s">
        <v>679</v>
      </c>
      <c r="D32" s="87" t="s">
        <v>694</v>
      </c>
      <c r="E32" s="88">
        <v>0.1</v>
      </c>
      <c r="F32" s="87" t="s">
        <v>695</v>
      </c>
      <c r="G32" s="89" t="s">
        <v>29</v>
      </c>
      <c r="H32" s="90"/>
      <c r="I32" s="91"/>
      <c r="J32" s="92"/>
      <c r="K32" s="93">
        <v>12990</v>
      </c>
      <c r="L32" s="153">
        <v>100</v>
      </c>
      <c r="M32" s="94">
        <f t="shared" si="0"/>
        <v>12890</v>
      </c>
      <c r="N32" s="152"/>
      <c r="O32" s="153"/>
      <c r="P32" s="94"/>
      <c r="Q32" s="621" t="s">
        <v>696</v>
      </c>
      <c r="R32" s="113">
        <v>7.0000000000000007E-2</v>
      </c>
      <c r="S32" s="114">
        <v>7.0000000000000007E-2</v>
      </c>
      <c r="T32" s="114">
        <v>7.0000000000000007E-2</v>
      </c>
      <c r="V32" t="s">
        <v>575</v>
      </c>
      <c r="W32" s="504">
        <v>0</v>
      </c>
      <c r="X32" s="505" t="s">
        <v>664</v>
      </c>
      <c r="Y32" s="506"/>
    </row>
    <row r="33" spans="2:25" ht="16.5" customHeight="1" x14ac:dyDescent="0.3">
      <c r="B33" s="34" t="s">
        <v>630</v>
      </c>
      <c r="C33" s="102" t="s">
        <v>679</v>
      </c>
      <c r="D33" s="35" t="s">
        <v>697</v>
      </c>
      <c r="E33" s="103">
        <v>0</v>
      </c>
      <c r="F33" s="35" t="s">
        <v>698</v>
      </c>
      <c r="G33" s="104" t="s">
        <v>155</v>
      </c>
      <c r="H33" s="105"/>
      <c r="I33" s="106"/>
      <c r="J33" s="107"/>
      <c r="K33" s="108">
        <v>12990</v>
      </c>
      <c r="L33" s="155">
        <v>100</v>
      </c>
      <c r="M33" s="109">
        <f t="shared" si="0"/>
        <v>12890</v>
      </c>
      <c r="N33" s="154"/>
      <c r="O33" s="155"/>
      <c r="P33" s="109"/>
      <c r="Q33" s="622"/>
      <c r="R33" s="113">
        <v>7.0000000000000007E-2</v>
      </c>
      <c r="S33" s="114">
        <v>7.0000000000000007E-2</v>
      </c>
      <c r="T33" s="114">
        <v>7.0000000000000007E-2</v>
      </c>
      <c r="V33" t="s">
        <v>699</v>
      </c>
      <c r="W33" s="504">
        <v>0</v>
      </c>
      <c r="X33" s="505" t="s">
        <v>664</v>
      </c>
      <c r="Y33" s="506"/>
    </row>
    <row r="34" spans="2:25" ht="16.5" customHeight="1" x14ac:dyDescent="0.3">
      <c r="B34" s="34" t="s">
        <v>630</v>
      </c>
      <c r="C34" s="102" t="s">
        <v>679</v>
      </c>
      <c r="D34" s="35" t="s">
        <v>700</v>
      </c>
      <c r="E34" s="103">
        <v>0.1</v>
      </c>
      <c r="F34" s="35" t="s">
        <v>701</v>
      </c>
      <c r="G34" s="104" t="s">
        <v>29</v>
      </c>
      <c r="H34" s="105"/>
      <c r="I34" s="106"/>
      <c r="J34" s="107"/>
      <c r="K34" s="108">
        <v>14190</v>
      </c>
      <c r="L34" s="155">
        <v>200</v>
      </c>
      <c r="M34" s="109">
        <f t="shared" si="0"/>
        <v>13990</v>
      </c>
      <c r="N34" s="154"/>
      <c r="O34" s="155"/>
      <c r="P34" s="109"/>
      <c r="Q34" s="622"/>
      <c r="R34" s="113">
        <v>7.0000000000000007E-2</v>
      </c>
      <c r="S34" s="114">
        <v>7.0000000000000007E-2</v>
      </c>
      <c r="T34" s="114">
        <v>7.0000000000000007E-2</v>
      </c>
      <c r="V34" t="s">
        <v>699</v>
      </c>
      <c r="W34" s="504">
        <v>0</v>
      </c>
      <c r="X34" s="505" t="s">
        <v>664</v>
      </c>
      <c r="Y34" s="506"/>
    </row>
    <row r="35" spans="2:25" ht="16.5" customHeight="1" x14ac:dyDescent="0.3">
      <c r="B35" s="34" t="s">
        <v>630</v>
      </c>
      <c r="C35" s="102" t="s">
        <v>679</v>
      </c>
      <c r="D35" s="35" t="s">
        <v>702</v>
      </c>
      <c r="E35" s="103">
        <v>0</v>
      </c>
      <c r="F35" s="35" t="s">
        <v>703</v>
      </c>
      <c r="G35" s="104" t="s">
        <v>155</v>
      </c>
      <c r="H35" s="105"/>
      <c r="I35" s="106"/>
      <c r="J35" s="107"/>
      <c r="K35" s="108">
        <v>13990</v>
      </c>
      <c r="L35" s="155">
        <v>200</v>
      </c>
      <c r="M35" s="109">
        <f t="shared" si="0"/>
        <v>13790</v>
      </c>
      <c r="N35" s="154"/>
      <c r="O35" s="155"/>
      <c r="P35" s="109"/>
      <c r="Q35" s="622"/>
      <c r="R35" s="113">
        <v>7.0000000000000007E-2</v>
      </c>
      <c r="S35" s="114">
        <v>7.0000000000000007E-2</v>
      </c>
      <c r="T35" s="114">
        <v>7.0000000000000007E-2</v>
      </c>
      <c r="V35" t="s">
        <v>547</v>
      </c>
      <c r="W35" s="504">
        <v>0</v>
      </c>
      <c r="X35" s="505" t="s">
        <v>664</v>
      </c>
      <c r="Y35" s="506"/>
    </row>
    <row r="36" spans="2:25" ht="16.5" customHeight="1" x14ac:dyDescent="0.3">
      <c r="B36" s="34" t="s">
        <v>630</v>
      </c>
      <c r="C36" s="102" t="s">
        <v>679</v>
      </c>
      <c r="D36" s="35" t="s">
        <v>704</v>
      </c>
      <c r="E36" s="103">
        <v>0.1</v>
      </c>
      <c r="F36" s="35" t="s">
        <v>705</v>
      </c>
      <c r="G36" s="104" t="s">
        <v>29</v>
      </c>
      <c r="H36" s="105"/>
      <c r="I36" s="106"/>
      <c r="J36" s="107"/>
      <c r="K36" s="108">
        <v>14990</v>
      </c>
      <c r="L36" s="155">
        <v>200</v>
      </c>
      <c r="M36" s="109">
        <f t="shared" si="0"/>
        <v>14790</v>
      </c>
      <c r="N36" s="154"/>
      <c r="O36" s="155"/>
      <c r="P36" s="109"/>
      <c r="Q36" s="622"/>
      <c r="R36" s="113">
        <v>7.0000000000000007E-2</v>
      </c>
      <c r="S36" s="114">
        <v>7.0000000000000007E-2</v>
      </c>
      <c r="T36" s="114">
        <v>7.0000000000000007E-2</v>
      </c>
      <c r="V36" t="s">
        <v>547</v>
      </c>
      <c r="W36" s="504">
        <v>0</v>
      </c>
      <c r="X36" s="505" t="s">
        <v>664</v>
      </c>
      <c r="Y36" s="506"/>
    </row>
    <row r="37" spans="2:25" ht="16.5" customHeight="1" x14ac:dyDescent="0.3">
      <c r="B37" s="34" t="s">
        <v>630</v>
      </c>
      <c r="C37" s="102" t="s">
        <v>679</v>
      </c>
      <c r="D37" s="35" t="s">
        <v>706</v>
      </c>
      <c r="E37" s="103">
        <v>0</v>
      </c>
      <c r="F37" s="35" t="s">
        <v>707</v>
      </c>
      <c r="G37" s="104" t="s">
        <v>155</v>
      </c>
      <c r="H37" s="105"/>
      <c r="I37" s="106"/>
      <c r="J37" s="107"/>
      <c r="K37" s="108">
        <v>14990</v>
      </c>
      <c r="L37" s="155">
        <v>200</v>
      </c>
      <c r="M37" s="109">
        <f t="shared" si="0"/>
        <v>14790</v>
      </c>
      <c r="N37" s="154"/>
      <c r="O37" s="155"/>
      <c r="P37" s="109"/>
      <c r="Q37" s="622"/>
      <c r="R37" s="113">
        <v>7.0000000000000007E-2</v>
      </c>
      <c r="S37" s="114">
        <v>7.0000000000000007E-2</v>
      </c>
      <c r="T37" s="114">
        <v>7.0000000000000007E-2</v>
      </c>
      <c r="V37" t="s">
        <v>589</v>
      </c>
      <c r="W37" s="504">
        <v>0</v>
      </c>
      <c r="X37" s="505" t="s">
        <v>664</v>
      </c>
      <c r="Y37" s="506"/>
    </row>
    <row r="38" spans="2:25" ht="16.5" customHeight="1" x14ac:dyDescent="0.3">
      <c r="B38" s="34" t="s">
        <v>630</v>
      </c>
      <c r="C38" s="102" t="s">
        <v>679</v>
      </c>
      <c r="D38" s="35" t="s">
        <v>708</v>
      </c>
      <c r="E38" s="103">
        <v>0.1</v>
      </c>
      <c r="F38" s="35" t="s">
        <v>709</v>
      </c>
      <c r="G38" s="104" t="s">
        <v>29</v>
      </c>
      <c r="H38" s="105"/>
      <c r="I38" s="106"/>
      <c r="J38" s="107"/>
      <c r="K38" s="108">
        <v>13890</v>
      </c>
      <c r="L38" s="155">
        <v>200</v>
      </c>
      <c r="M38" s="109">
        <f t="shared" si="0"/>
        <v>13690</v>
      </c>
      <c r="N38" s="154"/>
      <c r="O38" s="155"/>
      <c r="P38" s="109"/>
      <c r="Q38" s="622"/>
      <c r="R38" s="113">
        <v>7.0000000000000007E-2</v>
      </c>
      <c r="S38" s="114">
        <v>7.0000000000000007E-2</v>
      </c>
      <c r="T38" s="114">
        <v>7.0000000000000007E-2</v>
      </c>
      <c r="V38" t="s">
        <v>589</v>
      </c>
      <c r="W38" s="504">
        <v>0</v>
      </c>
      <c r="X38" s="505" t="s">
        <v>664</v>
      </c>
      <c r="Y38" s="506"/>
    </row>
    <row r="39" spans="2:25" ht="16.5" customHeight="1" x14ac:dyDescent="0.3">
      <c r="B39" s="34" t="s">
        <v>630</v>
      </c>
      <c r="C39" s="102" t="s">
        <v>679</v>
      </c>
      <c r="D39" s="35" t="s">
        <v>710</v>
      </c>
      <c r="E39" s="103">
        <v>0</v>
      </c>
      <c r="F39" s="35" t="s">
        <v>711</v>
      </c>
      <c r="G39" s="104" t="s">
        <v>155</v>
      </c>
      <c r="H39" s="105"/>
      <c r="I39" s="106"/>
      <c r="J39" s="107"/>
      <c r="K39" s="108">
        <v>13690</v>
      </c>
      <c r="L39" s="155">
        <v>200</v>
      </c>
      <c r="M39" s="109">
        <f t="shared" si="0"/>
        <v>13490</v>
      </c>
      <c r="N39" s="154"/>
      <c r="O39" s="155"/>
      <c r="P39" s="109"/>
      <c r="Q39" s="622"/>
      <c r="R39" s="113">
        <v>7.0000000000000007E-2</v>
      </c>
      <c r="S39" s="114">
        <v>7.0000000000000007E-2</v>
      </c>
      <c r="T39" s="114">
        <v>7.0000000000000007E-2</v>
      </c>
      <c r="V39" t="s">
        <v>712</v>
      </c>
      <c r="W39" s="504">
        <v>0</v>
      </c>
      <c r="X39" s="505" t="s">
        <v>664</v>
      </c>
      <c r="Y39" s="506"/>
    </row>
    <row r="40" spans="2:25" ht="16.5" customHeight="1" x14ac:dyDescent="0.3">
      <c r="B40" s="34" t="s">
        <v>630</v>
      </c>
      <c r="C40" s="102" t="s">
        <v>679</v>
      </c>
      <c r="D40" s="35" t="s">
        <v>713</v>
      </c>
      <c r="E40" s="103">
        <v>0.1</v>
      </c>
      <c r="F40" s="35" t="s">
        <v>714</v>
      </c>
      <c r="G40" s="104" t="s">
        <v>29</v>
      </c>
      <c r="H40" s="105"/>
      <c r="I40" s="106"/>
      <c r="J40" s="107"/>
      <c r="K40" s="108">
        <v>15090</v>
      </c>
      <c r="L40" s="155">
        <v>200</v>
      </c>
      <c r="M40" s="109">
        <f t="shared" si="0"/>
        <v>14890</v>
      </c>
      <c r="N40" s="154"/>
      <c r="O40" s="155"/>
      <c r="P40" s="109"/>
      <c r="Q40" s="622"/>
      <c r="R40" s="113">
        <v>7.0000000000000007E-2</v>
      </c>
      <c r="S40" s="114">
        <v>7.0000000000000007E-2</v>
      </c>
      <c r="T40" s="114">
        <v>7.0000000000000007E-2</v>
      </c>
      <c r="V40" t="s">
        <v>712</v>
      </c>
      <c r="W40" s="504">
        <v>0</v>
      </c>
      <c r="X40" s="505" t="s">
        <v>664</v>
      </c>
      <c r="Y40" s="506"/>
    </row>
    <row r="41" spans="2:25" ht="16.5" customHeight="1" x14ac:dyDescent="0.3">
      <c r="B41" s="34" t="s">
        <v>630</v>
      </c>
      <c r="C41" s="102" t="s">
        <v>679</v>
      </c>
      <c r="D41" s="35" t="s">
        <v>715</v>
      </c>
      <c r="E41" s="103">
        <v>0</v>
      </c>
      <c r="F41" s="35" t="s">
        <v>716</v>
      </c>
      <c r="G41" s="104" t="s">
        <v>155</v>
      </c>
      <c r="H41" s="105"/>
      <c r="I41" s="106"/>
      <c r="J41" s="107"/>
      <c r="K41" s="108">
        <v>14790</v>
      </c>
      <c r="L41" s="155">
        <v>200</v>
      </c>
      <c r="M41" s="109">
        <f t="shared" si="0"/>
        <v>14590</v>
      </c>
      <c r="N41" s="154"/>
      <c r="O41" s="155"/>
      <c r="P41" s="109"/>
      <c r="Q41" s="622"/>
      <c r="R41" s="113">
        <v>7.0000000000000007E-2</v>
      </c>
      <c r="S41" s="114">
        <v>7.0000000000000007E-2</v>
      </c>
      <c r="T41" s="114">
        <v>7.0000000000000007E-2</v>
      </c>
      <c r="V41" t="s">
        <v>717</v>
      </c>
      <c r="W41" s="504">
        <v>0</v>
      </c>
      <c r="X41" s="505" t="s">
        <v>664</v>
      </c>
      <c r="Y41" s="506"/>
    </row>
    <row r="42" spans="2:25" ht="16.5" customHeight="1" x14ac:dyDescent="0.3">
      <c r="B42" s="34" t="s">
        <v>630</v>
      </c>
      <c r="C42" s="102" t="s">
        <v>679</v>
      </c>
      <c r="D42" s="35" t="s">
        <v>718</v>
      </c>
      <c r="E42" s="103">
        <v>0.1</v>
      </c>
      <c r="F42" s="35" t="s">
        <v>719</v>
      </c>
      <c r="G42" s="104" t="s">
        <v>29</v>
      </c>
      <c r="H42" s="108">
        <v>14890</v>
      </c>
      <c r="I42" s="155">
        <v>400</v>
      </c>
      <c r="J42" s="137">
        <f t="shared" ref="J42:J43" si="3">H42-I42</f>
        <v>14490</v>
      </c>
      <c r="K42" s="108">
        <v>15890</v>
      </c>
      <c r="L42" s="155">
        <v>200</v>
      </c>
      <c r="M42" s="109">
        <f t="shared" si="0"/>
        <v>15690</v>
      </c>
      <c r="N42" s="154"/>
      <c r="O42" s="155"/>
      <c r="P42" s="109"/>
      <c r="Q42" s="622"/>
      <c r="R42" s="113">
        <v>7.0000000000000007E-2</v>
      </c>
      <c r="S42" s="114">
        <v>7.0000000000000007E-2</v>
      </c>
      <c r="T42" s="114">
        <v>7.0000000000000007E-2</v>
      </c>
      <c r="V42" t="s">
        <v>717</v>
      </c>
      <c r="W42" s="504">
        <v>0</v>
      </c>
      <c r="X42" s="505" t="s">
        <v>664</v>
      </c>
      <c r="Y42" s="506"/>
    </row>
    <row r="43" spans="2:25" ht="16.5" customHeight="1" thickBot="1" x14ac:dyDescent="0.35">
      <c r="B43" s="34" t="s">
        <v>630</v>
      </c>
      <c r="C43" s="102" t="s">
        <v>679</v>
      </c>
      <c r="D43" s="35" t="s">
        <v>720</v>
      </c>
      <c r="E43" s="103">
        <v>0</v>
      </c>
      <c r="F43" s="35" t="s">
        <v>721</v>
      </c>
      <c r="G43" s="104" t="s">
        <v>155</v>
      </c>
      <c r="H43" s="108">
        <v>14790</v>
      </c>
      <c r="I43" s="155">
        <v>400</v>
      </c>
      <c r="J43" s="137">
        <f t="shared" si="3"/>
        <v>14390</v>
      </c>
      <c r="K43" s="108">
        <v>15590</v>
      </c>
      <c r="L43" s="155">
        <v>200</v>
      </c>
      <c r="M43" s="109">
        <f t="shared" si="0"/>
        <v>15390</v>
      </c>
      <c r="N43" s="154"/>
      <c r="O43" s="155"/>
      <c r="P43" s="109"/>
      <c r="Q43" s="622"/>
      <c r="R43" s="113">
        <v>7.0000000000000007E-2</v>
      </c>
      <c r="S43" s="114">
        <v>7.0000000000000007E-2</v>
      </c>
      <c r="T43" s="114">
        <v>7.0000000000000007E-2</v>
      </c>
      <c r="V43" t="s">
        <v>722</v>
      </c>
      <c r="W43" s="504">
        <v>0</v>
      </c>
      <c r="X43" s="505" t="s">
        <v>664</v>
      </c>
      <c r="Y43" s="506"/>
    </row>
    <row r="44" spans="2:25" ht="16.5" customHeight="1" x14ac:dyDescent="0.3">
      <c r="B44" s="85" t="s">
        <v>630</v>
      </c>
      <c r="C44" s="86" t="s">
        <v>723</v>
      </c>
      <c r="D44" s="100" t="s">
        <v>724</v>
      </c>
      <c r="E44" s="138">
        <v>0.1</v>
      </c>
      <c r="F44" s="89" t="s">
        <v>725</v>
      </c>
      <c r="G44" s="89" t="s">
        <v>29</v>
      </c>
      <c r="H44" s="92"/>
      <c r="I44" s="139"/>
      <c r="J44" s="140"/>
      <c r="K44" s="141">
        <v>13590</v>
      </c>
      <c r="L44" s="468">
        <v>200</v>
      </c>
      <c r="M44" s="142">
        <f t="shared" si="0"/>
        <v>13390</v>
      </c>
      <c r="N44" s="141">
        <v>13590</v>
      </c>
      <c r="O44" s="513">
        <v>200</v>
      </c>
      <c r="P44" s="514">
        <f t="shared" ref="P44:P57" si="4">N44-O44</f>
        <v>13390</v>
      </c>
      <c r="Q44" s="629"/>
      <c r="R44" s="98"/>
      <c r="S44" s="99"/>
      <c r="T44" s="99"/>
      <c r="U44" s="100"/>
      <c r="V44" s="100"/>
      <c r="W44" s="515">
        <v>0</v>
      </c>
      <c r="X44" s="505" t="s">
        <v>664</v>
      </c>
      <c r="Y44" s="506"/>
    </row>
    <row r="45" spans="2:25" ht="16.5" customHeight="1" x14ac:dyDescent="0.3">
      <c r="B45" s="34" t="s">
        <v>630</v>
      </c>
      <c r="C45" s="102" t="s">
        <v>723</v>
      </c>
      <c r="D45" t="s">
        <v>726</v>
      </c>
      <c r="E45" s="143">
        <v>0</v>
      </c>
      <c r="F45" s="104" t="s">
        <v>727</v>
      </c>
      <c r="G45" s="104" t="s">
        <v>155</v>
      </c>
      <c r="H45" s="107"/>
      <c r="I45" s="144"/>
      <c r="J45" s="145"/>
      <c r="K45" s="137">
        <v>13690</v>
      </c>
      <c r="L45" s="469">
        <v>200</v>
      </c>
      <c r="M45" s="146">
        <f t="shared" si="0"/>
        <v>13490</v>
      </c>
      <c r="N45" s="137">
        <v>14090</v>
      </c>
      <c r="O45" s="516">
        <v>200</v>
      </c>
      <c r="P45" s="517">
        <f t="shared" si="4"/>
        <v>13890</v>
      </c>
      <c r="Q45" s="630"/>
      <c r="R45" s="113"/>
      <c r="S45" s="114"/>
      <c r="T45" s="114"/>
      <c r="W45" s="504"/>
      <c r="X45" s="505" t="s">
        <v>664</v>
      </c>
      <c r="Y45" s="506"/>
    </row>
    <row r="46" spans="2:25" ht="16.5" customHeight="1" x14ac:dyDescent="0.3">
      <c r="B46" s="34" t="s">
        <v>630</v>
      </c>
      <c r="C46" s="102" t="s">
        <v>723</v>
      </c>
      <c r="D46" s="104" t="s">
        <v>728</v>
      </c>
      <c r="E46" s="143">
        <v>0.1</v>
      </c>
      <c r="F46" s="104" t="s">
        <v>729</v>
      </c>
      <c r="G46" s="104" t="s">
        <v>29</v>
      </c>
      <c r="H46" s="107"/>
      <c r="I46" s="144"/>
      <c r="J46" s="145"/>
      <c r="K46" s="137">
        <v>14590</v>
      </c>
      <c r="L46" s="469">
        <v>200</v>
      </c>
      <c r="M46" s="146">
        <f t="shared" si="0"/>
        <v>14390</v>
      </c>
      <c r="N46" s="137">
        <v>14890</v>
      </c>
      <c r="O46" s="469">
        <v>200</v>
      </c>
      <c r="P46" s="146">
        <f t="shared" si="4"/>
        <v>14690</v>
      </c>
      <c r="Q46" s="630"/>
      <c r="R46" s="113"/>
      <c r="S46" s="114"/>
      <c r="T46" s="114"/>
      <c r="W46" s="504">
        <v>0</v>
      </c>
      <c r="X46" s="505" t="s">
        <v>664</v>
      </c>
      <c r="Y46" s="506"/>
    </row>
    <row r="47" spans="2:25" ht="16.5" customHeight="1" x14ac:dyDescent="0.3">
      <c r="B47" s="34" t="s">
        <v>630</v>
      </c>
      <c r="C47" s="102" t="s">
        <v>723</v>
      </c>
      <c r="D47" s="104" t="s">
        <v>730</v>
      </c>
      <c r="E47" s="143">
        <v>0</v>
      </c>
      <c r="F47" s="104" t="s">
        <v>731</v>
      </c>
      <c r="G47" s="104" t="s">
        <v>155</v>
      </c>
      <c r="H47" s="107"/>
      <c r="I47" s="144"/>
      <c r="J47" s="145"/>
      <c r="K47" s="137">
        <v>14690</v>
      </c>
      <c r="L47" s="469">
        <v>200</v>
      </c>
      <c r="M47" s="146">
        <f t="shared" si="0"/>
        <v>14490</v>
      </c>
      <c r="N47" s="137">
        <v>15390</v>
      </c>
      <c r="O47" s="469">
        <v>200</v>
      </c>
      <c r="P47" s="146">
        <f t="shared" si="4"/>
        <v>15190</v>
      </c>
      <c r="Q47" s="630"/>
      <c r="R47" s="113"/>
      <c r="S47" s="114"/>
      <c r="T47" s="114"/>
      <c r="W47" s="504"/>
      <c r="X47" s="505" t="s">
        <v>664</v>
      </c>
      <c r="Y47" s="506"/>
    </row>
    <row r="48" spans="2:25" ht="16.5" customHeight="1" x14ac:dyDescent="0.3">
      <c r="B48" s="34" t="s">
        <v>630</v>
      </c>
      <c r="C48" s="102" t="s">
        <v>723</v>
      </c>
      <c r="D48" s="104" t="s">
        <v>732</v>
      </c>
      <c r="E48" s="143">
        <v>0.1</v>
      </c>
      <c r="F48" s="104" t="s">
        <v>733</v>
      </c>
      <c r="G48" s="104" t="s">
        <v>29</v>
      </c>
      <c r="H48" s="107"/>
      <c r="I48" s="144"/>
      <c r="J48" s="145"/>
      <c r="K48" s="137">
        <v>14890</v>
      </c>
      <c r="L48" s="469">
        <v>200</v>
      </c>
      <c r="M48" s="146">
        <f t="shared" si="0"/>
        <v>14690</v>
      </c>
      <c r="N48" s="137">
        <v>15390</v>
      </c>
      <c r="O48" s="469">
        <v>200</v>
      </c>
      <c r="P48" s="146">
        <f t="shared" si="4"/>
        <v>15190</v>
      </c>
      <c r="Q48" s="630"/>
      <c r="R48" s="113"/>
      <c r="S48" s="114"/>
      <c r="T48" s="114"/>
      <c r="W48" s="504">
        <v>0</v>
      </c>
      <c r="X48" s="505" t="s">
        <v>664</v>
      </c>
      <c r="Y48" s="506"/>
    </row>
    <row r="49" spans="2:25" ht="16.5" customHeight="1" x14ac:dyDescent="0.3">
      <c r="B49" s="34" t="s">
        <v>630</v>
      </c>
      <c r="C49" s="102" t="s">
        <v>723</v>
      </c>
      <c r="D49" s="104" t="s">
        <v>734</v>
      </c>
      <c r="E49" s="143">
        <v>0</v>
      </c>
      <c r="F49" s="104" t="s">
        <v>735</v>
      </c>
      <c r="G49" s="104" t="s">
        <v>155</v>
      </c>
      <c r="H49" s="107"/>
      <c r="I49" s="144"/>
      <c r="J49" s="145"/>
      <c r="K49" s="137">
        <v>14990</v>
      </c>
      <c r="L49" s="469">
        <v>200</v>
      </c>
      <c r="M49" s="146">
        <f t="shared" si="0"/>
        <v>14790</v>
      </c>
      <c r="N49" s="137">
        <v>15890</v>
      </c>
      <c r="O49" s="469">
        <v>200</v>
      </c>
      <c r="P49" s="146">
        <f t="shared" si="4"/>
        <v>15690</v>
      </c>
      <c r="Q49" s="630"/>
      <c r="R49" s="113"/>
      <c r="S49" s="114"/>
      <c r="T49" s="114"/>
      <c r="W49" s="504"/>
      <c r="X49" s="505" t="s">
        <v>664</v>
      </c>
      <c r="Y49" s="506"/>
    </row>
    <row r="50" spans="2:25" ht="16.5" customHeight="1" x14ac:dyDescent="0.3">
      <c r="B50" s="34" t="s">
        <v>630</v>
      </c>
      <c r="C50" s="102" t="s">
        <v>723</v>
      </c>
      <c r="D50" t="s">
        <v>736</v>
      </c>
      <c r="E50" s="143">
        <v>0.1</v>
      </c>
      <c r="F50" s="104" t="s">
        <v>737</v>
      </c>
      <c r="G50" s="104" t="s">
        <v>29</v>
      </c>
      <c r="H50" s="107"/>
      <c r="I50" s="144"/>
      <c r="J50" s="145"/>
      <c r="K50" s="137">
        <v>14390</v>
      </c>
      <c r="L50" s="469">
        <v>200</v>
      </c>
      <c r="M50" s="146">
        <f t="shared" si="0"/>
        <v>14190</v>
      </c>
      <c r="N50" s="137">
        <v>14590</v>
      </c>
      <c r="O50" s="469">
        <v>200</v>
      </c>
      <c r="P50" s="146">
        <f t="shared" si="4"/>
        <v>14390</v>
      </c>
      <c r="Q50" s="630"/>
      <c r="R50" s="113"/>
      <c r="S50" s="114"/>
      <c r="T50" s="114"/>
      <c r="W50" s="504">
        <v>0</v>
      </c>
      <c r="X50" s="505" t="s">
        <v>664</v>
      </c>
      <c r="Y50" s="506"/>
    </row>
    <row r="51" spans="2:25" ht="16.5" customHeight="1" x14ac:dyDescent="0.3">
      <c r="B51" s="34" t="s">
        <v>630</v>
      </c>
      <c r="C51" s="102" t="s">
        <v>723</v>
      </c>
      <c r="D51" t="s">
        <v>738</v>
      </c>
      <c r="E51" s="143">
        <v>0</v>
      </c>
      <c r="F51" s="104" t="s">
        <v>739</v>
      </c>
      <c r="G51" s="104" t="s">
        <v>155</v>
      </c>
      <c r="H51" s="107"/>
      <c r="I51" s="144"/>
      <c r="J51" s="145"/>
      <c r="K51" s="137">
        <v>14490</v>
      </c>
      <c r="L51" s="469">
        <v>200</v>
      </c>
      <c r="M51" s="146">
        <f t="shared" si="0"/>
        <v>14290</v>
      </c>
      <c r="N51" s="137">
        <v>15090</v>
      </c>
      <c r="O51" s="469">
        <v>200</v>
      </c>
      <c r="P51" s="146">
        <f t="shared" si="4"/>
        <v>14890</v>
      </c>
      <c r="Q51" s="630"/>
      <c r="R51" s="113"/>
      <c r="S51" s="114"/>
      <c r="T51" s="114"/>
      <c r="W51" s="504"/>
      <c r="X51" s="505" t="s">
        <v>664</v>
      </c>
      <c r="Y51" s="506"/>
    </row>
    <row r="52" spans="2:25" ht="16.5" customHeight="1" x14ac:dyDescent="0.3">
      <c r="B52" s="34" t="s">
        <v>630</v>
      </c>
      <c r="C52" s="102" t="s">
        <v>723</v>
      </c>
      <c r="D52" s="104" t="s">
        <v>740</v>
      </c>
      <c r="E52" s="143">
        <v>0.1</v>
      </c>
      <c r="F52" s="104" t="s">
        <v>741</v>
      </c>
      <c r="G52" s="104" t="s">
        <v>29</v>
      </c>
      <c r="H52" s="107"/>
      <c r="I52" s="144"/>
      <c r="J52" s="145"/>
      <c r="K52" s="137">
        <v>15490</v>
      </c>
      <c r="L52" s="469">
        <v>200</v>
      </c>
      <c r="M52" s="146">
        <f t="shared" si="0"/>
        <v>15290</v>
      </c>
      <c r="N52" s="137">
        <v>15990</v>
      </c>
      <c r="O52" s="469">
        <v>200</v>
      </c>
      <c r="P52" s="146">
        <f t="shared" si="4"/>
        <v>15790</v>
      </c>
      <c r="Q52" s="630"/>
      <c r="R52" s="113"/>
      <c r="S52" s="114"/>
      <c r="T52" s="114"/>
      <c r="W52" s="504">
        <v>0</v>
      </c>
      <c r="X52" s="505" t="s">
        <v>664</v>
      </c>
      <c r="Y52" s="506"/>
    </row>
    <row r="53" spans="2:25" ht="16.5" customHeight="1" x14ac:dyDescent="0.3">
      <c r="B53" s="34" t="s">
        <v>630</v>
      </c>
      <c r="C53" s="102" t="s">
        <v>723</v>
      </c>
      <c r="D53" s="104" t="s">
        <v>742</v>
      </c>
      <c r="E53" s="143">
        <v>0</v>
      </c>
      <c r="F53" s="104" t="s">
        <v>743</v>
      </c>
      <c r="G53" s="104" t="s">
        <v>155</v>
      </c>
      <c r="H53" s="107"/>
      <c r="I53" s="144"/>
      <c r="J53" s="145"/>
      <c r="K53" s="137">
        <v>15590</v>
      </c>
      <c r="L53" s="469">
        <v>200</v>
      </c>
      <c r="M53" s="146">
        <f t="shared" si="0"/>
        <v>15390</v>
      </c>
      <c r="N53" s="137">
        <v>16490</v>
      </c>
      <c r="O53" s="469">
        <v>200</v>
      </c>
      <c r="P53" s="146">
        <f t="shared" si="4"/>
        <v>16290</v>
      </c>
      <c r="Q53" s="630"/>
      <c r="R53" s="113"/>
      <c r="S53" s="114"/>
      <c r="T53" s="114"/>
      <c r="W53" s="504"/>
      <c r="X53" s="505" t="s">
        <v>664</v>
      </c>
      <c r="Y53" s="506"/>
    </row>
    <row r="54" spans="2:25" ht="16.5" customHeight="1" x14ac:dyDescent="0.3">
      <c r="B54" s="34" t="s">
        <v>630</v>
      </c>
      <c r="C54" s="102" t="s">
        <v>723</v>
      </c>
      <c r="D54" s="104" t="s">
        <v>744</v>
      </c>
      <c r="E54" s="143">
        <v>0.1</v>
      </c>
      <c r="F54" s="104" t="s">
        <v>745</v>
      </c>
      <c r="G54" s="104" t="s">
        <v>29</v>
      </c>
      <c r="H54" s="107"/>
      <c r="I54" s="144"/>
      <c r="J54" s="145"/>
      <c r="K54" s="137">
        <v>16190</v>
      </c>
      <c r="L54" s="469">
        <v>200</v>
      </c>
      <c r="M54" s="146">
        <f t="shared" si="0"/>
        <v>15990</v>
      </c>
      <c r="N54" s="137">
        <v>16690</v>
      </c>
      <c r="O54" s="469">
        <v>200</v>
      </c>
      <c r="P54" s="146">
        <f t="shared" si="4"/>
        <v>16490</v>
      </c>
      <c r="Q54" s="630"/>
      <c r="R54" s="113"/>
      <c r="S54" s="114"/>
      <c r="T54" s="114"/>
      <c r="W54" s="504">
        <v>0</v>
      </c>
      <c r="X54" s="505" t="s">
        <v>664</v>
      </c>
      <c r="Y54" s="506"/>
    </row>
    <row r="55" spans="2:25" ht="16.5" customHeight="1" thickBot="1" x14ac:dyDescent="0.35">
      <c r="B55" s="116" t="s">
        <v>630</v>
      </c>
      <c r="C55" s="117" t="s">
        <v>723</v>
      </c>
      <c r="D55" s="120" t="s">
        <v>746</v>
      </c>
      <c r="E55" s="147">
        <v>0</v>
      </c>
      <c r="F55" s="120" t="s">
        <v>747</v>
      </c>
      <c r="G55" s="120" t="s">
        <v>155</v>
      </c>
      <c r="H55" s="123"/>
      <c r="I55" s="148"/>
      <c r="J55" s="149"/>
      <c r="K55" s="150">
        <v>16290</v>
      </c>
      <c r="L55" s="470">
        <v>200</v>
      </c>
      <c r="M55" s="151">
        <f t="shared" si="0"/>
        <v>16090</v>
      </c>
      <c r="N55" s="150">
        <v>17190</v>
      </c>
      <c r="O55" s="470">
        <v>200</v>
      </c>
      <c r="P55" s="151">
        <f t="shared" si="4"/>
        <v>16990</v>
      </c>
      <c r="Q55" s="631"/>
      <c r="R55" s="130"/>
      <c r="S55" s="130"/>
      <c r="T55" s="130"/>
      <c r="U55" s="131"/>
      <c r="V55" s="131"/>
      <c r="W55" s="508"/>
      <c r="X55" s="505" t="s">
        <v>664</v>
      </c>
      <c r="Y55" s="506"/>
    </row>
    <row r="56" spans="2:25" ht="16.5" customHeight="1" x14ac:dyDescent="0.3">
      <c r="B56" s="34" t="s">
        <v>630</v>
      </c>
      <c r="C56" s="102" t="s">
        <v>748</v>
      </c>
      <c r="D56" s="35" t="s">
        <v>749</v>
      </c>
      <c r="E56" s="143">
        <v>0.1</v>
      </c>
      <c r="F56" s="35" t="s">
        <v>750</v>
      </c>
      <c r="G56" s="104" t="s">
        <v>29</v>
      </c>
      <c r="H56" s="105"/>
      <c r="I56" s="106"/>
      <c r="J56" s="107"/>
      <c r="K56" s="108">
        <v>14590</v>
      </c>
      <c r="L56" s="155">
        <v>200</v>
      </c>
      <c r="M56" s="109">
        <f t="shared" si="0"/>
        <v>14390</v>
      </c>
      <c r="N56" s="108">
        <v>14590</v>
      </c>
      <c r="O56" s="502">
        <v>200</v>
      </c>
      <c r="P56" s="503">
        <f t="shared" si="4"/>
        <v>14390</v>
      </c>
      <c r="Q56" s="488"/>
      <c r="R56" s="113"/>
      <c r="S56" s="114"/>
      <c r="T56" s="114"/>
      <c r="W56" s="504">
        <v>0</v>
      </c>
      <c r="X56" s="505" t="s">
        <v>664</v>
      </c>
      <c r="Y56" s="506"/>
    </row>
    <row r="57" spans="2:25" ht="16.5" customHeight="1" x14ac:dyDescent="0.3">
      <c r="B57" s="34" t="s">
        <v>630</v>
      </c>
      <c r="C57" s="102" t="s">
        <v>748</v>
      </c>
      <c r="D57" s="35" t="s">
        <v>751</v>
      </c>
      <c r="E57" s="143">
        <v>0</v>
      </c>
      <c r="F57" s="35" t="s">
        <v>752</v>
      </c>
      <c r="G57" s="104" t="s">
        <v>155</v>
      </c>
      <c r="H57" s="105"/>
      <c r="I57" s="106"/>
      <c r="J57" s="107"/>
      <c r="K57" s="108">
        <v>14690</v>
      </c>
      <c r="L57" s="155">
        <v>200</v>
      </c>
      <c r="M57" s="109">
        <f t="shared" si="0"/>
        <v>14490</v>
      </c>
      <c r="N57" s="108">
        <v>15190</v>
      </c>
      <c r="O57" s="502">
        <v>200</v>
      </c>
      <c r="P57" s="503">
        <f t="shared" si="4"/>
        <v>14990</v>
      </c>
      <c r="Q57" s="488"/>
      <c r="R57" s="113"/>
      <c r="S57" s="114"/>
      <c r="T57" s="114"/>
      <c r="W57" s="504"/>
      <c r="X57" s="505" t="s">
        <v>664</v>
      </c>
      <c r="Y57" s="506"/>
    </row>
    <row r="58" spans="2:25" ht="16.5" customHeight="1" x14ac:dyDescent="0.3">
      <c r="B58" s="34" t="s">
        <v>630</v>
      </c>
      <c r="C58" s="102" t="s">
        <v>748</v>
      </c>
      <c r="D58" s="35" t="s">
        <v>753</v>
      </c>
      <c r="E58" s="103">
        <v>7.4999999999999997E-2</v>
      </c>
      <c r="F58" s="35" t="s">
        <v>754</v>
      </c>
      <c r="G58" s="104" t="s">
        <v>29</v>
      </c>
      <c r="H58" s="105"/>
      <c r="I58" s="106"/>
      <c r="J58" s="107"/>
      <c r="K58" s="108">
        <v>15690</v>
      </c>
      <c r="L58" s="155">
        <v>200</v>
      </c>
      <c r="M58" s="109">
        <f t="shared" si="0"/>
        <v>15490</v>
      </c>
      <c r="N58" s="154">
        <v>16190</v>
      </c>
      <c r="O58" s="155">
        <v>200</v>
      </c>
      <c r="P58" s="109">
        <f>N58-O58</f>
        <v>15990</v>
      </c>
      <c r="Q58" s="488"/>
      <c r="R58" s="113"/>
      <c r="S58" s="114"/>
      <c r="T58" s="114"/>
      <c r="W58" s="504">
        <v>0</v>
      </c>
      <c r="X58" s="505" t="s">
        <v>664</v>
      </c>
      <c r="Y58" s="506"/>
    </row>
    <row r="59" spans="2:25" ht="16.5" customHeight="1" x14ac:dyDescent="0.3">
      <c r="B59" s="34" t="s">
        <v>630</v>
      </c>
      <c r="C59" s="102" t="s">
        <v>748</v>
      </c>
      <c r="D59" s="35" t="s">
        <v>755</v>
      </c>
      <c r="E59" s="103">
        <v>0</v>
      </c>
      <c r="F59" s="35" t="s">
        <v>756</v>
      </c>
      <c r="G59" s="104" t="s">
        <v>155</v>
      </c>
      <c r="H59" s="105"/>
      <c r="I59" s="106"/>
      <c r="J59" s="107"/>
      <c r="K59" s="108">
        <v>15890</v>
      </c>
      <c r="L59" s="155">
        <v>200</v>
      </c>
      <c r="M59" s="109">
        <f t="shared" si="0"/>
        <v>15690</v>
      </c>
      <c r="N59" s="154">
        <v>16790</v>
      </c>
      <c r="O59" s="155">
        <v>200</v>
      </c>
      <c r="P59" s="109">
        <f>N59-O59</f>
        <v>16590</v>
      </c>
      <c r="Q59" s="488"/>
      <c r="R59" s="113"/>
      <c r="S59" s="114"/>
      <c r="T59" s="114"/>
      <c r="W59" s="504"/>
      <c r="X59" s="505" t="s">
        <v>664</v>
      </c>
      <c r="Y59" s="506"/>
    </row>
    <row r="60" spans="2:25" ht="16.5" customHeight="1" x14ac:dyDescent="0.3">
      <c r="B60" s="34" t="s">
        <v>630</v>
      </c>
      <c r="C60" s="102" t="s">
        <v>748</v>
      </c>
      <c r="D60" s="35" t="s">
        <v>757</v>
      </c>
      <c r="E60" s="103">
        <v>7.4999999999999997E-2</v>
      </c>
      <c r="F60" s="35" t="s">
        <v>758</v>
      </c>
      <c r="G60" s="104" t="s">
        <v>29</v>
      </c>
      <c r="H60" s="105"/>
      <c r="I60" s="106"/>
      <c r="J60" s="107"/>
      <c r="K60" s="108">
        <v>16790</v>
      </c>
      <c r="L60" s="155">
        <v>200</v>
      </c>
      <c r="M60" s="109">
        <f t="shared" si="0"/>
        <v>16590</v>
      </c>
      <c r="N60" s="154">
        <v>17390</v>
      </c>
      <c r="O60" s="155">
        <v>200</v>
      </c>
      <c r="P60" s="109">
        <f>N60-O60</f>
        <v>17190</v>
      </c>
      <c r="Q60" s="488"/>
      <c r="R60" s="113"/>
      <c r="S60" s="114"/>
      <c r="T60" s="114"/>
      <c r="W60" s="504">
        <v>0</v>
      </c>
      <c r="X60" s="505" t="s">
        <v>664</v>
      </c>
      <c r="Y60" s="506"/>
    </row>
    <row r="61" spans="2:25" ht="16.5" customHeight="1" thickBot="1" x14ac:dyDescent="0.35">
      <c r="B61" s="34" t="s">
        <v>630</v>
      </c>
      <c r="C61" s="102" t="s">
        <v>748</v>
      </c>
      <c r="D61" s="35" t="s">
        <v>759</v>
      </c>
      <c r="E61" s="103">
        <v>0</v>
      </c>
      <c r="F61" s="35" t="s">
        <v>760</v>
      </c>
      <c r="G61" s="104" t="s">
        <v>155</v>
      </c>
      <c r="H61" s="105"/>
      <c r="I61" s="106"/>
      <c r="J61" s="107"/>
      <c r="K61" s="108">
        <v>16990</v>
      </c>
      <c r="L61" s="155">
        <v>200</v>
      </c>
      <c r="M61" s="109">
        <f t="shared" si="0"/>
        <v>16790</v>
      </c>
      <c r="N61" s="154">
        <v>17990</v>
      </c>
      <c r="O61" s="155">
        <v>200</v>
      </c>
      <c r="P61" s="109">
        <f>N61-O61</f>
        <v>17790</v>
      </c>
      <c r="Q61" s="488"/>
      <c r="R61" s="113"/>
      <c r="S61" s="114"/>
      <c r="T61" s="114"/>
      <c r="W61" s="504"/>
      <c r="X61" s="505" t="s">
        <v>664</v>
      </c>
      <c r="Y61" s="506"/>
    </row>
    <row r="62" spans="2:25" ht="16.5" customHeight="1" x14ac:dyDescent="0.3">
      <c r="B62" s="85" t="s">
        <v>630</v>
      </c>
      <c r="C62" s="86" t="s">
        <v>761</v>
      </c>
      <c r="D62" s="87" t="s">
        <v>762</v>
      </c>
      <c r="E62" s="88">
        <v>0</v>
      </c>
      <c r="F62" s="87" t="s">
        <v>763</v>
      </c>
      <c r="G62" s="89" t="s">
        <v>29</v>
      </c>
      <c r="H62" s="90"/>
      <c r="I62" s="91"/>
      <c r="J62" s="92"/>
      <c r="K62" s="93">
        <v>15990</v>
      </c>
      <c r="L62" s="153">
        <v>200</v>
      </c>
      <c r="M62" s="94">
        <f t="shared" si="0"/>
        <v>15790</v>
      </c>
      <c r="N62" s="152">
        <v>16490</v>
      </c>
      <c r="O62" s="153">
        <v>200</v>
      </c>
      <c r="P62" s="94">
        <f>N62-O62</f>
        <v>16290</v>
      </c>
      <c r="Q62" s="621" t="s">
        <v>764</v>
      </c>
      <c r="R62" s="98">
        <v>7.0000000000000007E-2</v>
      </c>
      <c r="S62" s="99">
        <v>7.0000000000000007E-2</v>
      </c>
      <c r="T62" s="99">
        <v>7.0000000000000007E-2</v>
      </c>
      <c r="U62" s="100"/>
      <c r="V62" s="100" t="s">
        <v>722</v>
      </c>
      <c r="W62" s="515">
        <v>0</v>
      </c>
      <c r="X62" s="505"/>
      <c r="Y62" s="506"/>
    </row>
    <row r="63" spans="2:25" ht="16.5" customHeight="1" x14ac:dyDescent="0.3">
      <c r="B63" s="34" t="s">
        <v>630</v>
      </c>
      <c r="C63" s="102" t="s">
        <v>761</v>
      </c>
      <c r="D63" s="35" t="s">
        <v>765</v>
      </c>
      <c r="E63" s="103">
        <v>0</v>
      </c>
      <c r="F63" s="35" t="s">
        <v>766</v>
      </c>
      <c r="G63" s="104" t="s">
        <v>155</v>
      </c>
      <c r="H63" s="105"/>
      <c r="I63" s="106"/>
      <c r="J63" s="107"/>
      <c r="K63" s="108">
        <v>16990</v>
      </c>
      <c r="L63" s="155">
        <v>200</v>
      </c>
      <c r="M63" s="109">
        <f t="shared" si="0"/>
        <v>16790</v>
      </c>
      <c r="N63" s="154">
        <v>17490</v>
      </c>
      <c r="O63" s="155">
        <v>200</v>
      </c>
      <c r="P63" s="109">
        <f t="shared" ref="P63:P70" si="5">N63-O63</f>
        <v>17290</v>
      </c>
      <c r="Q63" s="622"/>
      <c r="R63" s="113">
        <v>7.0000000000000007E-2</v>
      </c>
      <c r="S63" s="114">
        <v>7.0000000000000007E-2</v>
      </c>
      <c r="T63" s="114">
        <v>7.0000000000000007E-2</v>
      </c>
      <c r="V63" t="e">
        <v>#N/A</v>
      </c>
      <c r="W63" s="504">
        <v>0</v>
      </c>
      <c r="X63" s="505"/>
      <c r="Y63" s="506"/>
    </row>
    <row r="64" spans="2:25" ht="16.5" customHeight="1" x14ac:dyDescent="0.3">
      <c r="B64" s="34" t="s">
        <v>630</v>
      </c>
      <c r="C64" s="102" t="s">
        <v>761</v>
      </c>
      <c r="D64" s="35" t="s">
        <v>767</v>
      </c>
      <c r="E64" s="103">
        <v>0</v>
      </c>
      <c r="F64" s="35" t="s">
        <v>768</v>
      </c>
      <c r="G64" s="104" t="s">
        <v>29</v>
      </c>
      <c r="H64" s="105"/>
      <c r="I64" s="106"/>
      <c r="J64" s="107"/>
      <c r="K64" s="108">
        <v>16790</v>
      </c>
      <c r="L64" s="155">
        <v>200</v>
      </c>
      <c r="M64" s="109">
        <f t="shared" si="0"/>
        <v>16590</v>
      </c>
      <c r="N64" s="154">
        <v>17190</v>
      </c>
      <c r="O64" s="155">
        <v>200</v>
      </c>
      <c r="P64" s="109">
        <f t="shared" si="5"/>
        <v>16990</v>
      </c>
      <c r="Q64" s="622"/>
      <c r="R64" s="113">
        <v>7.0000000000000007E-2</v>
      </c>
      <c r="S64" s="114">
        <v>7.0000000000000007E-2</v>
      </c>
      <c r="T64" s="114">
        <v>7.0000000000000007E-2</v>
      </c>
      <c r="V64" t="e">
        <v>#N/A</v>
      </c>
      <c r="W64" s="504" t="s">
        <v>50</v>
      </c>
      <c r="X64" s="505"/>
      <c r="Y64" s="506"/>
    </row>
    <row r="65" spans="2:25" ht="16.5" customHeight="1" x14ac:dyDescent="0.3">
      <c r="B65" s="34" t="s">
        <v>630</v>
      </c>
      <c r="C65" s="102" t="s">
        <v>761</v>
      </c>
      <c r="D65" s="35" t="s">
        <v>769</v>
      </c>
      <c r="E65" s="103">
        <v>0</v>
      </c>
      <c r="F65" s="35" t="s">
        <v>770</v>
      </c>
      <c r="G65" s="104" t="s">
        <v>155</v>
      </c>
      <c r="H65" s="105"/>
      <c r="I65" s="106"/>
      <c r="J65" s="107"/>
      <c r="K65" s="108">
        <v>17790</v>
      </c>
      <c r="L65" s="155">
        <v>200</v>
      </c>
      <c r="M65" s="109">
        <f t="shared" si="0"/>
        <v>17590</v>
      </c>
      <c r="N65" s="154">
        <v>18190</v>
      </c>
      <c r="O65" s="155">
        <v>200</v>
      </c>
      <c r="P65" s="109">
        <f t="shared" si="5"/>
        <v>17990</v>
      </c>
      <c r="Q65" s="622"/>
      <c r="R65" s="113">
        <v>7.0000000000000007E-2</v>
      </c>
      <c r="S65" s="114">
        <v>7.0000000000000007E-2</v>
      </c>
      <c r="T65" s="114">
        <v>7.0000000000000007E-2</v>
      </c>
      <c r="V65" t="e">
        <v>#N/A</v>
      </c>
      <c r="W65" s="504" t="s">
        <v>50</v>
      </c>
      <c r="X65" s="505"/>
      <c r="Y65" s="506"/>
    </row>
    <row r="66" spans="2:25" ht="16.5" customHeight="1" x14ac:dyDescent="0.3">
      <c r="B66" s="34" t="s">
        <v>630</v>
      </c>
      <c r="C66" s="102" t="s">
        <v>761</v>
      </c>
      <c r="D66" s="35" t="s">
        <v>771</v>
      </c>
      <c r="E66" s="103">
        <v>0</v>
      </c>
      <c r="F66" s="35" t="s">
        <v>772</v>
      </c>
      <c r="G66" s="104" t="s">
        <v>136</v>
      </c>
      <c r="H66" s="105"/>
      <c r="I66" s="106"/>
      <c r="J66" s="107"/>
      <c r="K66" s="108">
        <v>18190</v>
      </c>
      <c r="L66" s="155">
        <v>200</v>
      </c>
      <c r="M66" s="109">
        <f t="shared" si="0"/>
        <v>17990</v>
      </c>
      <c r="N66" s="154">
        <v>19190</v>
      </c>
      <c r="O66" s="155">
        <v>200</v>
      </c>
      <c r="P66" s="109">
        <f t="shared" si="5"/>
        <v>18990</v>
      </c>
      <c r="Q66" s="622"/>
      <c r="R66" s="113">
        <v>7.0000000000000007E-2</v>
      </c>
      <c r="S66" s="114">
        <v>7.0000000000000007E-2</v>
      </c>
      <c r="T66" s="114">
        <v>7.0000000000000007E-2</v>
      </c>
      <c r="V66" t="e">
        <v>#N/A</v>
      </c>
      <c r="W66" s="504">
        <v>0</v>
      </c>
      <c r="X66" s="505"/>
      <c r="Y66" s="506"/>
    </row>
    <row r="67" spans="2:25" ht="21.6" customHeight="1" thickBot="1" x14ac:dyDescent="0.35">
      <c r="B67" s="116" t="s">
        <v>630</v>
      </c>
      <c r="C67" s="117" t="s">
        <v>761</v>
      </c>
      <c r="D67" s="118" t="s">
        <v>773</v>
      </c>
      <c r="E67" s="119">
        <v>0</v>
      </c>
      <c r="F67" s="118" t="s">
        <v>774</v>
      </c>
      <c r="G67" s="120" t="s">
        <v>136</v>
      </c>
      <c r="H67" s="121"/>
      <c r="I67" s="122"/>
      <c r="J67" s="123"/>
      <c r="K67" s="124">
        <v>19490</v>
      </c>
      <c r="L67" s="159">
        <v>200</v>
      </c>
      <c r="M67" s="125">
        <f t="shared" si="0"/>
        <v>19290</v>
      </c>
      <c r="N67" s="158">
        <v>20590</v>
      </c>
      <c r="O67" s="159">
        <v>200</v>
      </c>
      <c r="P67" s="125">
        <f t="shared" si="5"/>
        <v>20390</v>
      </c>
      <c r="Q67" s="622"/>
      <c r="R67" s="129">
        <v>7.0000000000000007E-2</v>
      </c>
      <c r="S67" s="130">
        <v>7.0000000000000007E-2</v>
      </c>
      <c r="T67" s="130">
        <v>7.0000000000000007E-2</v>
      </c>
      <c r="U67" s="131"/>
      <c r="V67" s="131" t="s">
        <v>775</v>
      </c>
      <c r="W67" s="508">
        <v>0</v>
      </c>
      <c r="X67" s="505"/>
      <c r="Y67" s="506"/>
    </row>
    <row r="68" spans="2:25" ht="47.4" customHeight="1" x14ac:dyDescent="0.3">
      <c r="B68" s="85" t="s">
        <v>630</v>
      </c>
      <c r="C68" s="86" t="s">
        <v>776</v>
      </c>
      <c r="D68" s="87" t="s">
        <v>777</v>
      </c>
      <c r="E68" s="88">
        <v>0</v>
      </c>
      <c r="F68" s="87" t="s">
        <v>778</v>
      </c>
      <c r="G68" s="89" t="s">
        <v>136</v>
      </c>
      <c r="H68" s="90"/>
      <c r="I68" s="91"/>
      <c r="J68" s="92"/>
      <c r="K68" s="93">
        <v>14390</v>
      </c>
      <c r="L68" s="153">
        <v>200</v>
      </c>
      <c r="M68" s="94">
        <f t="shared" si="0"/>
        <v>14190</v>
      </c>
      <c r="N68" s="152">
        <v>14590</v>
      </c>
      <c r="O68" s="500">
        <v>500</v>
      </c>
      <c r="P68" s="501">
        <f t="shared" si="5"/>
        <v>14090</v>
      </c>
      <c r="Q68" s="156" t="s">
        <v>779</v>
      </c>
      <c r="R68" s="98">
        <v>7.0000000000000007E-2</v>
      </c>
      <c r="S68" s="99">
        <v>7.0000000000000007E-2</v>
      </c>
      <c r="T68" s="99">
        <v>7.0000000000000007E-2</v>
      </c>
      <c r="U68" s="100"/>
      <c r="V68" s="100" t="s">
        <v>775</v>
      </c>
      <c r="W68" s="515" t="s">
        <v>780</v>
      </c>
      <c r="X68" s="505"/>
      <c r="Y68" s="506"/>
    </row>
    <row r="69" spans="2:25" ht="41.4" customHeight="1" x14ac:dyDescent="0.3">
      <c r="B69" s="34" t="s">
        <v>630</v>
      </c>
      <c r="C69" s="102" t="s">
        <v>776</v>
      </c>
      <c r="D69" s="35" t="s">
        <v>781</v>
      </c>
      <c r="E69" s="103">
        <v>0</v>
      </c>
      <c r="F69" s="35" t="s">
        <v>782</v>
      </c>
      <c r="G69" s="104" t="s">
        <v>136</v>
      </c>
      <c r="H69" s="105"/>
      <c r="I69" s="106"/>
      <c r="J69" s="107"/>
      <c r="K69" s="108">
        <v>14790</v>
      </c>
      <c r="L69" s="155">
        <v>200</v>
      </c>
      <c r="M69" s="109">
        <f t="shared" si="0"/>
        <v>14590</v>
      </c>
      <c r="N69" s="154">
        <v>14990</v>
      </c>
      <c r="O69" s="155">
        <v>200</v>
      </c>
      <c r="P69" s="109">
        <f t="shared" si="5"/>
        <v>14790</v>
      </c>
      <c r="Q69" s="157" t="s">
        <v>779</v>
      </c>
      <c r="R69" s="113">
        <v>7.0000000000000007E-2</v>
      </c>
      <c r="S69" s="114">
        <v>7.0000000000000007E-2</v>
      </c>
      <c r="T69" s="114">
        <v>7.0000000000000007E-2</v>
      </c>
      <c r="V69" t="s">
        <v>783</v>
      </c>
      <c r="W69" s="504" t="s">
        <v>780</v>
      </c>
      <c r="X69" s="505"/>
      <c r="Y69" s="506"/>
    </row>
    <row r="70" spans="2:25" ht="16.5" customHeight="1" thickBot="1" x14ac:dyDescent="0.35">
      <c r="B70" s="116" t="s">
        <v>630</v>
      </c>
      <c r="C70" s="117" t="s">
        <v>776</v>
      </c>
      <c r="D70" s="118" t="s">
        <v>784</v>
      </c>
      <c r="E70" s="119">
        <v>0</v>
      </c>
      <c r="F70" s="118" t="s">
        <v>785</v>
      </c>
      <c r="G70" s="120" t="s">
        <v>136</v>
      </c>
      <c r="H70" s="121"/>
      <c r="I70" s="122"/>
      <c r="J70" s="123"/>
      <c r="K70" s="124">
        <v>15290</v>
      </c>
      <c r="L70" s="159">
        <v>200</v>
      </c>
      <c r="M70" s="125">
        <f t="shared" si="0"/>
        <v>15090</v>
      </c>
      <c r="N70" s="158">
        <v>15490</v>
      </c>
      <c r="O70" s="159">
        <v>200</v>
      </c>
      <c r="P70" s="125">
        <f t="shared" si="5"/>
        <v>15290</v>
      </c>
      <c r="Q70" s="160"/>
      <c r="R70" s="129">
        <v>7.0000000000000007E-2</v>
      </c>
      <c r="S70" s="130">
        <v>7.0000000000000007E-2</v>
      </c>
      <c r="T70" s="130">
        <v>7.0000000000000007E-2</v>
      </c>
      <c r="U70" s="131"/>
      <c r="V70" s="131" t="s">
        <v>783</v>
      </c>
      <c r="W70" s="508" t="s">
        <v>780</v>
      </c>
      <c r="X70" s="505"/>
      <c r="Y70" s="506"/>
    </row>
    <row r="71" spans="2:25" ht="16.5" customHeight="1" x14ac:dyDescent="0.3">
      <c r="B71" s="85" t="s">
        <v>630</v>
      </c>
      <c r="C71" s="86" t="s">
        <v>786</v>
      </c>
      <c r="D71" s="87" t="s">
        <v>787</v>
      </c>
      <c r="E71" s="88">
        <v>0</v>
      </c>
      <c r="F71" s="87" t="s">
        <v>788</v>
      </c>
      <c r="G71" s="89" t="s">
        <v>136</v>
      </c>
      <c r="H71" s="90"/>
      <c r="I71" s="91"/>
      <c r="J71" s="92"/>
      <c r="K71" s="93">
        <v>16655</v>
      </c>
      <c r="L71" s="153">
        <v>400</v>
      </c>
      <c r="M71" s="94">
        <f t="shared" si="0"/>
        <v>16255</v>
      </c>
      <c r="N71" s="152">
        <v>16990</v>
      </c>
      <c r="O71" s="153">
        <v>200</v>
      </c>
      <c r="P71" s="94">
        <f>N71-O71</f>
        <v>16790</v>
      </c>
      <c r="Q71" s="623" t="s">
        <v>789</v>
      </c>
      <c r="R71" s="98">
        <v>7.0000000000000007E-2</v>
      </c>
      <c r="S71" s="99">
        <v>7.0000000000000007E-2</v>
      </c>
      <c r="T71" s="99">
        <v>7.0000000000000007E-2</v>
      </c>
      <c r="U71" s="100"/>
      <c r="V71" s="100" t="s">
        <v>790</v>
      </c>
      <c r="W71" s="515" t="s">
        <v>780</v>
      </c>
      <c r="X71" s="505" t="s">
        <v>664</v>
      </c>
      <c r="Y71" s="506"/>
    </row>
    <row r="72" spans="2:25" ht="16.5" customHeight="1" thickBot="1" x14ac:dyDescent="0.35">
      <c r="B72" s="116" t="s">
        <v>630</v>
      </c>
      <c r="C72" s="117" t="s">
        <v>786</v>
      </c>
      <c r="D72" s="118" t="s">
        <v>791</v>
      </c>
      <c r="E72" s="119">
        <v>0</v>
      </c>
      <c r="F72" s="118" t="s">
        <v>792</v>
      </c>
      <c r="G72" s="120" t="s">
        <v>136</v>
      </c>
      <c r="H72" s="121"/>
      <c r="I72" s="122"/>
      <c r="J72" s="123"/>
      <c r="K72" s="124">
        <v>18255</v>
      </c>
      <c r="L72" s="159">
        <v>400</v>
      </c>
      <c r="M72" s="125">
        <f t="shared" si="0"/>
        <v>17855</v>
      </c>
      <c r="N72" s="158">
        <v>18790</v>
      </c>
      <c r="O72" s="159">
        <v>200</v>
      </c>
      <c r="P72" s="125">
        <f>N72-O72</f>
        <v>18590</v>
      </c>
      <c r="Q72" s="624"/>
      <c r="R72" s="129">
        <v>7.0000000000000007E-2</v>
      </c>
      <c r="S72" s="130">
        <v>7.0000000000000007E-2</v>
      </c>
      <c r="T72" s="130">
        <v>7.0000000000000007E-2</v>
      </c>
      <c r="U72" s="131"/>
      <c r="V72" s="131" t="s">
        <v>793</v>
      </c>
      <c r="W72" s="508" t="s">
        <v>780</v>
      </c>
      <c r="X72" s="505" t="s">
        <v>664</v>
      </c>
      <c r="Y72" s="506"/>
    </row>
    <row r="73" spans="2:25" ht="16.5" customHeight="1" x14ac:dyDescent="0.3">
      <c r="B73" s="85" t="s">
        <v>630</v>
      </c>
      <c r="C73" s="86" t="s">
        <v>794</v>
      </c>
      <c r="D73" s="87" t="s">
        <v>795</v>
      </c>
      <c r="E73" s="88">
        <v>0</v>
      </c>
      <c r="F73" s="87" t="s">
        <v>796</v>
      </c>
      <c r="G73" s="89" t="s">
        <v>136</v>
      </c>
      <c r="H73" s="161"/>
      <c r="I73" s="91"/>
      <c r="J73" s="162"/>
      <c r="K73" s="93">
        <v>18175</v>
      </c>
      <c r="L73" s="153">
        <v>400</v>
      </c>
      <c r="M73" s="93">
        <f t="shared" si="0"/>
        <v>17775</v>
      </c>
      <c r="N73" s="152">
        <v>18690</v>
      </c>
      <c r="O73" s="153">
        <v>200</v>
      </c>
      <c r="P73" s="94">
        <f t="shared" ref="P73:P76" si="6">N73-O73</f>
        <v>18490</v>
      </c>
      <c r="Q73" s="165"/>
      <c r="R73" s="98">
        <v>7.0000000000000007E-2</v>
      </c>
      <c r="S73" s="99">
        <v>7.0000000000000007E-2</v>
      </c>
      <c r="T73" s="99">
        <v>7.0000000000000007E-2</v>
      </c>
      <c r="U73" s="100"/>
      <c r="V73" s="100" t="s">
        <v>797</v>
      </c>
      <c r="W73" s="515" t="s">
        <v>780</v>
      </c>
      <c r="X73" s="505" t="s">
        <v>664</v>
      </c>
      <c r="Y73" s="506"/>
    </row>
    <row r="74" spans="2:25" ht="16.5" customHeight="1" thickBot="1" x14ac:dyDescent="0.35">
      <c r="B74" s="116" t="s">
        <v>630</v>
      </c>
      <c r="C74" s="117" t="s">
        <v>794</v>
      </c>
      <c r="D74" s="118" t="s">
        <v>798</v>
      </c>
      <c r="E74" s="119">
        <v>0</v>
      </c>
      <c r="F74" s="118" t="s">
        <v>799</v>
      </c>
      <c r="G74" s="120" t="s">
        <v>136</v>
      </c>
      <c r="H74" s="163"/>
      <c r="I74" s="122"/>
      <c r="J74" s="164"/>
      <c r="K74" s="124">
        <v>20075</v>
      </c>
      <c r="L74" s="159">
        <v>400</v>
      </c>
      <c r="M74" s="124">
        <f t="shared" si="0"/>
        <v>19675</v>
      </c>
      <c r="N74" s="158">
        <v>20690</v>
      </c>
      <c r="O74" s="159">
        <v>200</v>
      </c>
      <c r="P74" s="125">
        <f t="shared" si="6"/>
        <v>20490</v>
      </c>
      <c r="Q74" s="160"/>
      <c r="R74" s="129">
        <v>7.0000000000000007E-2</v>
      </c>
      <c r="S74" s="130">
        <v>7.0000000000000007E-2</v>
      </c>
      <c r="T74" s="130">
        <v>7.0000000000000007E-2</v>
      </c>
      <c r="U74" s="131"/>
      <c r="V74" s="131" t="e">
        <v>#N/A</v>
      </c>
      <c r="W74" s="508" t="s">
        <v>780</v>
      </c>
      <c r="X74" s="505" t="s">
        <v>664</v>
      </c>
      <c r="Y74" s="506"/>
    </row>
    <row r="75" spans="2:25" ht="16.5" customHeight="1" x14ac:dyDescent="0.3">
      <c r="B75" s="85" t="s">
        <v>630</v>
      </c>
      <c r="C75" s="86" t="s">
        <v>800</v>
      </c>
      <c r="D75" s="87" t="s">
        <v>801</v>
      </c>
      <c r="E75" s="88">
        <v>0</v>
      </c>
      <c r="F75" s="87" t="s">
        <v>802</v>
      </c>
      <c r="G75" s="89" t="s">
        <v>136</v>
      </c>
      <c r="H75" s="90"/>
      <c r="I75" s="91"/>
      <c r="J75" s="92"/>
      <c r="K75" s="93">
        <v>28490</v>
      </c>
      <c r="L75" s="153">
        <v>500</v>
      </c>
      <c r="M75" s="93">
        <f t="shared" si="0"/>
        <v>27990</v>
      </c>
      <c r="N75" s="93">
        <v>29790</v>
      </c>
      <c r="O75" s="500">
        <v>600</v>
      </c>
      <c r="P75" s="501">
        <f t="shared" si="6"/>
        <v>29190</v>
      </c>
      <c r="Q75" s="165"/>
      <c r="R75" s="98"/>
      <c r="S75" s="99"/>
      <c r="T75" s="99"/>
      <c r="U75" s="100"/>
      <c r="V75" s="100"/>
      <c r="W75" s="515" t="s">
        <v>30</v>
      </c>
      <c r="X75" s="505"/>
      <c r="Y75" s="506"/>
    </row>
    <row r="76" spans="2:25" ht="16.5" customHeight="1" thickBot="1" x14ac:dyDescent="0.35">
      <c r="B76" s="116" t="s">
        <v>630</v>
      </c>
      <c r="C76" s="117" t="s">
        <v>800</v>
      </c>
      <c r="D76" s="118" t="s">
        <v>803</v>
      </c>
      <c r="E76" s="119">
        <v>0</v>
      </c>
      <c r="F76" s="118" t="s">
        <v>804</v>
      </c>
      <c r="G76" s="120" t="s">
        <v>136</v>
      </c>
      <c r="H76" s="121"/>
      <c r="I76" s="122"/>
      <c r="J76" s="123"/>
      <c r="K76" s="124">
        <v>29990</v>
      </c>
      <c r="L76" s="159">
        <v>500</v>
      </c>
      <c r="M76" s="124">
        <f t="shared" si="0"/>
        <v>29490</v>
      </c>
      <c r="N76" s="124">
        <v>31190</v>
      </c>
      <c r="O76" s="511">
        <v>600</v>
      </c>
      <c r="P76" s="507">
        <f t="shared" si="6"/>
        <v>30590</v>
      </c>
      <c r="Q76" s="160"/>
      <c r="R76" s="129"/>
      <c r="S76" s="130"/>
      <c r="T76" s="130"/>
      <c r="U76" s="131"/>
      <c r="V76" s="131"/>
      <c r="W76" s="508" t="s">
        <v>30</v>
      </c>
      <c r="X76" s="505"/>
      <c r="Y76" s="506"/>
    </row>
    <row r="86" spans="2:17" ht="16.5" hidden="1" customHeight="1" x14ac:dyDescent="0.3">
      <c r="B86" s="34" t="s">
        <v>148</v>
      </c>
      <c r="C86" s="102" t="s">
        <v>149</v>
      </c>
      <c r="D86" s="35" t="s">
        <v>153</v>
      </c>
      <c r="E86" s="103">
        <v>0</v>
      </c>
      <c r="F86" s="35" t="s">
        <v>154</v>
      </c>
      <c r="G86" s="104"/>
      <c r="H86" s="14"/>
      <c r="I86" s="166"/>
      <c r="J86" s="166"/>
      <c r="K86" s="14"/>
      <c r="L86" s="166"/>
      <c r="M86" s="166"/>
      <c r="N86" s="166"/>
      <c r="O86" s="166"/>
      <c r="P86" s="166"/>
      <c r="Q86" s="167"/>
    </row>
    <row r="87" spans="2:17" ht="16.5" hidden="1" customHeight="1" x14ac:dyDescent="0.3">
      <c r="B87" s="34" t="s">
        <v>148</v>
      </c>
      <c r="C87" s="102" t="s">
        <v>149</v>
      </c>
      <c r="D87" s="35" t="s">
        <v>158</v>
      </c>
      <c r="E87" s="103">
        <v>0</v>
      </c>
      <c r="F87" s="35" t="s">
        <v>159</v>
      </c>
      <c r="G87" s="104"/>
      <c r="H87" s="14"/>
      <c r="I87" s="166"/>
      <c r="J87" s="166"/>
      <c r="K87" s="14"/>
      <c r="L87" s="166"/>
      <c r="M87" s="166"/>
      <c r="N87" s="166"/>
      <c r="O87" s="166"/>
      <c r="P87" s="166"/>
      <c r="Q87" s="167"/>
    </row>
    <row r="88" spans="2:17" ht="16.5" hidden="1" customHeight="1" x14ac:dyDescent="0.3">
      <c r="B88" s="34" t="s">
        <v>148</v>
      </c>
      <c r="C88" s="102" t="s">
        <v>149</v>
      </c>
      <c r="D88" s="35" t="s">
        <v>162</v>
      </c>
      <c r="E88" s="103">
        <v>0</v>
      </c>
      <c r="F88" s="35" t="s">
        <v>163</v>
      </c>
      <c r="G88" s="104"/>
      <c r="H88" s="14"/>
      <c r="I88" s="166"/>
      <c r="J88" s="166"/>
      <c r="K88" s="14"/>
      <c r="L88" s="166"/>
      <c r="M88" s="166"/>
      <c r="N88" s="166"/>
      <c r="O88" s="166"/>
      <c r="P88" s="166"/>
      <c r="Q88" s="167"/>
    </row>
    <row r="89" spans="2:17" ht="16.5" hidden="1" customHeight="1" thickBot="1" x14ac:dyDescent="0.35">
      <c r="B89" s="116" t="s">
        <v>148</v>
      </c>
      <c r="C89" s="117" t="s">
        <v>149</v>
      </c>
      <c r="D89" s="118" t="s">
        <v>166</v>
      </c>
      <c r="E89" s="119">
        <v>0</v>
      </c>
      <c r="F89" s="118" t="s">
        <v>167</v>
      </c>
      <c r="G89" s="120"/>
      <c r="H89" s="17"/>
      <c r="I89" s="18"/>
      <c r="J89" s="18"/>
      <c r="K89" s="17"/>
      <c r="L89" s="18"/>
      <c r="M89" s="18"/>
      <c r="N89" s="18"/>
      <c r="O89" s="18"/>
      <c r="P89" s="18"/>
      <c r="Q89" s="168"/>
    </row>
  </sheetData>
  <mergeCells count="14">
    <mergeCell ref="X4:Y4"/>
    <mergeCell ref="B1:G1"/>
    <mergeCell ref="B2:G2"/>
    <mergeCell ref="H4:J4"/>
    <mergeCell ref="K4:M4"/>
    <mergeCell ref="N4:P4"/>
    <mergeCell ref="Q62:Q67"/>
    <mergeCell ref="Q71:Q72"/>
    <mergeCell ref="Q6:Q9"/>
    <mergeCell ref="Q10:Q17"/>
    <mergeCell ref="Q18:Q25"/>
    <mergeCell ref="Q26:Q31"/>
    <mergeCell ref="Q32:Q43"/>
    <mergeCell ref="Q44:Q55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D301-06BE-4274-BEBD-01E4262B2985}">
  <dimension ref="B1:AT48"/>
  <sheetViews>
    <sheetView showGridLines="0" zoomScale="80" zoomScaleNormal="80" workbookViewId="0">
      <pane xSplit="6" ySplit="5" topLeftCell="L48" activePane="bottomRight" state="frozen"/>
      <selection pane="topRight" activeCell="G1" sqref="G1"/>
      <selection pane="bottomLeft" activeCell="A6" sqref="A6"/>
      <selection pane="bottomRight" activeCell="AQ6" sqref="AQ6:AQ48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.5546875" bestFit="1" customWidth="1"/>
    <col min="4" max="4" width="27.6640625" customWidth="1"/>
    <col min="5" max="5" width="10.109375" customWidth="1"/>
    <col min="6" max="6" width="49.4414062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1" style="1" customWidth="1"/>
    <col min="15" max="17" width="20.109375" hidden="1" customWidth="1"/>
    <col min="18" max="18" width="14.88671875" hidden="1" customWidth="1"/>
    <col min="19" max="19" width="19.44140625" hidden="1" customWidth="1"/>
    <col min="20" max="20" width="8" style="188" hidden="1" customWidth="1"/>
    <col min="21" max="21" width="11.332031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1" width="20.33203125" customWidth="1"/>
    <col min="42" max="42" width="17.33203125" customWidth="1"/>
    <col min="43" max="44" width="20.33203125" customWidth="1"/>
    <col min="45" max="45" width="7.33203125" style="1" bestFit="1" customWidth="1"/>
    <col min="46" max="46" width="32.88671875" style="1" customWidth="1"/>
  </cols>
  <sheetData>
    <row r="1" spans="2:46" s="2" customFormat="1" ht="23.4" x14ac:dyDescent="0.45">
      <c r="B1" s="598" t="s">
        <v>145</v>
      </c>
      <c r="C1" s="598"/>
      <c r="D1" s="598"/>
      <c r="E1" s="598"/>
      <c r="F1" s="598"/>
      <c r="G1" s="485"/>
      <c r="H1" s="485"/>
      <c r="I1" s="485"/>
      <c r="J1" s="485"/>
      <c r="K1" s="485"/>
      <c r="L1" s="485"/>
      <c r="M1" s="485"/>
      <c r="N1" s="485"/>
      <c r="T1" s="397"/>
      <c r="W1" s="21"/>
      <c r="X1" s="21"/>
      <c r="Y1" s="21"/>
      <c r="Z1" s="21"/>
      <c r="AA1" s="21"/>
      <c r="AB1" s="21"/>
      <c r="AC1" s="21"/>
      <c r="AD1" s="21"/>
      <c r="AE1" s="21"/>
      <c r="AS1" s="21"/>
      <c r="AT1" s="21"/>
    </row>
    <row r="2" spans="2:46" x14ac:dyDescent="0.3">
      <c r="B2" s="599" t="s">
        <v>146</v>
      </c>
      <c r="C2" s="599"/>
      <c r="D2" s="599"/>
      <c r="E2" s="599"/>
      <c r="F2" s="599"/>
      <c r="G2" s="486"/>
      <c r="H2" s="486"/>
      <c r="I2" s="486"/>
      <c r="J2" s="486"/>
      <c r="K2" s="486"/>
      <c r="L2" s="486"/>
      <c r="M2" s="486"/>
      <c r="N2" s="486"/>
    </row>
    <row r="3" spans="2:46" ht="5.4" customHeight="1" thickBot="1" x14ac:dyDescent="0.35"/>
    <row r="4" spans="2:46" ht="15" thickBot="1" x14ac:dyDescent="0.35">
      <c r="G4" s="600" t="s">
        <v>3</v>
      </c>
      <c r="H4" s="601"/>
      <c r="I4" s="601"/>
      <c r="J4" s="602"/>
      <c r="K4" s="600" t="s">
        <v>4</v>
      </c>
      <c r="L4" s="601"/>
      <c r="M4" s="601"/>
      <c r="N4" s="602"/>
      <c r="AO4" s="600" t="s">
        <v>5</v>
      </c>
      <c r="AP4" s="601"/>
      <c r="AQ4" s="601"/>
      <c r="AR4" s="602"/>
    </row>
    <row r="5" spans="2:46" ht="45.75" customHeight="1" thickBot="1" x14ac:dyDescent="0.35">
      <c r="B5" s="46" t="s">
        <v>7</v>
      </c>
      <c r="C5" s="8" t="s">
        <v>8</v>
      </c>
      <c r="D5" s="398" t="s">
        <v>9</v>
      </c>
      <c r="E5" s="8" t="s">
        <v>10</v>
      </c>
      <c r="F5" s="398" t="s">
        <v>11</v>
      </c>
      <c r="G5" s="399" t="s">
        <v>486</v>
      </c>
      <c r="H5" s="369" t="s">
        <v>14</v>
      </c>
      <c r="I5" s="369" t="s">
        <v>15</v>
      </c>
      <c r="J5" s="400" t="s">
        <v>16</v>
      </c>
      <c r="K5" s="399" t="s">
        <v>486</v>
      </c>
      <c r="L5" s="369" t="s">
        <v>14</v>
      </c>
      <c r="M5" s="369" t="s">
        <v>15</v>
      </c>
      <c r="N5" s="400" t="s">
        <v>16</v>
      </c>
      <c r="O5" s="83" t="s">
        <v>805</v>
      </c>
      <c r="P5" s="83" t="s">
        <v>17</v>
      </c>
      <c r="Q5" s="83" t="s">
        <v>18</v>
      </c>
      <c r="R5" s="84" t="s">
        <v>20</v>
      </c>
      <c r="S5" s="84" t="s">
        <v>21</v>
      </c>
      <c r="T5" s="401" t="s">
        <v>22</v>
      </c>
      <c r="U5" s="100"/>
      <c r="V5" s="100"/>
      <c r="W5" s="402">
        <v>2018</v>
      </c>
      <c r="X5" s="402">
        <v>2019</v>
      </c>
      <c r="Y5" s="402">
        <v>2020</v>
      </c>
      <c r="Z5" s="402">
        <v>2021</v>
      </c>
      <c r="AA5" s="402"/>
      <c r="AB5" s="402">
        <v>2018</v>
      </c>
      <c r="AC5" s="402">
        <v>2019</v>
      </c>
      <c r="AD5" s="402">
        <v>2020</v>
      </c>
      <c r="AE5" s="402">
        <v>2021</v>
      </c>
      <c r="AF5" s="100"/>
      <c r="AG5" s="100"/>
      <c r="AH5" s="100"/>
      <c r="AI5" s="100"/>
      <c r="AJ5" s="100"/>
      <c r="AK5" s="100"/>
      <c r="AL5" s="100"/>
      <c r="AM5" s="100"/>
      <c r="AN5" s="100"/>
      <c r="AO5" s="399" t="s">
        <v>486</v>
      </c>
      <c r="AP5" s="369" t="s">
        <v>14</v>
      </c>
      <c r="AQ5" s="369" t="s">
        <v>15</v>
      </c>
      <c r="AR5" s="400" t="s">
        <v>16</v>
      </c>
      <c r="AS5" s="369" t="s">
        <v>22</v>
      </c>
      <c r="AT5" s="491" t="s">
        <v>806</v>
      </c>
    </row>
    <row r="6" spans="2:46" x14ac:dyDescent="0.3">
      <c r="B6" s="34" t="s">
        <v>807</v>
      </c>
      <c r="C6" s="104" t="s">
        <v>808</v>
      </c>
      <c r="D6" s="403" t="s">
        <v>809</v>
      </c>
      <c r="E6" s="404">
        <v>0.1</v>
      </c>
      <c r="F6" s="405" t="s">
        <v>810</v>
      </c>
      <c r="G6" s="364"/>
      <c r="H6" s="406"/>
      <c r="I6" s="406"/>
      <c r="J6" s="407"/>
      <c r="K6" s="364"/>
      <c r="L6" s="406"/>
      <c r="M6" s="406"/>
      <c r="N6" s="407"/>
      <c r="O6" s="408"/>
      <c r="P6" s="408"/>
      <c r="Q6" s="408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8" si="0">+ROUND(G6/1.18,2)</f>
        <v>0</v>
      </c>
      <c r="AE6" s="1">
        <f t="shared" ref="AE6:AE48" si="1">+ROUND(K6/1.18,2)</f>
        <v>0</v>
      </c>
      <c r="AO6" s="364">
        <v>18990</v>
      </c>
      <c r="AP6" s="406">
        <v>0</v>
      </c>
      <c r="AQ6" s="406">
        <v>18990</v>
      </c>
      <c r="AR6" s="407"/>
      <c r="AS6" s="489" t="s">
        <v>50</v>
      </c>
      <c r="AT6" s="489" t="s">
        <v>811</v>
      </c>
    </row>
    <row r="7" spans="2:46" x14ac:dyDescent="0.3">
      <c r="B7" s="34" t="s">
        <v>807</v>
      </c>
      <c r="C7" s="104" t="s">
        <v>808</v>
      </c>
      <c r="D7" s="403" t="s">
        <v>812</v>
      </c>
      <c r="E7" s="404">
        <v>0</v>
      </c>
      <c r="F7" s="405" t="s">
        <v>813</v>
      </c>
      <c r="G7" s="364"/>
      <c r="H7" s="406"/>
      <c r="I7" s="406"/>
      <c r="J7" s="407"/>
      <c r="K7" s="364"/>
      <c r="L7" s="406"/>
      <c r="M7" s="406"/>
      <c r="N7" s="407"/>
      <c r="O7" s="408"/>
      <c r="P7" s="408"/>
      <c r="Q7" s="408"/>
      <c r="AO7" s="364">
        <v>18990</v>
      </c>
      <c r="AP7" s="406">
        <v>0</v>
      </c>
      <c r="AQ7" s="406">
        <v>18990</v>
      </c>
      <c r="AR7" s="407"/>
      <c r="AS7" s="489" t="s">
        <v>50</v>
      </c>
      <c r="AT7" s="489" t="s">
        <v>811</v>
      </c>
    </row>
    <row r="8" spans="2:46" x14ac:dyDescent="0.3">
      <c r="B8" s="34" t="s">
        <v>807</v>
      </c>
      <c r="C8" s="104" t="s">
        <v>808</v>
      </c>
      <c r="D8" s="403" t="s">
        <v>814</v>
      </c>
      <c r="E8" s="404">
        <v>0.1</v>
      </c>
      <c r="F8" s="405" t="s">
        <v>815</v>
      </c>
      <c r="G8" s="364"/>
      <c r="H8" s="406"/>
      <c r="I8" s="406"/>
      <c r="J8" s="407"/>
      <c r="K8" s="364"/>
      <c r="L8" s="406"/>
      <c r="M8" s="406"/>
      <c r="N8" s="407"/>
      <c r="O8" s="408">
        <v>7.0000000000000007E-2</v>
      </c>
      <c r="P8" s="408">
        <v>7.0000000000000007E-2</v>
      </c>
      <c r="Q8" s="408">
        <v>7.0000000000000007E-2</v>
      </c>
      <c r="S8" t="str">
        <f>+VLOOKUP(D8,[1]Enero!$H$5:$AA$51,20,0)</f>
        <v>3REN003</v>
      </c>
      <c r="T8" s="188" t="s">
        <v>67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364">
        <v>17990</v>
      </c>
      <c r="AP8" s="406">
        <v>0</v>
      </c>
      <c r="AQ8" s="406">
        <v>17990</v>
      </c>
      <c r="AR8" s="407"/>
      <c r="AS8" s="489">
        <v>0</v>
      </c>
      <c r="AT8" s="489" t="s">
        <v>811</v>
      </c>
    </row>
    <row r="9" spans="2:46" x14ac:dyDescent="0.3">
      <c r="B9" s="39" t="s">
        <v>807</v>
      </c>
      <c r="C9" s="227" t="s">
        <v>808</v>
      </c>
      <c r="D9" s="409" t="s">
        <v>816</v>
      </c>
      <c r="E9" s="410">
        <v>0</v>
      </c>
      <c r="F9" s="411" t="s">
        <v>817</v>
      </c>
      <c r="G9" s="365"/>
      <c r="H9" s="412"/>
      <c r="I9" s="412"/>
      <c r="J9" s="413"/>
      <c r="K9" s="365"/>
      <c r="L9" s="412"/>
      <c r="M9" s="412"/>
      <c r="N9" s="413"/>
      <c r="O9" s="408"/>
      <c r="P9" s="408"/>
      <c r="Q9" s="408"/>
      <c r="AO9" s="365">
        <v>17990</v>
      </c>
      <c r="AP9" s="412">
        <v>0</v>
      </c>
      <c r="AQ9" s="412">
        <v>17990</v>
      </c>
      <c r="AR9" s="413"/>
      <c r="AS9" s="492">
        <v>0</v>
      </c>
      <c r="AT9" s="489" t="s">
        <v>811</v>
      </c>
    </row>
    <row r="10" spans="2:46" s="9" customFormat="1" hidden="1" x14ac:dyDescent="0.3">
      <c r="B10" s="38" t="s">
        <v>807</v>
      </c>
      <c r="C10" s="194" t="s">
        <v>818</v>
      </c>
      <c r="D10" s="414" t="s">
        <v>819</v>
      </c>
      <c r="E10" s="415">
        <v>0.1</v>
      </c>
      <c r="F10" s="416" t="s">
        <v>820</v>
      </c>
      <c r="G10" s="417"/>
      <c r="H10" s="418"/>
      <c r="I10" s="418"/>
      <c r="J10" s="419"/>
      <c r="K10" s="417">
        <v>16990</v>
      </c>
      <c r="L10" s="418">
        <v>0</v>
      </c>
      <c r="M10" s="418">
        <f t="shared" ref="M10:M13" si="2">+K10-L10</f>
        <v>16990</v>
      </c>
      <c r="N10" s="419"/>
      <c r="O10" s="408">
        <v>7.0000000000000007E-2</v>
      </c>
      <c r="P10" s="408">
        <v>7.0000000000000007E-2</v>
      </c>
      <c r="Q10" s="408">
        <v>7.0000000000000007E-2</v>
      </c>
      <c r="S10" t="str">
        <f>+VLOOKUP(D10,[1]Enero!$H$5:$AA$51,20,0)</f>
        <v>-</v>
      </c>
      <c r="T10" s="188" t="s">
        <v>50</v>
      </c>
      <c r="W10" s="486" t="e">
        <f>+ROUND(#REF!/1.18/(1+E10),2)</f>
        <v>#REF!</v>
      </c>
      <c r="X10" s="486" t="e">
        <f>+ROUND(#REF!/1.18/(1+E10),2)</f>
        <v>#REF!</v>
      </c>
      <c r="Y10" s="486">
        <f>+ROUND(I10/1.18/(1+E10),2)</f>
        <v>0</v>
      </c>
      <c r="Z10" s="486">
        <f>+ROUND(M10/1.18/(1+E10),2)</f>
        <v>13089.37</v>
      </c>
      <c r="AA10" s="486"/>
      <c r="AB10" s="486" t="e">
        <f>+ROUND(#REF!/1.18,2)</f>
        <v>#REF!</v>
      </c>
      <c r="AC10" s="486" t="e">
        <f>+ROUND(#REF!/1.18,2)</f>
        <v>#REF!</v>
      </c>
      <c r="AD10" s="486">
        <f t="shared" si="0"/>
        <v>0</v>
      </c>
      <c r="AE10" s="486">
        <f t="shared" si="1"/>
        <v>14398.31</v>
      </c>
      <c r="AO10" s="417"/>
      <c r="AP10" s="418"/>
      <c r="AQ10" s="418"/>
      <c r="AR10" s="419"/>
      <c r="AS10" s="493">
        <v>0</v>
      </c>
      <c r="AT10" s="494"/>
    </row>
    <row r="11" spans="2:46" hidden="1" x14ac:dyDescent="0.3">
      <c r="B11" s="420" t="s">
        <v>807</v>
      </c>
      <c r="C11" s="222" t="s">
        <v>818</v>
      </c>
      <c r="D11" s="403" t="s">
        <v>821</v>
      </c>
      <c r="E11" s="404">
        <v>0</v>
      </c>
      <c r="F11" s="421" t="s">
        <v>822</v>
      </c>
      <c r="G11" s="364"/>
      <c r="H11" s="406"/>
      <c r="I11" s="406"/>
      <c r="J11" s="407"/>
      <c r="K11" s="422">
        <v>16990</v>
      </c>
      <c r="L11" s="406">
        <v>0</v>
      </c>
      <c r="M11" s="406">
        <f t="shared" si="2"/>
        <v>16990</v>
      </c>
      <c r="N11" s="423"/>
      <c r="O11" s="408">
        <v>7.0000000000000007E-2</v>
      </c>
      <c r="P11" s="408">
        <v>7.0000000000000007E-2</v>
      </c>
      <c r="Q11" s="408">
        <v>7.0000000000000007E-2</v>
      </c>
      <c r="S11" t="e">
        <f>+VLOOKUP(D11,[1]Enero!$H$5:$AA$51,20,0)</f>
        <v>#N/A</v>
      </c>
      <c r="T11" s="188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422"/>
      <c r="AP11" s="406"/>
      <c r="AQ11" s="406"/>
      <c r="AR11" s="423"/>
      <c r="AS11" s="489">
        <v>0</v>
      </c>
      <c r="AT11" s="489"/>
    </row>
    <row r="12" spans="2:46" hidden="1" x14ac:dyDescent="0.3">
      <c r="B12" s="420" t="s">
        <v>807</v>
      </c>
      <c r="C12" s="222" t="s">
        <v>818</v>
      </c>
      <c r="D12" s="403" t="s">
        <v>823</v>
      </c>
      <c r="E12" s="404">
        <v>0.1</v>
      </c>
      <c r="F12" s="421" t="s">
        <v>824</v>
      </c>
      <c r="G12" s="364"/>
      <c r="H12" s="406"/>
      <c r="I12" s="406"/>
      <c r="J12" s="407"/>
      <c r="K12" s="364">
        <v>15490</v>
      </c>
      <c r="L12" s="406">
        <v>0</v>
      </c>
      <c r="M12" s="406">
        <f t="shared" si="2"/>
        <v>15490</v>
      </c>
      <c r="N12" s="407"/>
      <c r="O12" s="408">
        <v>7.0000000000000007E-2</v>
      </c>
      <c r="P12" s="408">
        <v>7.0000000000000007E-2</v>
      </c>
      <c r="Q12" s="408">
        <v>7.0000000000000007E-2</v>
      </c>
      <c r="S12" t="str">
        <f>+VLOOKUP(D12,[1]Enero!$H$5:$AA$51,20,0)</f>
        <v>3REN007</v>
      </c>
      <c r="T12" s="188" t="s">
        <v>50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364"/>
      <c r="AP12" s="406"/>
      <c r="AQ12" s="406"/>
      <c r="AR12" s="407"/>
      <c r="AS12" s="489">
        <v>0</v>
      </c>
      <c r="AT12" s="489"/>
    </row>
    <row r="13" spans="2:46" hidden="1" x14ac:dyDescent="0.3">
      <c r="B13" s="420" t="s">
        <v>807</v>
      </c>
      <c r="C13" s="222" t="s">
        <v>818</v>
      </c>
      <c r="D13" s="403" t="s">
        <v>825</v>
      </c>
      <c r="E13" s="404">
        <v>0</v>
      </c>
      <c r="F13" s="421" t="s">
        <v>826</v>
      </c>
      <c r="G13" s="364"/>
      <c r="H13" s="406"/>
      <c r="I13" s="406"/>
      <c r="J13" s="407"/>
      <c r="K13" s="364">
        <v>15490</v>
      </c>
      <c r="L13" s="406">
        <v>0</v>
      </c>
      <c r="M13" s="406">
        <f t="shared" si="2"/>
        <v>15490</v>
      </c>
      <c r="N13" s="407"/>
      <c r="O13" s="408">
        <v>7.0000000000000007E-2</v>
      </c>
      <c r="P13" s="408">
        <v>7.0000000000000007E-2</v>
      </c>
      <c r="Q13" s="408">
        <v>7.0000000000000007E-2</v>
      </c>
      <c r="S13" t="e">
        <f>+VLOOKUP(D13,[1]Enero!$H$5:$AA$51,20,0)</f>
        <v>#N/A</v>
      </c>
      <c r="T13" s="188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364"/>
      <c r="AP13" s="406"/>
      <c r="AQ13" s="406"/>
      <c r="AR13" s="407"/>
      <c r="AS13" s="489">
        <v>0</v>
      </c>
      <c r="AT13" s="489"/>
    </row>
    <row r="14" spans="2:46" s="9" customFormat="1" x14ac:dyDescent="0.3">
      <c r="B14" s="38" t="s">
        <v>807</v>
      </c>
      <c r="C14" s="194" t="s">
        <v>827</v>
      </c>
      <c r="D14" s="414" t="s">
        <v>828</v>
      </c>
      <c r="E14" s="415">
        <v>0.1</v>
      </c>
      <c r="F14" s="416" t="s">
        <v>829</v>
      </c>
      <c r="G14" s="417"/>
      <c r="H14" s="418"/>
      <c r="I14" s="418"/>
      <c r="J14" s="419"/>
      <c r="K14" s="417">
        <v>17490</v>
      </c>
      <c r="L14" s="418">
        <v>500</v>
      </c>
      <c r="M14" s="418">
        <f>+K14-L14</f>
        <v>16990</v>
      </c>
      <c r="N14" s="419"/>
      <c r="O14" s="424"/>
      <c r="P14" s="424"/>
      <c r="Q14" s="424"/>
      <c r="R14" s="425"/>
      <c r="S14" s="205"/>
      <c r="T14" s="426"/>
      <c r="U14" s="425"/>
      <c r="V14" s="425"/>
      <c r="W14" s="427"/>
      <c r="X14" s="427"/>
      <c r="Y14" s="427"/>
      <c r="Z14" s="427"/>
      <c r="AA14" s="427"/>
      <c r="AB14" s="427"/>
      <c r="AC14" s="427"/>
      <c r="AD14" s="427"/>
      <c r="AE14" s="427">
        <f t="shared" si="1"/>
        <v>14822.03</v>
      </c>
      <c r="AF14" s="425"/>
      <c r="AG14" s="425"/>
      <c r="AH14" s="425"/>
      <c r="AI14" s="425"/>
      <c r="AJ14" s="425"/>
      <c r="AK14" s="425"/>
      <c r="AL14" s="425"/>
      <c r="AM14" s="425"/>
      <c r="AN14" s="425"/>
      <c r="AO14" s="417">
        <v>18990</v>
      </c>
      <c r="AP14" s="418">
        <v>0</v>
      </c>
      <c r="AQ14" s="418">
        <f>+AO14-AP14</f>
        <v>18990</v>
      </c>
      <c r="AR14" s="419"/>
      <c r="AS14" s="493" t="s">
        <v>50</v>
      </c>
      <c r="AT14" s="494" t="s">
        <v>830</v>
      </c>
    </row>
    <row r="15" spans="2:46" s="9" customFormat="1" x14ac:dyDescent="0.3">
      <c r="B15" s="34" t="s">
        <v>807</v>
      </c>
      <c r="C15" s="104" t="s">
        <v>827</v>
      </c>
      <c r="D15" s="428" t="s">
        <v>831</v>
      </c>
      <c r="E15" s="429">
        <v>0</v>
      </c>
      <c r="F15" s="430" t="s">
        <v>832</v>
      </c>
      <c r="G15" s="422"/>
      <c r="H15" s="431"/>
      <c r="I15" s="431"/>
      <c r="J15" s="423"/>
      <c r="K15" s="422">
        <v>17490</v>
      </c>
      <c r="L15" s="431">
        <v>500</v>
      </c>
      <c r="M15" s="431">
        <v>16990</v>
      </c>
      <c r="N15" s="423"/>
      <c r="O15" s="408"/>
      <c r="P15" s="408"/>
      <c r="Q15" s="408"/>
      <c r="S15"/>
      <c r="T15" s="188"/>
      <c r="W15" s="486"/>
      <c r="X15" s="486"/>
      <c r="Y15" s="486"/>
      <c r="Z15" s="486"/>
      <c r="AA15" s="486"/>
      <c r="AB15" s="486"/>
      <c r="AC15" s="486"/>
      <c r="AD15" s="486"/>
      <c r="AE15" s="486">
        <f t="shared" si="1"/>
        <v>14822.03</v>
      </c>
      <c r="AO15" s="422">
        <v>18990</v>
      </c>
      <c r="AP15" s="431">
        <v>0</v>
      </c>
      <c r="AQ15" s="431">
        <f t="shared" ref="AQ15:AQ17" si="3">+AO15-AP15</f>
        <v>18990</v>
      </c>
      <c r="AR15" s="423"/>
      <c r="AS15" s="494" t="s">
        <v>50</v>
      </c>
      <c r="AT15" s="494" t="s">
        <v>830</v>
      </c>
    </row>
    <row r="16" spans="2:46" s="9" customFormat="1" x14ac:dyDescent="0.3">
      <c r="B16" s="34" t="s">
        <v>807</v>
      </c>
      <c r="C16" s="104" t="s">
        <v>827</v>
      </c>
      <c r="D16" s="428" t="s">
        <v>833</v>
      </c>
      <c r="E16" s="429">
        <v>0.1</v>
      </c>
      <c r="F16" s="430" t="s">
        <v>834</v>
      </c>
      <c r="G16" s="422"/>
      <c r="H16" s="431"/>
      <c r="I16" s="431"/>
      <c r="J16" s="423"/>
      <c r="K16" s="422">
        <v>19490</v>
      </c>
      <c r="L16" s="431">
        <v>500</v>
      </c>
      <c r="M16" s="431">
        <f>+K16-L16</f>
        <v>18990</v>
      </c>
      <c r="N16" s="423"/>
      <c r="O16" s="408"/>
      <c r="P16" s="408"/>
      <c r="Q16" s="408"/>
      <c r="S16"/>
      <c r="T16" s="188"/>
      <c r="W16" s="486"/>
      <c r="X16" s="486"/>
      <c r="Y16" s="486"/>
      <c r="Z16" s="486"/>
      <c r="AA16" s="486"/>
      <c r="AB16" s="486"/>
      <c r="AC16" s="486"/>
      <c r="AD16" s="486"/>
      <c r="AE16" s="486">
        <f t="shared" si="1"/>
        <v>16516.95</v>
      </c>
      <c r="AO16" s="422">
        <v>20990</v>
      </c>
      <c r="AP16" s="431">
        <v>0</v>
      </c>
      <c r="AQ16" s="431">
        <f t="shared" si="3"/>
        <v>20990</v>
      </c>
      <c r="AR16" s="423"/>
      <c r="AS16" s="494" t="s">
        <v>50</v>
      </c>
      <c r="AT16" s="494" t="s">
        <v>830</v>
      </c>
    </row>
    <row r="17" spans="2:46" x14ac:dyDescent="0.3">
      <c r="B17" s="420" t="s">
        <v>807</v>
      </c>
      <c r="C17" s="222" t="s">
        <v>827</v>
      </c>
      <c r="D17" s="403" t="s">
        <v>835</v>
      </c>
      <c r="E17" s="404">
        <v>0</v>
      </c>
      <c r="F17" s="421" t="s">
        <v>836</v>
      </c>
      <c r="G17" s="364"/>
      <c r="H17" s="406"/>
      <c r="I17" s="406"/>
      <c r="J17" s="407"/>
      <c r="K17" s="364">
        <v>19490</v>
      </c>
      <c r="L17" s="406">
        <v>500</v>
      </c>
      <c r="M17" s="406">
        <f>+K17-L17</f>
        <v>18990</v>
      </c>
      <c r="N17" s="407"/>
      <c r="O17" s="408"/>
      <c r="P17" s="408"/>
      <c r="Q17" s="408"/>
      <c r="AE17" s="1">
        <f t="shared" si="1"/>
        <v>16516.95</v>
      </c>
      <c r="AO17" s="364">
        <v>20990</v>
      </c>
      <c r="AP17" s="406">
        <v>0</v>
      </c>
      <c r="AQ17" s="406">
        <f t="shared" si="3"/>
        <v>20990</v>
      </c>
      <c r="AR17" s="407"/>
      <c r="AS17" s="489" t="s">
        <v>50</v>
      </c>
      <c r="AT17" s="494" t="s">
        <v>830</v>
      </c>
    </row>
    <row r="18" spans="2:46" hidden="1" x14ac:dyDescent="0.3">
      <c r="B18" s="420" t="s">
        <v>807</v>
      </c>
      <c r="C18" s="222" t="s">
        <v>827</v>
      </c>
      <c r="D18" s="403" t="s">
        <v>837</v>
      </c>
      <c r="E18" s="404">
        <v>0.1</v>
      </c>
      <c r="F18" s="421" t="s">
        <v>838</v>
      </c>
      <c r="G18" s="364"/>
      <c r="H18" s="406"/>
      <c r="I18" s="406"/>
      <c r="J18" s="407"/>
      <c r="K18" s="364"/>
      <c r="L18" s="406"/>
      <c r="M18" s="406"/>
      <c r="N18" s="407"/>
      <c r="O18" s="408"/>
      <c r="P18" s="408"/>
      <c r="Q18" s="408"/>
      <c r="AO18" s="364"/>
      <c r="AP18" s="406"/>
      <c r="AQ18" s="406"/>
      <c r="AR18" s="407"/>
      <c r="AS18" s="489">
        <v>0</v>
      </c>
      <c r="AT18" s="489"/>
    </row>
    <row r="19" spans="2:46" hidden="1" x14ac:dyDescent="0.3">
      <c r="B19" s="420" t="s">
        <v>807</v>
      </c>
      <c r="C19" s="222" t="s">
        <v>827</v>
      </c>
      <c r="D19" s="403"/>
      <c r="E19" s="404">
        <v>0</v>
      </c>
      <c r="F19" s="421" t="s">
        <v>839</v>
      </c>
      <c r="G19" s="364"/>
      <c r="H19" s="406"/>
      <c r="I19" s="406"/>
      <c r="J19" s="407"/>
      <c r="K19" s="364"/>
      <c r="L19" s="406"/>
      <c r="M19" s="406"/>
      <c r="N19" s="407"/>
      <c r="O19" s="408"/>
      <c r="P19" s="408"/>
      <c r="Q19" s="408"/>
      <c r="AO19" s="364"/>
      <c r="AP19" s="406"/>
      <c r="AQ19" s="406"/>
      <c r="AR19" s="407"/>
      <c r="AS19" s="489">
        <v>0</v>
      </c>
      <c r="AT19" s="489"/>
    </row>
    <row r="20" spans="2:46" hidden="1" x14ac:dyDescent="0.3">
      <c r="B20" s="420" t="s">
        <v>807</v>
      </c>
      <c r="C20" s="222" t="s">
        <v>827</v>
      </c>
      <c r="D20" s="403" t="s">
        <v>840</v>
      </c>
      <c r="E20" s="404">
        <v>0.1</v>
      </c>
      <c r="F20" s="421" t="s">
        <v>841</v>
      </c>
      <c r="G20" s="364"/>
      <c r="H20" s="406"/>
      <c r="I20" s="406"/>
      <c r="J20" s="407"/>
      <c r="K20" s="364"/>
      <c r="L20" s="406"/>
      <c r="M20" s="406"/>
      <c r="N20" s="407"/>
      <c r="O20" s="408"/>
      <c r="P20" s="408"/>
      <c r="Q20" s="408"/>
      <c r="AO20" s="364"/>
      <c r="AP20" s="406"/>
      <c r="AQ20" s="406"/>
      <c r="AR20" s="407"/>
      <c r="AS20" s="489">
        <v>0</v>
      </c>
      <c r="AT20" s="489"/>
    </row>
    <row r="21" spans="2:46" hidden="1" x14ac:dyDescent="0.3">
      <c r="B21" s="432" t="s">
        <v>807</v>
      </c>
      <c r="C21" s="230" t="s">
        <v>827</v>
      </c>
      <c r="D21" s="409"/>
      <c r="E21" s="410">
        <v>0</v>
      </c>
      <c r="F21" s="433" t="s">
        <v>842</v>
      </c>
      <c r="G21" s="365"/>
      <c r="H21" s="412"/>
      <c r="I21" s="412"/>
      <c r="J21" s="413"/>
      <c r="K21" s="365"/>
      <c r="L21" s="412"/>
      <c r="M21" s="412"/>
      <c r="N21" s="413"/>
      <c r="O21" s="434"/>
      <c r="P21" s="434"/>
      <c r="Q21" s="434"/>
      <c r="R21" s="192"/>
      <c r="S21" s="192"/>
      <c r="T21" s="435"/>
      <c r="U21" s="192"/>
      <c r="V21" s="192"/>
      <c r="W21" s="436"/>
      <c r="X21" s="436"/>
      <c r="Y21" s="436"/>
      <c r="Z21" s="436"/>
      <c r="AA21" s="436"/>
      <c r="AB21" s="436"/>
      <c r="AC21" s="436"/>
      <c r="AD21" s="436"/>
      <c r="AE21" s="436"/>
      <c r="AF21" s="192"/>
      <c r="AG21" s="192"/>
      <c r="AH21" s="192"/>
      <c r="AI21" s="192"/>
      <c r="AJ21" s="192"/>
      <c r="AK21" s="192"/>
      <c r="AL21" s="192"/>
      <c r="AM21" s="192"/>
      <c r="AN21" s="192"/>
      <c r="AO21" s="365"/>
      <c r="AP21" s="412"/>
      <c r="AQ21" s="412"/>
      <c r="AR21" s="413"/>
      <c r="AS21" s="492">
        <v>0</v>
      </c>
      <c r="AT21" s="489"/>
    </row>
    <row r="22" spans="2:46" x14ac:dyDescent="0.3">
      <c r="B22" s="437" t="s">
        <v>807</v>
      </c>
      <c r="C22" s="438" t="s">
        <v>843</v>
      </c>
      <c r="D22" s="439" t="s">
        <v>844</v>
      </c>
      <c r="E22" s="440">
        <v>0</v>
      </c>
      <c r="F22" s="441" t="s">
        <v>845</v>
      </c>
      <c r="G22" s="442"/>
      <c r="H22" s="443"/>
      <c r="I22" s="443"/>
      <c r="J22" s="444"/>
      <c r="K22" s="442"/>
      <c r="L22" s="443"/>
      <c r="M22" s="443"/>
      <c r="N22" s="444"/>
      <c r="O22" s="424">
        <v>7.0000000000000007E-2</v>
      </c>
      <c r="P22" s="424">
        <v>7.0000000000000007E-2</v>
      </c>
      <c r="Q22" s="424">
        <v>7.0000000000000007E-2</v>
      </c>
      <c r="R22" s="205"/>
      <c r="S22" s="205" t="e">
        <f>+VLOOKUP(D22,[1]Enero!$H$5:$AA$51,20,0)</f>
        <v>#N/A</v>
      </c>
      <c r="T22" s="426" t="s">
        <v>82</v>
      </c>
      <c r="U22" s="205" t="s">
        <v>846</v>
      </c>
      <c r="V22" s="205"/>
      <c r="W22" s="445" t="e">
        <f>+ROUND(#REF!/1.18/(1+E22),2)</f>
        <v>#REF!</v>
      </c>
      <c r="X22" s="445" t="e">
        <f>+ROUND(#REF!/1.18/(1+E22),2)</f>
        <v>#REF!</v>
      </c>
      <c r="Y22" s="445">
        <f t="shared" ref="Y22:Y48" si="4">+ROUND(I22/1.18/(1+E22),2)</f>
        <v>0</v>
      </c>
      <c r="Z22" s="445">
        <f t="shared" ref="Z22:Z48" si="5">+ROUND(M22/1.18/(1+E22),2)</f>
        <v>0</v>
      </c>
      <c r="AA22" s="445"/>
      <c r="AB22" s="445" t="e">
        <f>+ROUND(#REF!/1.18,2)</f>
        <v>#REF!</v>
      </c>
      <c r="AC22" s="445" t="e">
        <f>+ROUND(#REF!/1.18,2)</f>
        <v>#REF!</v>
      </c>
      <c r="AD22" s="445">
        <f t="shared" si="0"/>
        <v>0</v>
      </c>
      <c r="AE22" s="445">
        <f t="shared" si="1"/>
        <v>0</v>
      </c>
      <c r="AF22" s="205"/>
      <c r="AG22" s="205"/>
      <c r="AH22" s="205"/>
      <c r="AI22" s="205"/>
      <c r="AJ22" s="205"/>
      <c r="AK22" s="205"/>
      <c r="AL22" s="205"/>
      <c r="AM22" s="205"/>
      <c r="AN22" s="205"/>
      <c r="AO22" s="442">
        <v>15990</v>
      </c>
      <c r="AP22" s="443">
        <v>0</v>
      </c>
      <c r="AQ22" s="443">
        <f>+AO22-AP22</f>
        <v>15990</v>
      </c>
      <c r="AR22" s="444"/>
      <c r="AS22" s="495">
        <v>0</v>
      </c>
      <c r="AT22" s="489"/>
    </row>
    <row r="23" spans="2:46" hidden="1" x14ac:dyDescent="0.3">
      <c r="B23" s="420" t="s">
        <v>807</v>
      </c>
      <c r="C23" s="222" t="s">
        <v>847</v>
      </c>
      <c r="D23" s="403" t="s">
        <v>848</v>
      </c>
      <c r="E23" s="404">
        <v>0.1</v>
      </c>
      <c r="F23" s="421" t="s">
        <v>849</v>
      </c>
      <c r="G23" s="364">
        <v>28490</v>
      </c>
      <c r="H23" s="406">
        <v>0</v>
      </c>
      <c r="I23" s="406">
        <f>+G23-H23</f>
        <v>28490</v>
      </c>
      <c r="J23" s="407"/>
      <c r="K23" s="422"/>
      <c r="L23" s="406"/>
      <c r="M23" s="406"/>
      <c r="N23" s="423"/>
      <c r="O23" s="408">
        <v>7.0000000000000007E-2</v>
      </c>
      <c r="P23" s="408">
        <v>7.0000000000000007E-2</v>
      </c>
      <c r="Q23" s="408">
        <v>7.0000000000000007E-2</v>
      </c>
      <c r="S23" t="str">
        <f>+VLOOKUP(D23,[1]Enero!$H$5:$AA$51,20,0)</f>
        <v>3REN010</v>
      </c>
      <c r="T23" s="188" t="s">
        <v>67</v>
      </c>
      <c r="W23" s="1" t="e">
        <f>+ROUND(#REF!/1.18/(1+E23),2)</f>
        <v>#REF!</v>
      </c>
      <c r="X23" s="1" t="e">
        <f>+ROUND(#REF!/1.18/(1+E23),2)</f>
        <v>#REF!</v>
      </c>
      <c r="Y23" s="1">
        <f t="shared" si="4"/>
        <v>21949.15</v>
      </c>
      <c r="Z23" s="1">
        <f t="shared" si="5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422"/>
      <c r="AP23" s="406"/>
      <c r="AQ23" s="406"/>
      <c r="AR23" s="423"/>
      <c r="AS23" s="489">
        <v>0</v>
      </c>
      <c r="AT23" s="489"/>
    </row>
    <row r="24" spans="2:46" s="9" customFormat="1" x14ac:dyDescent="0.3">
      <c r="B24" s="38" t="s">
        <v>807</v>
      </c>
      <c r="C24" s="194" t="s">
        <v>850</v>
      </c>
      <c r="D24" s="414" t="s">
        <v>851</v>
      </c>
      <c r="E24" s="415">
        <v>0.05</v>
      </c>
      <c r="F24" s="416" t="s">
        <v>852</v>
      </c>
      <c r="G24" s="417">
        <v>8990</v>
      </c>
      <c r="H24" s="418">
        <v>0</v>
      </c>
      <c r="I24" s="418">
        <f>+G24-H24</f>
        <v>8990</v>
      </c>
      <c r="J24" s="419"/>
      <c r="K24" s="417"/>
      <c r="L24" s="418"/>
      <c r="M24" s="418"/>
      <c r="N24" s="419"/>
      <c r="O24" s="408">
        <v>7.0000000000000007E-2</v>
      </c>
      <c r="P24" s="408">
        <v>7.0000000000000007E-2</v>
      </c>
      <c r="Q24" s="408">
        <v>7.0000000000000007E-2</v>
      </c>
      <c r="S24" t="str">
        <f>+VLOOKUP(D24,[1]Enero!$H$5:$AA$51,20,0)</f>
        <v>3REN029</v>
      </c>
      <c r="T24" s="188" t="s">
        <v>50</v>
      </c>
      <c r="W24" s="486" t="e">
        <f>+ROUND(#REF!/1.18/(1+E24),2)</f>
        <v>#REF!</v>
      </c>
      <c r="X24" s="486" t="e">
        <f>+ROUND(#REF!/1.18/(1+E24),2)</f>
        <v>#REF!</v>
      </c>
      <c r="Y24" s="486">
        <f t="shared" si="4"/>
        <v>7255.85</v>
      </c>
      <c r="Z24" s="486">
        <f t="shared" si="5"/>
        <v>0</v>
      </c>
      <c r="AA24" s="486"/>
      <c r="AB24" s="486" t="e">
        <f>+ROUND(#REF!/1.18,2)</f>
        <v>#REF!</v>
      </c>
      <c r="AC24" s="486" t="e">
        <f>+ROUND(#REF!/1.18,2)</f>
        <v>#REF!</v>
      </c>
      <c r="AD24" s="486">
        <f t="shared" si="0"/>
        <v>7618.64</v>
      </c>
      <c r="AE24" s="486">
        <f t="shared" si="1"/>
        <v>0</v>
      </c>
      <c r="AO24" s="417">
        <v>9490</v>
      </c>
      <c r="AP24" s="418">
        <v>500</v>
      </c>
      <c r="AQ24" s="418">
        <f t="shared" ref="AQ24:AQ33" si="6">+AO24-AP24</f>
        <v>8990</v>
      </c>
      <c r="AR24" s="419"/>
      <c r="AS24" s="493">
        <v>0</v>
      </c>
      <c r="AT24" s="494" t="s">
        <v>186</v>
      </c>
    </row>
    <row r="25" spans="2:46" x14ac:dyDescent="0.3">
      <c r="B25" s="420" t="s">
        <v>807</v>
      </c>
      <c r="C25" s="222" t="s">
        <v>850</v>
      </c>
      <c r="D25" s="403" t="s">
        <v>853</v>
      </c>
      <c r="E25" s="404">
        <v>0</v>
      </c>
      <c r="F25" s="421" t="s">
        <v>854</v>
      </c>
      <c r="G25" s="364">
        <f>+G24</f>
        <v>8990</v>
      </c>
      <c r="H25" s="406">
        <v>0</v>
      </c>
      <c r="I25" s="406">
        <f>+G25-H25</f>
        <v>8990</v>
      </c>
      <c r="J25" s="407"/>
      <c r="K25" s="422"/>
      <c r="L25" s="431"/>
      <c r="M25" s="431"/>
      <c r="N25" s="423"/>
      <c r="O25" s="408">
        <v>7.0000000000000007E-2</v>
      </c>
      <c r="P25" s="408">
        <v>7.0000000000000007E-2</v>
      </c>
      <c r="Q25" s="408">
        <v>7.0000000000000007E-2</v>
      </c>
      <c r="S25" t="e">
        <f>+VLOOKUP(D25,[1]Enero!$H$5:$AA$51,20,0)</f>
        <v>#N/A</v>
      </c>
      <c r="T25" s="188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4"/>
        <v>7618.64</v>
      </c>
      <c r="Z25" s="1">
        <f t="shared" si="5"/>
        <v>0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7618.64</v>
      </c>
      <c r="AE25" s="1">
        <f t="shared" si="1"/>
        <v>0</v>
      </c>
      <c r="AO25" s="422">
        <v>9990</v>
      </c>
      <c r="AP25" s="431">
        <v>0</v>
      </c>
      <c r="AQ25" s="431">
        <f t="shared" si="6"/>
        <v>9990</v>
      </c>
      <c r="AR25" s="423"/>
      <c r="AS25" s="494">
        <v>0</v>
      </c>
      <c r="AT25" s="494"/>
    </row>
    <row r="26" spans="2:46" x14ac:dyDescent="0.3">
      <c r="B26" s="420" t="s">
        <v>807</v>
      </c>
      <c r="C26" s="222" t="s">
        <v>850</v>
      </c>
      <c r="D26" s="403" t="s">
        <v>855</v>
      </c>
      <c r="E26" s="404">
        <v>0.05</v>
      </c>
      <c r="F26" s="421" t="s">
        <v>856</v>
      </c>
      <c r="G26" s="364"/>
      <c r="H26" s="406"/>
      <c r="I26" s="406"/>
      <c r="J26" s="407"/>
      <c r="K26" s="422"/>
      <c r="L26" s="431"/>
      <c r="M26" s="431"/>
      <c r="N26" s="423"/>
      <c r="O26" s="408">
        <v>7.0000000000000007E-2</v>
      </c>
      <c r="P26" s="408">
        <v>7.0000000000000007E-2</v>
      </c>
      <c r="Q26" s="408">
        <v>7.0000000000000007E-2</v>
      </c>
      <c r="S26" t="str">
        <f>+VLOOKUP(D26,[1]Enero!$H$5:$AA$51,20,0)</f>
        <v>3REN030</v>
      </c>
      <c r="T26" s="188" t="s">
        <v>67</v>
      </c>
      <c r="W26" s="1" t="e">
        <f>+ROUND(#REF!/1.18/(1+E26),2)</f>
        <v>#REF!</v>
      </c>
      <c r="X26" s="1" t="e">
        <f>+ROUND(#REF!/1.18/(1+E26),2)</f>
        <v>#REF!</v>
      </c>
      <c r="Y26" s="1">
        <f t="shared" si="4"/>
        <v>0</v>
      </c>
      <c r="Z26" s="1">
        <f t="shared" si="5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422">
        <v>12490</v>
      </c>
      <c r="AP26" s="431">
        <v>0</v>
      </c>
      <c r="AQ26" s="431">
        <f t="shared" si="6"/>
        <v>12490</v>
      </c>
      <c r="AR26" s="423"/>
      <c r="AS26" s="494" t="s">
        <v>50</v>
      </c>
      <c r="AT26" s="494"/>
    </row>
    <row r="27" spans="2:46" x14ac:dyDescent="0.3">
      <c r="B27" s="420" t="s">
        <v>807</v>
      </c>
      <c r="C27" s="222" t="s">
        <v>850</v>
      </c>
      <c r="D27" s="403" t="s">
        <v>857</v>
      </c>
      <c r="E27" s="404">
        <v>0</v>
      </c>
      <c r="F27" s="421" t="s">
        <v>858</v>
      </c>
      <c r="G27" s="364"/>
      <c r="H27" s="406"/>
      <c r="I27" s="406"/>
      <c r="J27" s="407"/>
      <c r="K27" s="422"/>
      <c r="L27" s="431"/>
      <c r="M27" s="431"/>
      <c r="N27" s="423"/>
      <c r="O27" s="408">
        <v>7.0000000000000007E-2</v>
      </c>
      <c r="P27" s="408">
        <v>7.0000000000000007E-2</v>
      </c>
      <c r="Q27" s="408">
        <v>7.0000000000000007E-2</v>
      </c>
      <c r="S27" t="e">
        <f>+VLOOKUP(D27,[1]Enero!$H$5:$AA$51,20,0)</f>
        <v>#N/A</v>
      </c>
      <c r="T27" s="188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4"/>
        <v>0</v>
      </c>
      <c r="Z27" s="1">
        <f t="shared" si="5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422">
        <f>+AO26+600</f>
        <v>13090</v>
      </c>
      <c r="AP27" s="431">
        <v>0</v>
      </c>
      <c r="AQ27" s="431">
        <f t="shared" si="6"/>
        <v>13090</v>
      </c>
      <c r="AR27" s="423"/>
      <c r="AS27" s="494" t="s">
        <v>50</v>
      </c>
      <c r="AT27" s="494"/>
    </row>
    <row r="28" spans="2:46" x14ac:dyDescent="0.3">
      <c r="B28" s="420" t="s">
        <v>807</v>
      </c>
      <c r="C28" s="222" t="s">
        <v>850</v>
      </c>
      <c r="D28" s="403" t="s">
        <v>859</v>
      </c>
      <c r="E28" s="404">
        <v>0.05</v>
      </c>
      <c r="F28" s="421" t="s">
        <v>860</v>
      </c>
      <c r="G28" s="364"/>
      <c r="H28" s="406"/>
      <c r="I28" s="406"/>
      <c r="J28" s="407"/>
      <c r="K28" s="422"/>
      <c r="L28" s="431"/>
      <c r="M28" s="431"/>
      <c r="N28" s="423"/>
      <c r="O28" s="408">
        <v>7.0000000000000007E-2</v>
      </c>
      <c r="P28" s="408">
        <v>7.0000000000000007E-2</v>
      </c>
      <c r="Q28" s="408">
        <v>7.0000000000000007E-2</v>
      </c>
      <c r="S28" t="str">
        <f>+VLOOKUP(D28,[1]Enero!$H$5:$AA$51,20,0)</f>
        <v>3REN031</v>
      </c>
      <c r="T28" s="188" t="s">
        <v>30</v>
      </c>
      <c r="W28" s="1" t="e">
        <f>+ROUND(#REF!/1.18/(1+E28),2)</f>
        <v>#REF!</v>
      </c>
      <c r="X28" s="1" t="e">
        <f>+ROUND(#REF!/1.18/(1+E28),2)</f>
        <v>#REF!</v>
      </c>
      <c r="Y28" s="1">
        <f t="shared" si="4"/>
        <v>0</v>
      </c>
      <c r="Z28" s="1">
        <f t="shared" si="5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422">
        <v>10990</v>
      </c>
      <c r="AP28" s="431">
        <v>0</v>
      </c>
      <c r="AQ28" s="431">
        <f t="shared" si="6"/>
        <v>10990</v>
      </c>
      <c r="AR28" s="423"/>
      <c r="AS28" s="494" t="s">
        <v>50</v>
      </c>
      <c r="AT28" s="494"/>
    </row>
    <row r="29" spans="2:46" x14ac:dyDescent="0.3">
      <c r="B29" s="432" t="s">
        <v>807</v>
      </c>
      <c r="C29" s="230" t="s">
        <v>850</v>
      </c>
      <c r="D29" s="409" t="s">
        <v>861</v>
      </c>
      <c r="E29" s="410">
        <v>0</v>
      </c>
      <c r="F29" s="433" t="s">
        <v>862</v>
      </c>
      <c r="G29" s="365"/>
      <c r="H29" s="412"/>
      <c r="I29" s="412"/>
      <c r="J29" s="413"/>
      <c r="K29" s="446"/>
      <c r="L29" s="431"/>
      <c r="M29" s="447"/>
      <c r="N29" s="448"/>
      <c r="O29" s="408">
        <v>7.0000000000000007E-2</v>
      </c>
      <c r="P29" s="408">
        <v>7.0000000000000007E-2</v>
      </c>
      <c r="Q29" s="408">
        <v>7.0000000000000007E-2</v>
      </c>
      <c r="S29" t="e">
        <f>+VLOOKUP(D29,[1]Enero!$H$5:$AA$51,20,0)</f>
        <v>#N/A</v>
      </c>
      <c r="T29" s="188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4"/>
        <v>0</v>
      </c>
      <c r="Z29" s="1">
        <f t="shared" si="5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446">
        <f>+AO28+600</f>
        <v>11590</v>
      </c>
      <c r="AP29" s="431">
        <v>0</v>
      </c>
      <c r="AQ29" s="447">
        <f t="shared" si="6"/>
        <v>11590</v>
      </c>
      <c r="AR29" s="448"/>
      <c r="AS29" s="496" t="s">
        <v>50</v>
      </c>
      <c r="AT29" s="494"/>
    </row>
    <row r="30" spans="2:46" s="6" customFormat="1" x14ac:dyDescent="0.3">
      <c r="B30" s="449" t="s">
        <v>807</v>
      </c>
      <c r="C30" s="450" t="s">
        <v>863</v>
      </c>
      <c r="D30" s="451" t="s">
        <v>864</v>
      </c>
      <c r="E30" s="452">
        <v>0.1</v>
      </c>
      <c r="F30" s="453" t="s">
        <v>865</v>
      </c>
      <c r="G30" s="454"/>
      <c r="H30" s="455"/>
      <c r="I30" s="455"/>
      <c r="J30" s="456"/>
      <c r="K30" s="454">
        <v>10990</v>
      </c>
      <c r="L30" s="455">
        <v>0</v>
      </c>
      <c r="M30" s="455">
        <f>+K30-L30</f>
        <v>10990</v>
      </c>
      <c r="N30" s="456"/>
      <c r="O30" s="408">
        <v>7.0000000000000007E-2</v>
      </c>
      <c r="P30" s="408">
        <v>7.0000000000000007E-2</v>
      </c>
      <c r="Q30" s="408">
        <v>7.0000000000000007E-2</v>
      </c>
      <c r="S30" t="str">
        <f>+VLOOKUP(D30,[1]Enero!$H$5:$AA$51,20,0)</f>
        <v>3REN014</v>
      </c>
      <c r="T30" s="188" t="s">
        <v>50</v>
      </c>
      <c r="W30" s="32" t="e">
        <f>+ROUND(#REF!/1.18/(1+E30),2)</f>
        <v>#REF!</v>
      </c>
      <c r="X30" s="32" t="e">
        <f>+ROUND(#REF!/1.18/(1+E30),2)</f>
        <v>#REF!</v>
      </c>
      <c r="Y30" s="32">
        <f t="shared" si="4"/>
        <v>0</v>
      </c>
      <c r="Z30" s="32">
        <f t="shared" si="5"/>
        <v>8466.8700000000008</v>
      </c>
      <c r="AA30" s="32"/>
      <c r="AB30" s="32" t="e">
        <f>+ROUND(#REF!/1.18,2)</f>
        <v>#REF!</v>
      </c>
      <c r="AC30" s="32" t="e">
        <f>+ROUND(#REF!/1.18,2)</f>
        <v>#REF!</v>
      </c>
      <c r="AD30" s="32">
        <f t="shared" si="0"/>
        <v>0</v>
      </c>
      <c r="AE30" s="32">
        <f t="shared" si="1"/>
        <v>9313.56</v>
      </c>
      <c r="AO30" s="454">
        <v>10990</v>
      </c>
      <c r="AP30" s="455">
        <v>0</v>
      </c>
      <c r="AQ30" s="455">
        <f>+AO30-AP30</f>
        <v>10990</v>
      </c>
      <c r="AR30" s="456"/>
      <c r="AS30" s="497" t="s">
        <v>50</v>
      </c>
      <c r="AT30" s="489" t="s">
        <v>866</v>
      </c>
    </row>
    <row r="31" spans="2:46" x14ac:dyDescent="0.3">
      <c r="B31" s="420" t="s">
        <v>807</v>
      </c>
      <c r="C31" s="222" t="s">
        <v>863</v>
      </c>
      <c r="D31" s="403" t="s">
        <v>867</v>
      </c>
      <c r="E31" s="404">
        <v>0</v>
      </c>
      <c r="F31" s="421" t="s">
        <v>868</v>
      </c>
      <c r="G31" s="364"/>
      <c r="H31" s="406"/>
      <c r="I31" s="406"/>
      <c r="J31" s="407"/>
      <c r="K31" s="364">
        <v>10990</v>
      </c>
      <c r="L31" s="406">
        <v>0</v>
      </c>
      <c r="M31" s="406">
        <f>+K31-L31</f>
        <v>10990</v>
      </c>
      <c r="N31" s="407"/>
      <c r="O31" s="408">
        <v>7.0000000000000007E-2</v>
      </c>
      <c r="P31" s="408">
        <v>7.0000000000000007E-2</v>
      </c>
      <c r="Q31" s="408">
        <v>7.0000000000000007E-2</v>
      </c>
      <c r="S31" t="e">
        <f>+VLOOKUP(D31,[1]Enero!$H$5:$AA$51,20,0)</f>
        <v>#N/A</v>
      </c>
      <c r="T31" s="188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4"/>
        <v>0</v>
      </c>
      <c r="Z31" s="1">
        <f t="shared" si="5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364">
        <f>+AO30+600</f>
        <v>11590</v>
      </c>
      <c r="AP31" s="406">
        <v>0</v>
      </c>
      <c r="AQ31" s="406">
        <f>+AO31-AP31</f>
        <v>11590</v>
      </c>
      <c r="AR31" s="407"/>
      <c r="AS31" s="489" t="s">
        <v>50</v>
      </c>
      <c r="AT31" s="489" t="s">
        <v>866</v>
      </c>
    </row>
    <row r="32" spans="2:46" x14ac:dyDescent="0.3">
      <c r="B32" s="420" t="s">
        <v>807</v>
      </c>
      <c r="C32" s="222" t="s">
        <v>863</v>
      </c>
      <c r="D32" s="403" t="s">
        <v>869</v>
      </c>
      <c r="E32" s="404">
        <v>0</v>
      </c>
      <c r="F32" s="421" t="s">
        <v>870</v>
      </c>
      <c r="G32" s="364"/>
      <c r="H32" s="406"/>
      <c r="I32" s="406"/>
      <c r="J32" s="407"/>
      <c r="K32" s="364">
        <v>10990</v>
      </c>
      <c r="L32" s="406">
        <v>0</v>
      </c>
      <c r="M32" s="406">
        <f>+K32-L32</f>
        <v>10990</v>
      </c>
      <c r="N32" s="407"/>
      <c r="O32" s="408"/>
      <c r="P32" s="408"/>
      <c r="Q32" s="408"/>
      <c r="W32" s="1" t="e">
        <f>+ROUND(#REF!/1.18/(1+E32),2)</f>
        <v>#REF!</v>
      </c>
      <c r="X32" s="1" t="e">
        <f>+ROUND(#REF!/1.18/(1+E32),2)</f>
        <v>#REF!</v>
      </c>
      <c r="Y32" s="1">
        <f t="shared" si="4"/>
        <v>0</v>
      </c>
      <c r="Z32" s="1">
        <f t="shared" si="5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364">
        <f>+AO31</f>
        <v>11590</v>
      </c>
      <c r="AP32" s="406">
        <v>0</v>
      </c>
      <c r="AQ32" s="406">
        <f>+AQ31</f>
        <v>11590</v>
      </c>
      <c r="AR32" s="407"/>
      <c r="AS32" s="489" t="s">
        <v>50</v>
      </c>
      <c r="AT32" s="489" t="s">
        <v>866</v>
      </c>
    </row>
    <row r="33" spans="2:46" x14ac:dyDescent="0.3">
      <c r="B33" s="432" t="s">
        <v>807</v>
      </c>
      <c r="C33" s="230" t="s">
        <v>863</v>
      </c>
      <c r="D33" s="409" t="s">
        <v>871</v>
      </c>
      <c r="E33" s="410">
        <v>0</v>
      </c>
      <c r="F33" s="433" t="s">
        <v>872</v>
      </c>
      <c r="G33" s="365"/>
      <c r="H33" s="412"/>
      <c r="I33" s="412"/>
      <c r="J33" s="413"/>
      <c r="K33" s="365">
        <f>+K32</f>
        <v>10990</v>
      </c>
      <c r="L33" s="412">
        <v>0</v>
      </c>
      <c r="M33" s="412">
        <f>+K33-L33</f>
        <v>10990</v>
      </c>
      <c r="N33" s="413"/>
      <c r="O33" s="408">
        <v>7.0000000000000007E-2</v>
      </c>
      <c r="P33" s="408">
        <v>7.0000000000000007E-2</v>
      </c>
      <c r="Q33" s="408">
        <v>7.0000000000000007E-2</v>
      </c>
      <c r="S33" t="e">
        <f>+VLOOKUP(D33,[1]Enero!$H$5:$AA$51,20,0)</f>
        <v>#N/A</v>
      </c>
      <c r="T33" s="188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4"/>
        <v>0</v>
      </c>
      <c r="Z33" s="1">
        <f t="shared" si="5"/>
        <v>9313.56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9313.56</v>
      </c>
      <c r="AO33" s="365">
        <f>+AO32</f>
        <v>11590</v>
      </c>
      <c r="AP33" s="412">
        <v>0</v>
      </c>
      <c r="AQ33" s="412">
        <f t="shared" si="6"/>
        <v>11590</v>
      </c>
      <c r="AR33" s="413"/>
      <c r="AS33" s="492" t="s">
        <v>50</v>
      </c>
      <c r="AT33" s="489" t="s">
        <v>866</v>
      </c>
    </row>
    <row r="34" spans="2:46" x14ac:dyDescent="0.3">
      <c r="B34" s="449" t="s">
        <v>807</v>
      </c>
      <c r="C34" s="450" t="s">
        <v>873</v>
      </c>
      <c r="D34" s="403" t="s">
        <v>874</v>
      </c>
      <c r="E34" s="404">
        <v>0</v>
      </c>
      <c r="F34" s="421" t="s">
        <v>875</v>
      </c>
      <c r="G34" s="364"/>
      <c r="H34" s="406"/>
      <c r="I34" s="406"/>
      <c r="J34" s="407"/>
      <c r="K34" s="364"/>
      <c r="L34" s="406"/>
      <c r="M34" s="406"/>
      <c r="N34" s="407"/>
      <c r="O34" s="408"/>
      <c r="P34" s="408"/>
      <c r="Q34" s="408"/>
      <c r="AO34" s="364">
        <v>36990</v>
      </c>
      <c r="AP34" s="406">
        <v>1000</v>
      </c>
      <c r="AQ34" s="406">
        <f>+AO34-AP34</f>
        <v>35990</v>
      </c>
      <c r="AR34" s="407"/>
      <c r="AS34" s="489">
        <v>0</v>
      </c>
      <c r="AT34" s="489"/>
    </row>
    <row r="35" spans="2:46" s="6" customFormat="1" x14ac:dyDescent="0.3">
      <c r="B35" s="449" t="s">
        <v>807</v>
      </c>
      <c r="C35" s="450" t="s">
        <v>876</v>
      </c>
      <c r="D35" s="451" t="s">
        <v>877</v>
      </c>
      <c r="E35" s="452">
        <v>0</v>
      </c>
      <c r="F35" s="453" t="s">
        <v>878</v>
      </c>
      <c r="G35" s="454"/>
      <c r="H35" s="455"/>
      <c r="I35" s="455"/>
      <c r="J35" s="456"/>
      <c r="K35" s="454">
        <v>39990</v>
      </c>
      <c r="L35" s="455">
        <v>0</v>
      </c>
      <c r="M35" s="455">
        <f>+K35-L35</f>
        <v>39990</v>
      </c>
      <c r="N35" s="456"/>
      <c r="O35" s="408">
        <v>0.05</v>
      </c>
      <c r="P35" s="408">
        <v>0.05</v>
      </c>
      <c r="Q35" s="408">
        <v>0.05</v>
      </c>
      <c r="S35" t="str">
        <f>+VLOOKUP(D35,[1]Enero!$H$5:$AA$51,20,0)</f>
        <v>3REN015</v>
      </c>
      <c r="T35" s="188" t="s">
        <v>50</v>
      </c>
      <c r="W35" s="32" t="e">
        <f>+ROUND(#REF!/1.18/(1+E35),2)</f>
        <v>#REF!</v>
      </c>
      <c r="X35" s="32" t="e">
        <f>+ROUND(#REF!/1.18/(1+E35),2)</f>
        <v>#REF!</v>
      </c>
      <c r="Y35" s="32">
        <f t="shared" si="4"/>
        <v>0</v>
      </c>
      <c r="Z35" s="32">
        <f t="shared" si="5"/>
        <v>33889.83</v>
      </c>
      <c r="AA35" s="32"/>
      <c r="AB35" s="32" t="e">
        <f>+ROUND(#REF!/1.18,2)</f>
        <v>#REF!</v>
      </c>
      <c r="AC35" s="32" t="e">
        <f>+ROUND(#REF!/1.18,2)</f>
        <v>#REF!</v>
      </c>
      <c r="AD35" s="32">
        <f t="shared" si="0"/>
        <v>0</v>
      </c>
      <c r="AE35" s="32">
        <f t="shared" si="1"/>
        <v>33889.83</v>
      </c>
      <c r="AO35" s="454"/>
      <c r="AP35" s="455"/>
      <c r="AQ35" s="455"/>
      <c r="AR35" s="456"/>
      <c r="AS35" s="497">
        <v>0</v>
      </c>
      <c r="AT35" s="489"/>
    </row>
    <row r="36" spans="2:46" hidden="1" x14ac:dyDescent="0.3">
      <c r="B36" s="38" t="s">
        <v>807</v>
      </c>
      <c r="C36" s="194" t="s">
        <v>879</v>
      </c>
      <c r="D36" s="414" t="s">
        <v>880</v>
      </c>
      <c r="E36" s="415">
        <v>0</v>
      </c>
      <c r="F36" s="416" t="s">
        <v>881</v>
      </c>
      <c r="G36" s="417"/>
      <c r="H36" s="418"/>
      <c r="I36" s="418"/>
      <c r="J36" s="419"/>
      <c r="K36" s="417"/>
      <c r="L36" s="418"/>
      <c r="M36" s="418"/>
      <c r="N36" s="419"/>
      <c r="O36" s="408">
        <v>0</v>
      </c>
      <c r="P36" s="408">
        <v>0</v>
      </c>
      <c r="Q36" s="408">
        <v>0</v>
      </c>
      <c r="S36" t="e">
        <f>+VLOOKUP(D36,[1]Enero!$H$5:$AA$51,20,0)</f>
        <v>#N/A</v>
      </c>
      <c r="T36" s="188" t="s">
        <v>30</v>
      </c>
      <c r="W36" s="1" t="e">
        <f>+ROUND(#REF!/1.18/(1+E36),2)</f>
        <v>#REF!</v>
      </c>
      <c r="X36" s="1" t="e">
        <f>+ROUND(#REF!/1.18/(1+E36),2)</f>
        <v>#REF!</v>
      </c>
      <c r="Y36" s="1">
        <f t="shared" si="4"/>
        <v>0</v>
      </c>
      <c r="Z36" s="1">
        <f t="shared" si="5"/>
        <v>0</v>
      </c>
      <c r="AB36" s="1" t="e">
        <f>+ROUND(#REF!/1.18,2)</f>
        <v>#REF!</v>
      </c>
      <c r="AC36" s="1" t="e">
        <f>+ROUND(#REF!/1.18,2)</f>
        <v>#REF!</v>
      </c>
      <c r="AD36" s="1">
        <f t="shared" si="0"/>
        <v>0</v>
      </c>
      <c r="AE36" s="1">
        <f t="shared" si="1"/>
        <v>0</v>
      </c>
      <c r="AO36" s="417"/>
      <c r="AP36" s="418"/>
      <c r="AQ36" s="418"/>
      <c r="AR36" s="419"/>
      <c r="AS36" s="493">
        <v>0</v>
      </c>
      <c r="AT36" s="494"/>
    </row>
    <row r="37" spans="2:46" x14ac:dyDescent="0.3">
      <c r="B37" s="38" t="s">
        <v>807</v>
      </c>
      <c r="C37" s="194" t="s">
        <v>879</v>
      </c>
      <c r="D37" s="414" t="s">
        <v>882</v>
      </c>
      <c r="E37" s="415">
        <v>0</v>
      </c>
      <c r="F37" s="416" t="s">
        <v>883</v>
      </c>
      <c r="G37" s="417"/>
      <c r="H37" s="418"/>
      <c r="I37" s="418"/>
      <c r="J37" s="419"/>
      <c r="K37" s="454"/>
      <c r="L37" s="455"/>
      <c r="M37" s="455"/>
      <c r="N37" s="456"/>
      <c r="O37" s="424">
        <v>7.0000000000000007E-2</v>
      </c>
      <c r="P37" s="424">
        <v>7.0000000000000007E-2</v>
      </c>
      <c r="Q37" s="424">
        <v>7.0000000000000007E-2</v>
      </c>
      <c r="R37" s="205"/>
      <c r="S37" s="205" t="str">
        <f>+VLOOKUP(D37,[1]Enero!$H$5:$AA$51,20,0)</f>
        <v>3REN016</v>
      </c>
      <c r="T37" s="426" t="s">
        <v>30</v>
      </c>
      <c r="U37" s="205"/>
      <c r="V37" s="205"/>
      <c r="W37" s="445" t="e">
        <f>+ROUND(#REF!/1.18/(1+E37),2)</f>
        <v>#REF!</v>
      </c>
      <c r="X37" s="445" t="e">
        <f>+ROUND(#REF!/1.18/(1+E37),2)</f>
        <v>#REF!</v>
      </c>
      <c r="Y37" s="445">
        <f t="shared" si="4"/>
        <v>0</v>
      </c>
      <c r="Z37" s="445">
        <f t="shared" si="5"/>
        <v>0</v>
      </c>
      <c r="AA37" s="445"/>
      <c r="AB37" s="445" t="e">
        <f>+ROUND(#REF!/1.18,2)</f>
        <v>#REF!</v>
      </c>
      <c r="AC37" s="445" t="e">
        <f>+ROUND(#REF!/1.18,2)</f>
        <v>#REF!</v>
      </c>
      <c r="AD37" s="445">
        <f t="shared" si="0"/>
        <v>0</v>
      </c>
      <c r="AE37" s="445">
        <f t="shared" si="1"/>
        <v>0</v>
      </c>
      <c r="AF37" s="205"/>
      <c r="AG37" s="205"/>
      <c r="AH37" s="205"/>
      <c r="AI37" s="205"/>
      <c r="AJ37" s="205"/>
      <c r="AK37" s="205"/>
      <c r="AL37" s="205"/>
      <c r="AM37" s="205"/>
      <c r="AN37" s="205"/>
      <c r="AO37" s="454">
        <v>19290</v>
      </c>
      <c r="AP37" s="455">
        <v>800</v>
      </c>
      <c r="AQ37" s="455">
        <f>+AO37-AP37</f>
        <v>18490</v>
      </c>
      <c r="AR37" s="456"/>
      <c r="AS37" s="497">
        <v>0</v>
      </c>
      <c r="AT37" s="489"/>
    </row>
    <row r="38" spans="2:46" x14ac:dyDescent="0.3">
      <c r="B38" s="420" t="s">
        <v>807</v>
      </c>
      <c r="C38" s="222" t="s">
        <v>879</v>
      </c>
      <c r="D38" s="403" t="s">
        <v>884</v>
      </c>
      <c r="E38" s="404">
        <v>0</v>
      </c>
      <c r="F38" s="421" t="s">
        <v>885</v>
      </c>
      <c r="G38" s="364"/>
      <c r="H38" s="406"/>
      <c r="I38" s="406"/>
      <c r="J38" s="407"/>
      <c r="K38" s="364"/>
      <c r="L38" s="406"/>
      <c r="M38" s="406"/>
      <c r="N38" s="407"/>
      <c r="O38" s="408">
        <v>7.0000000000000007E-2</v>
      </c>
      <c r="P38" s="408">
        <v>7.0000000000000007E-2</v>
      </c>
      <c r="Q38" s="408">
        <v>7.0000000000000007E-2</v>
      </c>
      <c r="S38" t="e">
        <f>+VLOOKUP(D38,[1]Enero!$H$5:$AA$51,20,0)</f>
        <v>#N/A</v>
      </c>
      <c r="T38" s="188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4"/>
        <v>0</v>
      </c>
      <c r="Z38" s="1">
        <f t="shared" si="5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364">
        <v>20290</v>
      </c>
      <c r="AP38" s="406">
        <v>800</v>
      </c>
      <c r="AQ38" s="406">
        <f>+AO38-AP38</f>
        <v>19490</v>
      </c>
      <c r="AR38" s="407"/>
      <c r="AS38" s="489">
        <v>0</v>
      </c>
      <c r="AT38" s="489"/>
    </row>
    <row r="39" spans="2:46" hidden="1" x14ac:dyDescent="0.3">
      <c r="B39" s="420" t="s">
        <v>807</v>
      </c>
      <c r="C39" s="222" t="s">
        <v>879</v>
      </c>
      <c r="D39" s="403" t="s">
        <v>886</v>
      </c>
      <c r="E39" s="404">
        <v>0</v>
      </c>
      <c r="F39" s="421" t="s">
        <v>887</v>
      </c>
      <c r="G39" s="364"/>
      <c r="H39" s="406"/>
      <c r="I39" s="406"/>
      <c r="J39" s="407"/>
      <c r="K39" s="364"/>
      <c r="L39" s="406"/>
      <c r="M39" s="406"/>
      <c r="N39" s="407"/>
      <c r="O39" s="408">
        <v>7.0000000000000007E-2</v>
      </c>
      <c r="P39" s="408">
        <v>7.0000000000000007E-2</v>
      </c>
      <c r="Q39" s="408">
        <v>7.0000000000000007E-2</v>
      </c>
      <c r="S39" t="e">
        <f>+VLOOKUP(D39,[1]Enero!$H$5:$AA$51,20,0)</f>
        <v>#N/A</v>
      </c>
      <c r="T39" s="188">
        <v>0</v>
      </c>
      <c r="W39" s="1" t="e">
        <f>+ROUND(#REF!/1.18/(1+E39),2)</f>
        <v>#REF!</v>
      </c>
      <c r="X39" s="1" t="e">
        <f>+ROUND(#REF!/1.18/(1+E39),2)</f>
        <v>#REF!</v>
      </c>
      <c r="Y39" s="1">
        <f t="shared" si="4"/>
        <v>0</v>
      </c>
      <c r="Z39" s="1">
        <f t="shared" si="5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364"/>
      <c r="AP39" s="406"/>
      <c r="AQ39" s="406"/>
      <c r="AR39" s="407"/>
      <c r="AS39" s="489">
        <v>0</v>
      </c>
      <c r="AT39" s="489"/>
    </row>
    <row r="40" spans="2:46" x14ac:dyDescent="0.3">
      <c r="B40" s="420" t="s">
        <v>807</v>
      </c>
      <c r="C40" s="222" t="s">
        <v>879</v>
      </c>
      <c r="D40" s="403" t="s">
        <v>888</v>
      </c>
      <c r="E40" s="404">
        <v>0</v>
      </c>
      <c r="F40" s="405" t="s">
        <v>889</v>
      </c>
      <c r="G40" s="364"/>
      <c r="H40" s="406"/>
      <c r="I40" s="406"/>
      <c r="J40" s="407"/>
      <c r="K40" s="364"/>
      <c r="L40" s="406"/>
      <c r="M40" s="406"/>
      <c r="N40" s="407"/>
      <c r="O40" s="408">
        <v>7.0000000000000007E-2</v>
      </c>
      <c r="P40" s="408">
        <v>7.0000000000000007E-2</v>
      </c>
      <c r="Q40" s="408">
        <v>7.0000000000000007E-2</v>
      </c>
      <c r="S40" t="str">
        <f>+VLOOKUP(D40,[1]Enero!$H$5:$AA$51,20,0)</f>
        <v>3REN032</v>
      </c>
      <c r="T40" s="188" t="s">
        <v>50</v>
      </c>
      <c r="W40" s="1" t="e">
        <f>+ROUND(#REF!/1.18/(1+E40),2)</f>
        <v>#REF!</v>
      </c>
      <c r="X40" s="1" t="e">
        <f>+ROUND(#REF!/1.18/(1+E40),2)</f>
        <v>#REF!</v>
      </c>
      <c r="Y40" s="1">
        <f t="shared" si="4"/>
        <v>0</v>
      </c>
      <c r="Z40" s="1">
        <f t="shared" si="5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364">
        <v>20290</v>
      </c>
      <c r="AP40" s="406">
        <v>300</v>
      </c>
      <c r="AQ40" s="406">
        <f t="shared" ref="AQ40:AQ45" si="7">+AO40-AP40</f>
        <v>19990</v>
      </c>
      <c r="AR40" s="407"/>
      <c r="AS40" s="489">
        <v>0</v>
      </c>
      <c r="AT40" s="489"/>
    </row>
    <row r="41" spans="2:46" x14ac:dyDescent="0.3">
      <c r="B41" s="420" t="s">
        <v>807</v>
      </c>
      <c r="C41" s="222" t="s">
        <v>879</v>
      </c>
      <c r="D41" s="403" t="s">
        <v>890</v>
      </c>
      <c r="E41" s="404">
        <v>0</v>
      </c>
      <c r="F41" s="421" t="s">
        <v>891</v>
      </c>
      <c r="G41" s="364"/>
      <c r="H41" s="406"/>
      <c r="I41" s="406"/>
      <c r="J41" s="407"/>
      <c r="K41" s="364"/>
      <c r="L41" s="406"/>
      <c r="M41" s="406"/>
      <c r="N41" s="407"/>
      <c r="O41" s="408">
        <v>7.0000000000000007E-2</v>
      </c>
      <c r="P41" s="408">
        <v>7.0000000000000007E-2</v>
      </c>
      <c r="Q41" s="408">
        <v>7.0000000000000007E-2</v>
      </c>
      <c r="S41" t="e">
        <f>+VLOOKUP(D41,[1]Enero!$H$5:$AA$51,20,0)</f>
        <v>#N/A</v>
      </c>
      <c r="T41" s="188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4"/>
        <v>0</v>
      </c>
      <c r="Z41" s="1">
        <f t="shared" si="5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364">
        <v>21290</v>
      </c>
      <c r="AP41" s="406">
        <v>300</v>
      </c>
      <c r="AQ41" s="406">
        <f t="shared" si="7"/>
        <v>20990</v>
      </c>
      <c r="AR41" s="407"/>
      <c r="AS41" s="489">
        <v>0</v>
      </c>
      <c r="AT41" s="489"/>
    </row>
    <row r="42" spans="2:46" hidden="1" x14ac:dyDescent="0.3">
      <c r="B42" s="420" t="s">
        <v>807</v>
      </c>
      <c r="C42" s="222" t="s">
        <v>879</v>
      </c>
      <c r="D42" s="403" t="s">
        <v>892</v>
      </c>
      <c r="E42" s="404">
        <v>0</v>
      </c>
      <c r="F42" s="421" t="s">
        <v>893</v>
      </c>
      <c r="G42" s="364"/>
      <c r="H42" s="406"/>
      <c r="I42" s="406">
        <f t="shared" ref="I42:I44" si="8">+G42-H42</f>
        <v>0</v>
      </c>
      <c r="J42" s="407"/>
      <c r="K42" s="364"/>
      <c r="L42" s="406"/>
      <c r="M42" s="406"/>
      <c r="N42" s="407"/>
      <c r="O42" s="408">
        <v>7.0000000000000007E-2</v>
      </c>
      <c r="P42" s="408">
        <v>7.0000000000000007E-2</v>
      </c>
      <c r="Q42" s="408">
        <v>7.0000000000000007E-2</v>
      </c>
      <c r="S42" t="e">
        <f>+VLOOKUP(D42,[1]Enero!$H$5:$AA$51,20,0)</f>
        <v>#N/A</v>
      </c>
      <c r="T42" s="188">
        <v>0</v>
      </c>
      <c r="W42" s="1" t="e">
        <f>+ROUND(#REF!/1.18/(1+E42),2)</f>
        <v>#REF!</v>
      </c>
      <c r="X42" s="1" t="e">
        <f>+ROUND(#REF!/1.18/(1+E42),2)</f>
        <v>#REF!</v>
      </c>
      <c r="Y42" s="1">
        <f t="shared" si="4"/>
        <v>0</v>
      </c>
      <c r="Z42" s="1">
        <f t="shared" si="5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0</v>
      </c>
      <c r="AE42" s="1">
        <f t="shared" si="1"/>
        <v>0</v>
      </c>
      <c r="AO42" s="364">
        <v>20990</v>
      </c>
      <c r="AP42" s="406">
        <v>500</v>
      </c>
      <c r="AQ42" s="406">
        <f t="shared" si="7"/>
        <v>20490</v>
      </c>
      <c r="AR42" s="407"/>
      <c r="AS42" s="489">
        <v>0</v>
      </c>
      <c r="AT42" s="489"/>
    </row>
    <row r="43" spans="2:46" x14ac:dyDescent="0.3">
      <c r="B43" s="420" t="s">
        <v>807</v>
      </c>
      <c r="C43" s="222" t="s">
        <v>879</v>
      </c>
      <c r="D43" s="403" t="s">
        <v>894</v>
      </c>
      <c r="E43" s="404">
        <v>0</v>
      </c>
      <c r="F43" s="421" t="s">
        <v>895</v>
      </c>
      <c r="G43" s="364">
        <v>14990</v>
      </c>
      <c r="H43" s="406">
        <v>0</v>
      </c>
      <c r="I43" s="406">
        <f t="shared" si="8"/>
        <v>14990</v>
      </c>
      <c r="J43" s="407"/>
      <c r="K43" s="364"/>
      <c r="L43" s="406"/>
      <c r="M43" s="406"/>
      <c r="N43" s="407"/>
      <c r="O43" s="408">
        <v>7.0000000000000007E-2</v>
      </c>
      <c r="P43" s="408">
        <v>7.0000000000000007E-2</v>
      </c>
      <c r="Q43" s="408">
        <v>7.0000000000000007E-2</v>
      </c>
      <c r="S43" t="str">
        <f>+VLOOKUP(D43,[1]Enero!$H$5:$AA$51,20,0)</f>
        <v>3REN017</v>
      </c>
      <c r="T43" s="188" t="s">
        <v>50</v>
      </c>
      <c r="W43" s="1" t="e">
        <f>+ROUND(#REF!/1.18/(1+E43),2)</f>
        <v>#REF!</v>
      </c>
      <c r="X43" s="1" t="e">
        <f>+ROUND(#REF!/1.18/(1+E43),2)</f>
        <v>#REF!</v>
      </c>
      <c r="Y43" s="1">
        <f t="shared" si="4"/>
        <v>12703.39</v>
      </c>
      <c r="Z43" s="1">
        <f t="shared" si="5"/>
        <v>0</v>
      </c>
      <c r="AB43" s="1" t="e">
        <f>+ROUND(#REF!/1.18,2)</f>
        <v>#REF!</v>
      </c>
      <c r="AC43" s="1" t="e">
        <f>+ROUND(#REF!/1.18,2)</f>
        <v>#REF!</v>
      </c>
      <c r="AD43" s="1">
        <f t="shared" si="0"/>
        <v>12703.39</v>
      </c>
      <c r="AE43" s="1">
        <f t="shared" si="1"/>
        <v>0</v>
      </c>
      <c r="AO43" s="364">
        <v>15490</v>
      </c>
      <c r="AP43" s="406">
        <v>200</v>
      </c>
      <c r="AQ43" s="406">
        <f t="shared" si="7"/>
        <v>15290</v>
      </c>
      <c r="AR43" s="407"/>
      <c r="AS43" s="489">
        <v>0</v>
      </c>
      <c r="AT43" s="489"/>
    </row>
    <row r="44" spans="2:46" x14ac:dyDescent="0.3">
      <c r="B44" s="432" t="s">
        <v>807</v>
      </c>
      <c r="C44" s="230" t="s">
        <v>879</v>
      </c>
      <c r="D44" s="409" t="s">
        <v>896</v>
      </c>
      <c r="E44" s="410">
        <v>0</v>
      </c>
      <c r="F44" s="433" t="s">
        <v>897</v>
      </c>
      <c r="G44" s="365">
        <v>15990</v>
      </c>
      <c r="H44" s="412">
        <v>0</v>
      </c>
      <c r="I44" s="412">
        <f t="shared" si="8"/>
        <v>15990</v>
      </c>
      <c r="J44" s="413"/>
      <c r="K44" s="365"/>
      <c r="L44" s="412"/>
      <c r="M44" s="412"/>
      <c r="N44" s="413"/>
      <c r="O44" s="434">
        <v>7.0000000000000007E-2</v>
      </c>
      <c r="P44" s="434">
        <v>7.0000000000000007E-2</v>
      </c>
      <c r="Q44" s="434">
        <v>7.0000000000000007E-2</v>
      </c>
      <c r="R44" s="192"/>
      <c r="S44" s="192" t="e">
        <f>+VLOOKUP(D44,[1]Enero!$H$5:$AA$51,20,0)</f>
        <v>#N/A</v>
      </c>
      <c r="T44" s="435">
        <v>0</v>
      </c>
      <c r="U44" s="192"/>
      <c r="V44" s="192"/>
      <c r="W44" s="436" t="e">
        <f>+ROUND(#REF!/1.18/(1+E44),2)</f>
        <v>#REF!</v>
      </c>
      <c r="X44" s="436" t="e">
        <f>+ROUND(#REF!/1.18/(1+E44),2)</f>
        <v>#REF!</v>
      </c>
      <c r="Y44" s="436">
        <f t="shared" si="4"/>
        <v>13550.85</v>
      </c>
      <c r="Z44" s="436">
        <f t="shared" si="5"/>
        <v>0</v>
      </c>
      <c r="AA44" s="436"/>
      <c r="AB44" s="436" t="e">
        <f>+ROUND(#REF!/1.18,2)</f>
        <v>#REF!</v>
      </c>
      <c r="AC44" s="436" t="e">
        <f>+ROUND(#REF!/1.18,2)</f>
        <v>#REF!</v>
      </c>
      <c r="AD44" s="436">
        <f t="shared" si="0"/>
        <v>13550.85</v>
      </c>
      <c r="AE44" s="436">
        <f t="shared" si="1"/>
        <v>0</v>
      </c>
      <c r="AF44" s="192"/>
      <c r="AG44" s="192"/>
      <c r="AH44" s="192"/>
      <c r="AI44" s="192"/>
      <c r="AJ44" s="192"/>
      <c r="AK44" s="192"/>
      <c r="AL44" s="192"/>
      <c r="AM44" s="192"/>
      <c r="AN44" s="192"/>
      <c r="AO44" s="365">
        <f>+AO43+1000</f>
        <v>16490</v>
      </c>
      <c r="AP44" s="412">
        <v>200</v>
      </c>
      <c r="AQ44" s="412">
        <f t="shared" si="7"/>
        <v>16290</v>
      </c>
      <c r="AR44" s="413"/>
      <c r="AS44" s="492">
        <v>0</v>
      </c>
      <c r="AT44" s="489"/>
    </row>
    <row r="45" spans="2:46" hidden="1" x14ac:dyDescent="0.3">
      <c r="B45" s="432" t="s">
        <v>807</v>
      </c>
      <c r="C45" s="230" t="s">
        <v>879</v>
      </c>
      <c r="D45" s="409" t="s">
        <v>898</v>
      </c>
      <c r="E45" s="410">
        <v>0</v>
      </c>
      <c r="F45" s="433" t="s">
        <v>899</v>
      </c>
      <c r="G45" s="365">
        <v>15990</v>
      </c>
      <c r="H45" s="412">
        <v>500</v>
      </c>
      <c r="I45" s="412"/>
      <c r="J45" s="413"/>
      <c r="K45" s="365"/>
      <c r="L45" s="412"/>
      <c r="M45" s="412">
        <f>+K45-L45</f>
        <v>0</v>
      </c>
      <c r="N45" s="413"/>
      <c r="O45" s="408">
        <v>7.0000000000000007E-2</v>
      </c>
      <c r="P45" s="408">
        <v>7.0000000000000007E-2</v>
      </c>
      <c r="Q45" s="408">
        <v>7.0000000000000007E-2</v>
      </c>
      <c r="S45" t="e">
        <f>+VLOOKUP(D45,[1]Enero!$H$5:$AA$51,20,0)</f>
        <v>#N/A</v>
      </c>
      <c r="T45" s="188">
        <v>0</v>
      </c>
      <c r="W45" s="1" t="e">
        <f>+ROUND(#REF!/1.18/(1+E45),2)</f>
        <v>#REF!</v>
      </c>
      <c r="X45" s="1" t="e">
        <f>+ROUND(#REF!/1.18/(1+E45),2)</f>
        <v>#REF!</v>
      </c>
      <c r="Y45" s="1">
        <f t="shared" si="4"/>
        <v>0</v>
      </c>
      <c r="Z45" s="1">
        <f t="shared" si="5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13550.85</v>
      </c>
      <c r="AE45" s="1">
        <f t="shared" si="1"/>
        <v>0</v>
      </c>
      <c r="AO45" s="365"/>
      <c r="AP45" s="412"/>
      <c r="AQ45" s="412">
        <f t="shared" si="7"/>
        <v>0</v>
      </c>
      <c r="AR45" s="413"/>
      <c r="AS45" s="492">
        <v>0</v>
      </c>
      <c r="AT45" s="489"/>
    </row>
    <row r="46" spans="2:46" x14ac:dyDescent="0.3">
      <c r="B46" s="38" t="s">
        <v>807</v>
      </c>
      <c r="C46" s="450" t="s">
        <v>900</v>
      </c>
      <c r="D46" s="414" t="s">
        <v>901</v>
      </c>
      <c r="E46" s="415">
        <v>0.1</v>
      </c>
      <c r="F46" s="457" t="s">
        <v>902</v>
      </c>
      <c r="G46" s="417"/>
      <c r="H46" s="418"/>
      <c r="I46" s="418"/>
      <c r="J46" s="419"/>
      <c r="K46" s="454"/>
      <c r="L46" s="455"/>
      <c r="M46" s="455"/>
      <c r="N46" s="456"/>
      <c r="O46" s="408">
        <v>7.0000000000000007E-2</v>
      </c>
      <c r="P46" s="408">
        <v>7.0000000000000007E-2</v>
      </c>
      <c r="Q46" s="408">
        <v>7.0000000000000007E-2</v>
      </c>
      <c r="S46" t="e">
        <f>+VLOOKUP(D46,[1]Enero!$H$5:$AA$51,20,0)</f>
        <v>#N/A</v>
      </c>
      <c r="T46" s="188" t="s">
        <v>82</v>
      </c>
      <c r="W46" s="1" t="e">
        <f>+ROUND(#REF!/1.18/(1+E46),2)</f>
        <v>#REF!</v>
      </c>
      <c r="X46" s="1" t="e">
        <f>+ROUND(#REF!/1.18/(1+E46),2)</f>
        <v>#REF!</v>
      </c>
      <c r="Y46" s="1">
        <f t="shared" si="4"/>
        <v>0</v>
      </c>
      <c r="Z46" s="1">
        <f t="shared" si="5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454">
        <v>16990</v>
      </c>
      <c r="AP46" s="455">
        <v>0</v>
      </c>
      <c r="AQ46" s="455">
        <f>+AO46-AP46</f>
        <v>16990</v>
      </c>
      <c r="AR46" s="456"/>
      <c r="AS46" s="497">
        <v>0</v>
      </c>
      <c r="AT46" s="489"/>
    </row>
    <row r="47" spans="2:46" x14ac:dyDescent="0.3">
      <c r="B47" s="420" t="s">
        <v>807</v>
      </c>
      <c r="C47" s="222" t="s">
        <v>900</v>
      </c>
      <c r="D47" s="403" t="s">
        <v>903</v>
      </c>
      <c r="E47" s="404">
        <v>0.1</v>
      </c>
      <c r="F47" s="421" t="s">
        <v>904</v>
      </c>
      <c r="G47" s="364"/>
      <c r="H47" s="406"/>
      <c r="I47" s="406"/>
      <c r="J47" s="407"/>
      <c r="K47" s="364"/>
      <c r="L47" s="406"/>
      <c r="M47" s="406"/>
      <c r="N47" s="407"/>
      <c r="O47" s="408">
        <v>7.0000000000000007E-2</v>
      </c>
      <c r="P47" s="408">
        <v>7.0000000000000007E-2</v>
      </c>
      <c r="Q47" s="408">
        <v>7.0000000000000007E-2</v>
      </c>
      <c r="S47" t="e">
        <f>+VLOOKUP(D47,[1]Enero!$H$5:$AA$51,20,0)</f>
        <v>#N/A</v>
      </c>
      <c r="T47" s="188" t="s">
        <v>82</v>
      </c>
      <c r="W47" s="1" t="e">
        <f>+ROUND(#REF!/1.18/(1+E47),2)</f>
        <v>#REF!</v>
      </c>
      <c r="X47" s="1" t="e">
        <f>+ROUND(#REF!/1.18/(1+E47),2)</f>
        <v>#REF!</v>
      </c>
      <c r="Y47" s="1">
        <f t="shared" si="4"/>
        <v>0</v>
      </c>
      <c r="Z47" s="1">
        <f t="shared" si="5"/>
        <v>0</v>
      </c>
      <c r="AB47" s="1" t="e">
        <f>+ROUND(#REF!/1.18,2)</f>
        <v>#REF!</v>
      </c>
      <c r="AC47" s="1" t="e">
        <f>+ROUND(#REF!/1.18,2)</f>
        <v>#REF!</v>
      </c>
      <c r="AD47" s="1">
        <f t="shared" si="0"/>
        <v>0</v>
      </c>
      <c r="AE47" s="1">
        <f t="shared" si="1"/>
        <v>0</v>
      </c>
      <c r="AO47" s="364">
        <v>15990</v>
      </c>
      <c r="AP47" s="406">
        <v>0</v>
      </c>
      <c r="AQ47" s="406">
        <f>+AO47-AP47</f>
        <v>15990</v>
      </c>
      <c r="AR47" s="407"/>
      <c r="AS47" s="489">
        <v>0</v>
      </c>
      <c r="AT47" s="489"/>
    </row>
    <row r="48" spans="2:46" ht="15" thickBot="1" x14ac:dyDescent="0.35">
      <c r="B48" s="458" t="s">
        <v>807</v>
      </c>
      <c r="C48" s="160" t="s">
        <v>900</v>
      </c>
      <c r="D48" s="459" t="s">
        <v>905</v>
      </c>
      <c r="E48" s="460">
        <v>0.1</v>
      </c>
      <c r="F48" s="461" t="s">
        <v>906</v>
      </c>
      <c r="G48" s="462"/>
      <c r="H48" s="463"/>
      <c r="I48" s="463"/>
      <c r="J48" s="464"/>
      <c r="K48" s="462"/>
      <c r="L48" s="463"/>
      <c r="M48" s="463"/>
      <c r="N48" s="464"/>
      <c r="O48" s="465">
        <v>7.0000000000000007E-2</v>
      </c>
      <c r="P48" s="465">
        <v>7.0000000000000007E-2</v>
      </c>
      <c r="Q48" s="465">
        <v>7.0000000000000007E-2</v>
      </c>
      <c r="R48" s="131"/>
      <c r="S48" s="131" t="e">
        <f>+VLOOKUP(D48,[1]Enero!$H$5:$AA$51,20,0)</f>
        <v>#N/A</v>
      </c>
      <c r="T48" s="466" t="s">
        <v>30</v>
      </c>
      <c r="U48" s="131"/>
      <c r="V48" s="131"/>
      <c r="W48" s="467" t="e">
        <f>+ROUND(#REF!/1.18/(1+E48),2)</f>
        <v>#REF!</v>
      </c>
      <c r="X48" s="467" t="e">
        <f>+ROUND(#REF!/1.18/(1+E48),2)</f>
        <v>#REF!</v>
      </c>
      <c r="Y48" s="467">
        <f t="shared" si="4"/>
        <v>0</v>
      </c>
      <c r="Z48" s="467">
        <f t="shared" si="5"/>
        <v>0</v>
      </c>
      <c r="AA48" s="467"/>
      <c r="AB48" s="467" t="e">
        <f>+ROUND(#REF!/1.18,2)</f>
        <v>#REF!</v>
      </c>
      <c r="AC48" s="467" t="e">
        <f>+ROUND(#REF!/1.18,2)</f>
        <v>#REF!</v>
      </c>
      <c r="AD48" s="467">
        <f t="shared" si="0"/>
        <v>0</v>
      </c>
      <c r="AE48" s="467">
        <f t="shared" si="1"/>
        <v>0</v>
      </c>
      <c r="AF48" s="131"/>
      <c r="AG48" s="131"/>
      <c r="AH48" s="131"/>
      <c r="AI48" s="131"/>
      <c r="AJ48" s="131"/>
      <c r="AK48" s="131"/>
      <c r="AL48" s="131"/>
      <c r="AM48" s="131"/>
      <c r="AN48" s="131"/>
      <c r="AO48" s="462">
        <v>14990</v>
      </c>
      <c r="AP48" s="463">
        <v>0</v>
      </c>
      <c r="AQ48" s="463">
        <f>+AO48-AP48</f>
        <v>14990</v>
      </c>
      <c r="AR48" s="464"/>
      <c r="AS48" s="490">
        <v>0</v>
      </c>
      <c r="AT48" s="489"/>
    </row>
  </sheetData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9331-F4FF-439A-B43F-429822565011}">
  <dimension ref="A1"/>
  <sheetViews>
    <sheetView tabSelected="1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BB2DE6-E8B1-47A6-AC95-74CC1C29CB6F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2.xml><?xml version="1.0" encoding="utf-8"?>
<ds:datastoreItem xmlns:ds="http://schemas.openxmlformats.org/officeDocument/2006/customXml" ds:itemID="{0A4582A8-C0BF-4B55-AB79-A6EAA0640E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5422B9-BD3E-4E26-BCFE-00126EA9C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Mazda</vt:lpstr>
      <vt:lpstr>Changan</vt:lpstr>
      <vt:lpstr>Suzuki</vt:lpstr>
      <vt:lpstr>Haval</vt:lpstr>
      <vt:lpstr>Great wall</vt:lpstr>
      <vt:lpstr>Citroen</vt:lpstr>
      <vt:lpstr>Jac</vt:lpstr>
      <vt:lpstr>Renault</vt:lpstr>
      <vt:lpstr>Hoja1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2018-01-17T23:57:21Z</dcterms:created>
  <dcterms:modified xsi:type="dcterms:W3CDTF">2022-01-26T17:45:17Z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  <property fmtid="{D5CDD505-2E9C-101B-9397-08002B2CF9AE}" pid="3" name="Workbook id">
    <vt:lpwstr>e4f640a0-acdb-497a-b429-29f0ed1df4ec</vt:lpwstr>
  </property>
  <property fmtid="{D5CDD505-2E9C-101B-9397-08002B2CF9AE}" pid="4" name="Workbook type">
    <vt:lpwstr>Custom</vt:lpwstr>
  </property>
  <property fmtid="{D5CDD505-2E9C-101B-9397-08002B2CF9AE}" pid="5" name="Workbook version">
    <vt:lpwstr>Custom</vt:lpwstr>
  </property>
  <property fmtid="{D5CDD505-2E9C-101B-9397-08002B2CF9AE}" pid="6" name="CofWorkbookId">
    <vt:lpwstr>b2b2ddc9-6a94-4e6e-afe1-a4e83c748e5e</vt:lpwstr>
  </property>
</Properties>
</file>