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upoderco-my.sharepoint.com/personal/daniel_incappueno_derco_pe/Documents/Escritorio/Pricing Analysis/01.Data/Lista_precios_2021/Modificado Nombres de excel/"/>
    </mc:Choice>
  </mc:AlternateContent>
  <xr:revisionPtr revIDLastSave="22" documentId="13_ncr:1_{91B87526-0026-41A2-93DC-459B04D1FAED}" xr6:coauthVersionLast="46" xr6:coauthVersionMax="47" xr10:uidLastSave="{D49FFB78-B1EC-447F-B299-C694186B06D0}"/>
  <bookViews>
    <workbookView xWindow="-108" yWindow="-108" windowWidth="23256" windowHeight="12576" activeTab="1" xr2:uid="{00000000-000D-0000-FFFF-FFFF00000000}"/>
  </bookViews>
  <sheets>
    <sheet name="Renault" sheetId="84" r:id="rId1"/>
    <sheet name="Mazda" sheetId="83" r:id="rId2"/>
    <sheet name="Changan" sheetId="82" r:id="rId3"/>
    <sheet name="Suzuki" sheetId="81" r:id="rId4"/>
    <sheet name="Haval" sheetId="80" r:id="rId5"/>
    <sheet name="Great Wall" sheetId="79" r:id="rId6"/>
    <sheet name="Citroen" sheetId="78" r:id="rId7"/>
    <sheet name="Jac" sheetId="77" r:id="rId8"/>
    <sheet name="Hoja1" sheetId="65" state="hidden" r:id="rId9"/>
  </sheets>
  <definedNames>
    <definedName name="_xlnm._FilterDatabase" localSheetId="2" hidden="1">Changan!$B$5:$P$52</definedName>
    <definedName name="_xlnm._FilterDatabase" localSheetId="6" hidden="1">Citroen!$B$5:$W$15</definedName>
    <definedName name="_xlnm._FilterDatabase" localSheetId="5" hidden="1">'Great Wall'!$B$5:$G$21</definedName>
    <definedName name="_xlnm._FilterDatabase" localSheetId="4" hidden="1">Haval!$B$8:$G$22</definedName>
    <definedName name="_xlnm._FilterDatabase" localSheetId="7" hidden="1">Jac!$B$5:$N$58</definedName>
    <definedName name="_xlnm._FilterDatabase" localSheetId="1" hidden="1">Mazda!$B$5:$Y$52</definedName>
    <definedName name="_xlnm._FilterDatabase" localSheetId="0" hidden="1">Renault!$B$5:$AE$5</definedName>
    <definedName name="_xlnm._FilterDatabase" localSheetId="3" hidden="1">Suzuki!$B$5:$G$87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41" i="84" l="1"/>
  <c r="AM41" i="84"/>
  <c r="AL41" i="84"/>
  <c r="AI41" i="84"/>
  <c r="AH41" i="84"/>
  <c r="AG41" i="84"/>
  <c r="V41" i="84"/>
  <c r="AN40" i="84"/>
  <c r="AM40" i="84"/>
  <c r="AL40" i="84"/>
  <c r="AH40" i="84"/>
  <c r="AG40" i="84"/>
  <c r="V40" i="84"/>
  <c r="AI40" i="84" s="1"/>
  <c r="AN39" i="84"/>
  <c r="AM39" i="84"/>
  <c r="AL39" i="84"/>
  <c r="AH39" i="84"/>
  <c r="AG39" i="84"/>
  <c r="V39" i="84"/>
  <c r="AI39" i="84" s="1"/>
  <c r="AN38" i="84"/>
  <c r="AM38" i="84"/>
  <c r="AL38" i="84"/>
  <c r="AG38" i="84"/>
  <c r="V38" i="84"/>
  <c r="AI38" i="84" s="1"/>
  <c r="M38" i="84"/>
  <c r="AH38" i="84" s="1"/>
  <c r="AN37" i="84"/>
  <c r="AM37" i="84"/>
  <c r="AL37" i="84"/>
  <c r="AH37" i="84"/>
  <c r="AG37" i="84"/>
  <c r="V37" i="84"/>
  <c r="AI37" i="84" s="1"/>
  <c r="T37" i="84"/>
  <c r="AN36" i="84"/>
  <c r="AM36" i="84"/>
  <c r="AL36" i="84"/>
  <c r="AH36" i="84"/>
  <c r="AG36" i="84"/>
  <c r="V36" i="84"/>
  <c r="AI36" i="84" s="1"/>
  <c r="AN35" i="84"/>
  <c r="AM35" i="84"/>
  <c r="AL35" i="84"/>
  <c r="AI35" i="84"/>
  <c r="AH35" i="84"/>
  <c r="V35" i="84"/>
  <c r="I35" i="84"/>
  <c r="AG35" i="84" s="1"/>
  <c r="AN34" i="84"/>
  <c r="AM34" i="84"/>
  <c r="AL34" i="84"/>
  <c r="AI34" i="84"/>
  <c r="AH34" i="84"/>
  <c r="AG34" i="84"/>
  <c r="V34" i="84"/>
  <c r="AN33" i="84"/>
  <c r="AM33" i="84"/>
  <c r="AL33" i="84"/>
  <c r="AH33" i="84"/>
  <c r="AG33" i="84"/>
  <c r="V33" i="84"/>
  <c r="AI33" i="84" s="1"/>
  <c r="AN32" i="84"/>
  <c r="AM32" i="84"/>
  <c r="AL32" i="84"/>
  <c r="AI32" i="84"/>
  <c r="AH32" i="84"/>
  <c r="AG32" i="84"/>
  <c r="AN31" i="84"/>
  <c r="AM31" i="84"/>
  <c r="AL31" i="84"/>
  <c r="AI31" i="84"/>
  <c r="AH31" i="84"/>
  <c r="AG31" i="84"/>
  <c r="V31" i="84"/>
  <c r="AN30" i="84"/>
  <c r="AM30" i="84"/>
  <c r="AL30" i="84"/>
  <c r="AH30" i="84"/>
  <c r="AG30" i="84"/>
  <c r="V30" i="84"/>
  <c r="AI30" i="84" s="1"/>
  <c r="AN29" i="84"/>
  <c r="AM29" i="84"/>
  <c r="AL29" i="84"/>
  <c r="AI29" i="84"/>
  <c r="AH29" i="84"/>
  <c r="AG29" i="84"/>
  <c r="AN28" i="84"/>
  <c r="AM28" i="84"/>
  <c r="AL28" i="84"/>
  <c r="AI28" i="84"/>
  <c r="AH28" i="84"/>
  <c r="AG28" i="84"/>
  <c r="V28" i="84"/>
  <c r="AN27" i="84"/>
  <c r="AM27" i="84"/>
  <c r="AL27" i="84"/>
  <c r="AH27" i="84"/>
  <c r="AG27" i="84"/>
  <c r="V27" i="84"/>
  <c r="AI27" i="84" s="1"/>
  <c r="M27" i="84"/>
  <c r="AM26" i="84"/>
  <c r="AL26" i="84"/>
  <c r="AH26" i="84"/>
  <c r="I26" i="84"/>
  <c r="AG26" i="84" s="1"/>
  <c r="AM25" i="84"/>
  <c r="AL25" i="84"/>
  <c r="AH25" i="84"/>
  <c r="I25" i="84"/>
  <c r="AG25" i="84" s="1"/>
  <c r="AN24" i="84"/>
  <c r="AM24" i="84"/>
  <c r="AL24" i="84"/>
  <c r="AH24" i="84"/>
  <c r="T24" i="84"/>
  <c r="V24" i="84" s="1"/>
  <c r="I24" i="84"/>
  <c r="AG24" i="84" s="1"/>
  <c r="AN23" i="84"/>
  <c r="AM23" i="84"/>
  <c r="AL23" i="84"/>
  <c r="AH23" i="84"/>
  <c r="V23" i="84"/>
  <c r="AI23" i="84" s="1"/>
  <c r="I23" i="84"/>
  <c r="AG23" i="84" s="1"/>
  <c r="AN22" i="84"/>
  <c r="AM22" i="84"/>
  <c r="AL22" i="84"/>
  <c r="AH22" i="84"/>
  <c r="AG22" i="84"/>
  <c r="V22" i="84"/>
  <c r="AI22" i="84" s="1"/>
  <c r="AN21" i="84"/>
  <c r="AM21" i="84"/>
  <c r="AL21" i="84"/>
  <c r="AH21" i="84"/>
  <c r="AG21" i="84"/>
  <c r="V21" i="84"/>
  <c r="AI21" i="84" s="1"/>
  <c r="T21" i="84"/>
  <c r="AN20" i="84"/>
  <c r="AM20" i="84"/>
  <c r="AL20" i="84"/>
  <c r="AH20" i="84"/>
  <c r="AG20" i="84"/>
  <c r="V20" i="84"/>
  <c r="AI20" i="84" s="1"/>
  <c r="AN19" i="84"/>
  <c r="AM19" i="84"/>
  <c r="AL19" i="84"/>
  <c r="AH19" i="84"/>
  <c r="AG19" i="84"/>
  <c r="V19" i="84"/>
  <c r="AI19" i="84" s="1"/>
  <c r="AN18" i="84"/>
  <c r="AM18" i="84"/>
  <c r="AL18" i="84"/>
  <c r="AH18" i="84"/>
  <c r="AG18" i="84"/>
  <c r="V18" i="84"/>
  <c r="AI18" i="84" s="1"/>
  <c r="AN17" i="84"/>
  <c r="V17" i="84"/>
  <c r="AI17" i="84" s="1"/>
  <c r="AN16" i="84"/>
  <c r="AM16" i="84"/>
  <c r="AL16" i="84"/>
  <c r="AH16" i="84"/>
  <c r="AG16" i="84"/>
  <c r="V16" i="84"/>
  <c r="AI16" i="84" s="1"/>
  <c r="AN15" i="84"/>
  <c r="V15" i="84"/>
  <c r="AI15" i="84" s="1"/>
  <c r="AN14" i="84"/>
  <c r="AM14" i="84"/>
  <c r="AL14" i="84"/>
  <c r="AI14" i="84"/>
  <c r="AH14" i="84"/>
  <c r="AG14" i="84"/>
  <c r="V14" i="84"/>
  <c r="AN13" i="84"/>
  <c r="AM13" i="84"/>
  <c r="AL13" i="84"/>
  <c r="AH13" i="84"/>
  <c r="AG13" i="84"/>
  <c r="V13" i="84"/>
  <c r="AI13" i="84" s="1"/>
  <c r="AN12" i="84"/>
  <c r="AM12" i="84"/>
  <c r="AL12" i="84"/>
  <c r="AH12" i="84"/>
  <c r="AG12" i="84"/>
  <c r="V12" i="84"/>
  <c r="AI12" i="84" s="1"/>
  <c r="AN11" i="84"/>
  <c r="AM11" i="84"/>
  <c r="AL11" i="84"/>
  <c r="AH11" i="84"/>
  <c r="AG11" i="84"/>
  <c r="V11" i="84"/>
  <c r="AI11" i="84" s="1"/>
  <c r="AN10" i="84"/>
  <c r="AM10" i="84"/>
  <c r="AL10" i="84"/>
  <c r="AH10" i="84"/>
  <c r="AG10" i="84"/>
  <c r="V10" i="84"/>
  <c r="AI10" i="84" s="1"/>
  <c r="AN9" i="84"/>
  <c r="AM9" i="84"/>
  <c r="AL9" i="84"/>
  <c r="AH9" i="84"/>
  <c r="AG9" i="84"/>
  <c r="V9" i="84"/>
  <c r="AI9" i="84" s="1"/>
  <c r="AN8" i="84"/>
  <c r="AM8" i="84"/>
  <c r="AL8" i="84"/>
  <c r="AI8" i="84"/>
  <c r="AH8" i="84"/>
  <c r="AG8" i="84"/>
  <c r="AA8" i="84"/>
  <c r="V8" i="84"/>
  <c r="AB8" i="84" s="1"/>
  <c r="AD8" i="84" s="1"/>
  <c r="AN7" i="84"/>
  <c r="AM7" i="84"/>
  <c r="AL7" i="84"/>
  <c r="AH7" i="84"/>
  <c r="AG7" i="84"/>
  <c r="V7" i="84"/>
  <c r="AI7" i="84" s="1"/>
  <c r="AN6" i="84"/>
  <c r="AM6" i="84"/>
  <c r="AL6" i="84"/>
  <c r="AH6" i="84"/>
  <c r="AG6" i="84"/>
  <c r="AD6" i="84"/>
  <c r="V6" i="84"/>
  <c r="AI6" i="84" s="1"/>
  <c r="AA23" i="84" l="1"/>
  <c r="AB23" i="84" s="1"/>
  <c r="AD23" i="84" s="1"/>
  <c r="AD7" i="84"/>
  <c r="AI24" i="84"/>
  <c r="AA24" i="84"/>
  <c r="AB24" i="84" s="1"/>
  <c r="AD24" i="84" s="1"/>
  <c r="AA9" i="84"/>
  <c r="AB9" i="84" s="1"/>
  <c r="AD9" i="84" s="1"/>
  <c r="T25" i="84"/>
  <c r="V25" i="84" l="1"/>
  <c r="T26" i="84"/>
  <c r="AN25" i="84"/>
  <c r="V26" i="84" l="1"/>
  <c r="AN26" i="84"/>
  <c r="AA25" i="84"/>
  <c r="AB25" i="84" s="1"/>
  <c r="AD25" i="84" s="1"/>
  <c r="AI25" i="84"/>
  <c r="V52" i="83"/>
  <c r="V51" i="83"/>
  <c r="V50" i="83"/>
  <c r="V49" i="83"/>
  <c r="W48" i="83"/>
  <c r="V47" i="83"/>
  <c r="W47" i="83" s="1"/>
  <c r="J47" i="83"/>
  <c r="V46" i="83"/>
  <c r="J46" i="83"/>
  <c r="V45" i="83"/>
  <c r="J45" i="83"/>
  <c r="V44" i="83"/>
  <c r="J44" i="83"/>
  <c r="V43" i="83"/>
  <c r="J43" i="83"/>
  <c r="V42" i="83"/>
  <c r="V41" i="83"/>
  <c r="V40" i="83"/>
  <c r="V39" i="83"/>
  <c r="V38" i="83"/>
  <c r="V37" i="83"/>
  <c r="V36" i="83"/>
  <c r="J36" i="83"/>
  <c r="V35" i="83"/>
  <c r="J35" i="83"/>
  <c r="V34" i="83"/>
  <c r="J34" i="83"/>
  <c r="V33" i="83"/>
  <c r="J33" i="83"/>
  <c r="V32" i="83"/>
  <c r="J32" i="83"/>
  <c r="V31" i="83"/>
  <c r="J31" i="83"/>
  <c r="V30" i="83"/>
  <c r="J30" i="83"/>
  <c r="V29" i="83"/>
  <c r="J29" i="83"/>
  <c r="V28" i="83"/>
  <c r="V27" i="83"/>
  <c r="V26" i="83"/>
  <c r="V25" i="83"/>
  <c r="V24" i="83"/>
  <c r="N24" i="83"/>
  <c r="W24" i="83" s="1"/>
  <c r="V23" i="83"/>
  <c r="V22" i="83"/>
  <c r="J22" i="83"/>
  <c r="W22" i="83" s="1"/>
  <c r="V21" i="83"/>
  <c r="V20" i="83"/>
  <c r="J20" i="83"/>
  <c r="V19" i="83"/>
  <c r="J19" i="83"/>
  <c r="V18" i="83"/>
  <c r="J18" i="83"/>
  <c r="V17" i="83"/>
  <c r="J17" i="83"/>
  <c r="V16" i="83"/>
  <c r="J16" i="83"/>
  <c r="V15" i="83"/>
  <c r="J15" i="83"/>
  <c r="V14" i="83"/>
  <c r="J14" i="83"/>
  <c r="V13" i="83"/>
  <c r="W13" i="83" s="1"/>
  <c r="J13" i="83"/>
  <c r="V12" i="83"/>
  <c r="W12" i="83" s="1"/>
  <c r="J12" i="83"/>
  <c r="V11" i="83"/>
  <c r="W11" i="83" s="1"/>
  <c r="J11" i="83"/>
  <c r="V10" i="83"/>
  <c r="W10" i="83" s="1"/>
  <c r="J10" i="83"/>
  <c r="V9" i="83"/>
  <c r="J9" i="83"/>
  <c r="V8" i="83"/>
  <c r="W8" i="83" s="1"/>
  <c r="J8" i="83"/>
  <c r="V7" i="83"/>
  <c r="W7" i="83" s="1"/>
  <c r="J7" i="83"/>
  <c r="V6" i="83"/>
  <c r="W6" i="83" s="1"/>
  <c r="J6" i="83"/>
  <c r="AI26" i="84" l="1"/>
  <c r="AA26" i="84"/>
  <c r="AB26" i="84" s="1"/>
  <c r="AD26" i="84" s="1"/>
  <c r="N52" i="82"/>
  <c r="J52" i="82"/>
  <c r="N51" i="82"/>
  <c r="J51" i="82"/>
  <c r="N50" i="82"/>
  <c r="J50" i="82"/>
  <c r="N49" i="82"/>
  <c r="J49" i="82"/>
  <c r="N48" i="82"/>
  <c r="J48" i="82"/>
  <c r="N47" i="82"/>
  <c r="J47" i="82"/>
  <c r="N46" i="82"/>
  <c r="J46" i="82"/>
  <c r="N45" i="82"/>
  <c r="J45" i="82"/>
  <c r="N44" i="82"/>
  <c r="J44" i="82"/>
  <c r="N43" i="82"/>
  <c r="J43" i="82"/>
  <c r="N42" i="82"/>
  <c r="J42" i="82"/>
  <c r="N41" i="82"/>
  <c r="J41" i="82"/>
  <c r="N40" i="82"/>
  <c r="J40" i="82"/>
  <c r="N39" i="82"/>
  <c r="J39" i="82"/>
  <c r="N38" i="82"/>
  <c r="J38" i="82"/>
  <c r="N37" i="82"/>
  <c r="J37" i="82"/>
  <c r="N36" i="82"/>
  <c r="J36" i="82"/>
  <c r="N35" i="82"/>
  <c r="J35" i="82"/>
  <c r="N34" i="82"/>
  <c r="J34" i="82"/>
  <c r="N33" i="82"/>
  <c r="J33" i="82"/>
  <c r="N32" i="82"/>
  <c r="J32" i="82"/>
  <c r="N31" i="82"/>
  <c r="J31" i="82"/>
  <c r="N30" i="82"/>
  <c r="J30" i="82"/>
  <c r="N29" i="82"/>
  <c r="J29" i="82"/>
  <c r="N28" i="82"/>
  <c r="J28" i="82"/>
  <c r="N27" i="82"/>
  <c r="J27" i="82"/>
  <c r="N26" i="82"/>
  <c r="J26" i="82"/>
  <c r="N25" i="82"/>
  <c r="J25" i="82"/>
  <c r="N24" i="82"/>
  <c r="J24" i="82"/>
  <c r="N23" i="82"/>
  <c r="J23" i="82"/>
  <c r="N22" i="82"/>
  <c r="N21" i="82"/>
  <c r="N20" i="82"/>
  <c r="J20" i="82"/>
  <c r="N19" i="82"/>
  <c r="J19" i="82"/>
  <c r="N18" i="82"/>
  <c r="J18" i="82"/>
  <c r="N17" i="82"/>
  <c r="J17" i="82"/>
  <c r="N16" i="82"/>
  <c r="J16" i="82"/>
  <c r="N15" i="82"/>
  <c r="J15" i="82"/>
  <c r="N14" i="82"/>
  <c r="J14" i="82"/>
  <c r="N13" i="82"/>
  <c r="J13" i="82"/>
  <c r="N12" i="82"/>
  <c r="J12" i="82"/>
  <c r="N11" i="82"/>
  <c r="J11" i="82"/>
  <c r="N10" i="82"/>
  <c r="J10" i="82"/>
  <c r="N9" i="82"/>
  <c r="J9" i="82"/>
  <c r="N8" i="82"/>
  <c r="J8" i="82"/>
  <c r="N7" i="82"/>
  <c r="J7" i="82"/>
  <c r="N6" i="82"/>
  <c r="J6" i="82"/>
  <c r="J88" i="81" l="1"/>
  <c r="K87" i="81"/>
  <c r="H87" i="81"/>
  <c r="J87" i="81" s="1"/>
  <c r="H86" i="81"/>
  <c r="J86" i="81" s="1"/>
  <c r="U85" i="81"/>
  <c r="S85" i="81"/>
  <c r="H85" i="81"/>
  <c r="J85" i="81" s="1"/>
  <c r="J84" i="81"/>
  <c r="J83" i="81"/>
  <c r="J82" i="81"/>
  <c r="J81" i="81"/>
  <c r="H81" i="81"/>
  <c r="T80" i="81"/>
  <c r="T81" i="81" s="1"/>
  <c r="S80" i="81"/>
  <c r="S81" i="81" s="1"/>
  <c r="J80" i="81"/>
  <c r="T79" i="81"/>
  <c r="S79" i="81"/>
  <c r="H79" i="81"/>
  <c r="J79" i="81" s="1"/>
  <c r="J78" i="81"/>
  <c r="J77" i="81"/>
  <c r="I77" i="81"/>
  <c r="H77" i="81"/>
  <c r="S76" i="81"/>
  <c r="S77" i="81" s="1"/>
  <c r="I76" i="81"/>
  <c r="H76" i="81"/>
  <c r="J76" i="81" s="1"/>
  <c r="T73" i="81"/>
  <c r="T76" i="81" s="1"/>
  <c r="T77" i="81" s="1"/>
  <c r="S73" i="81"/>
  <c r="J73" i="81"/>
  <c r="J72" i="81"/>
  <c r="J71" i="81"/>
  <c r="I71" i="81"/>
  <c r="H71" i="81"/>
  <c r="I70" i="81"/>
  <c r="J70" i="81" s="1"/>
  <c r="H70" i="81"/>
  <c r="T69" i="81"/>
  <c r="S69" i="81"/>
  <c r="J69" i="81"/>
  <c r="H69" i="81"/>
  <c r="J68" i="81"/>
  <c r="J67" i="81"/>
  <c r="J66" i="81"/>
  <c r="J65" i="81"/>
  <c r="J64" i="81"/>
  <c r="J63" i="81"/>
  <c r="J62" i="81"/>
  <c r="H61" i="81"/>
  <c r="J61" i="81" s="1"/>
  <c r="H60" i="81"/>
  <c r="J60" i="81" s="1"/>
  <c r="J59" i="81"/>
  <c r="J58" i="81"/>
  <c r="J49" i="81"/>
  <c r="H49" i="81"/>
  <c r="H53" i="81" s="1"/>
  <c r="H48" i="81"/>
  <c r="H52" i="81" s="1"/>
  <c r="H47" i="81"/>
  <c r="J47" i="81" s="1"/>
  <c r="H46" i="81"/>
  <c r="J46" i="81" s="1"/>
  <c r="J45" i="81"/>
  <c r="J44" i="81"/>
  <c r="T43" i="81"/>
  <c r="T44" i="81" s="1"/>
  <c r="T45" i="81" s="1"/>
  <c r="T46" i="81" s="1"/>
  <c r="T47" i="81" s="1"/>
  <c r="T48" i="81" s="1"/>
  <c r="T49" i="81" s="1"/>
  <c r="T50" i="81" s="1"/>
  <c r="T51" i="81" s="1"/>
  <c r="T52" i="81" s="1"/>
  <c r="T53" i="81" s="1"/>
  <c r="T54" i="81" s="1"/>
  <c r="T55" i="81" s="1"/>
  <c r="T56" i="81" s="1"/>
  <c r="T57" i="81" s="1"/>
  <c r="J43" i="81"/>
  <c r="J42" i="81"/>
  <c r="V42" i="81" s="1"/>
  <c r="H40" i="81"/>
  <c r="J40" i="81" s="1"/>
  <c r="H38" i="81"/>
  <c r="J38" i="81" s="1"/>
  <c r="H37" i="81"/>
  <c r="J37" i="81" s="1"/>
  <c r="H36" i="81"/>
  <c r="J36" i="81" s="1"/>
  <c r="H35" i="81"/>
  <c r="J35" i="81" s="1"/>
  <c r="J34" i="81"/>
  <c r="H33" i="81"/>
  <c r="J33" i="81" s="1"/>
  <c r="J32" i="81"/>
  <c r="H31" i="81"/>
  <c r="J31" i="81" s="1"/>
  <c r="H30" i="81"/>
  <c r="J30" i="81" s="1"/>
  <c r="H29" i="81"/>
  <c r="J29" i="81" s="1"/>
  <c r="J28" i="81"/>
  <c r="J27" i="81"/>
  <c r="X26" i="81"/>
  <c r="W26" i="81"/>
  <c r="J26" i="81"/>
  <c r="H25" i="81"/>
  <c r="J25" i="81" s="1"/>
  <c r="Y24" i="81"/>
  <c r="Y25" i="81" s="1"/>
  <c r="Z25" i="81" s="1"/>
  <c r="H24" i="81"/>
  <c r="J24" i="81" s="1"/>
  <c r="H23" i="81"/>
  <c r="J23" i="81" s="1"/>
  <c r="H22" i="81"/>
  <c r="J22" i="81" s="1"/>
  <c r="J21" i="81"/>
  <c r="H21" i="81"/>
  <c r="J20" i="81"/>
  <c r="J19" i="81"/>
  <c r="J18" i="81"/>
  <c r="T17" i="81"/>
  <c r="T18" i="81" s="1"/>
  <c r="T19" i="81" s="1"/>
  <c r="T20" i="81" s="1"/>
  <c r="T21" i="81" s="1"/>
  <c r="T22" i="81" s="1"/>
  <c r="T23" i="81" s="1"/>
  <c r="T24" i="81" s="1"/>
  <c r="T25" i="81" s="1"/>
  <c r="J17" i="81"/>
  <c r="J16" i="81"/>
  <c r="I15" i="81"/>
  <c r="J15" i="81" s="1"/>
  <c r="H15" i="81"/>
  <c r="I14" i="81"/>
  <c r="H14" i="81"/>
  <c r="J14" i="81" s="1"/>
  <c r="J13" i="81"/>
  <c r="J12" i="81"/>
  <c r="I11" i="81"/>
  <c r="H11" i="81"/>
  <c r="J11" i="81" s="1"/>
  <c r="T10" i="81"/>
  <c r="T11" i="81" s="1"/>
  <c r="I10" i="81"/>
  <c r="H10" i="81"/>
  <c r="J10" i="81" s="1"/>
  <c r="T9" i="81"/>
  <c r="S9" i="81"/>
  <c r="S10" i="81" s="1"/>
  <c r="S11" i="81" s="1"/>
  <c r="J9" i="81"/>
  <c r="J8" i="81"/>
  <c r="H7" i="81"/>
  <c r="J7" i="81" s="1"/>
  <c r="J6" i="81"/>
  <c r="J52" i="81" l="1"/>
  <c r="H56" i="81"/>
  <c r="J56" i="81" s="1"/>
  <c r="H57" i="81"/>
  <c r="J57" i="81" s="1"/>
  <c r="J53" i="81"/>
  <c r="H39" i="81"/>
  <c r="J39" i="81" s="1"/>
  <c r="H41" i="81"/>
  <c r="J41" i="81" s="1"/>
  <c r="J48" i="81"/>
  <c r="H51" i="81"/>
  <c r="H50" i="81"/>
  <c r="R26" i="80"/>
  <c r="N26" i="80"/>
  <c r="R25" i="80"/>
  <c r="N25" i="80"/>
  <c r="R24" i="80"/>
  <c r="N24" i="80"/>
  <c r="R23" i="80"/>
  <c r="N23" i="80"/>
  <c r="N22" i="80"/>
  <c r="N20" i="80"/>
  <c r="N19" i="80"/>
  <c r="N18" i="80"/>
  <c r="N17" i="80"/>
  <c r="N16" i="80"/>
  <c r="N15" i="80"/>
  <c r="N14" i="80"/>
  <c r="N13" i="80"/>
  <c r="N12" i="80"/>
  <c r="N11" i="80"/>
  <c r="N10" i="80"/>
  <c r="N9" i="80"/>
  <c r="J9" i="80"/>
  <c r="H55" i="81" l="1"/>
  <c r="J55" i="81" s="1"/>
  <c r="J51" i="81"/>
  <c r="J50" i="81"/>
  <c r="H54" i="81"/>
  <c r="J54" i="81" s="1"/>
  <c r="J23" i="79"/>
  <c r="J22" i="79"/>
  <c r="J21" i="79"/>
  <c r="J20" i="79"/>
  <c r="J19" i="79"/>
  <c r="J18" i="79"/>
  <c r="J17" i="79"/>
  <c r="J16" i="79"/>
  <c r="J15" i="79"/>
  <c r="J14" i="79"/>
  <c r="J13" i="79"/>
  <c r="J12" i="79"/>
  <c r="J11" i="79"/>
  <c r="J10" i="79"/>
  <c r="J9" i="79"/>
  <c r="J8" i="79"/>
  <c r="J7" i="79"/>
  <c r="J6" i="79"/>
  <c r="U15" i="78" l="1"/>
  <c r="U14" i="78"/>
  <c r="U13" i="78"/>
  <c r="U12" i="78"/>
  <c r="U11" i="78"/>
  <c r="U10" i="78"/>
  <c r="U9" i="78"/>
  <c r="U8" i="78"/>
  <c r="U7" i="78"/>
  <c r="U6" i="78"/>
  <c r="M60" i="77" l="1"/>
  <c r="M59" i="77"/>
  <c r="M58" i="77"/>
  <c r="M57" i="77"/>
  <c r="M56" i="77"/>
  <c r="M55" i="77"/>
  <c r="M54" i="77"/>
  <c r="M53" i="77"/>
  <c r="M52" i="77"/>
  <c r="J52" i="77"/>
  <c r="M51" i="77"/>
  <c r="M50" i="77"/>
  <c r="M49" i="77"/>
  <c r="M48" i="77"/>
  <c r="M47" i="77"/>
  <c r="M46" i="77"/>
  <c r="M45" i="77"/>
  <c r="M44" i="77"/>
  <c r="M43" i="77"/>
  <c r="M42" i="77"/>
  <c r="M41" i="77"/>
  <c r="M40" i="77"/>
  <c r="M39" i="77"/>
  <c r="M38" i="77"/>
  <c r="M37" i="77"/>
  <c r="M36" i="77"/>
  <c r="M35" i="77"/>
  <c r="M34" i="77"/>
  <c r="M33" i="77"/>
  <c r="M32" i="77"/>
  <c r="M31" i="77"/>
  <c r="M30" i="77"/>
  <c r="M29" i="77"/>
  <c r="M28" i="77"/>
  <c r="M27" i="77"/>
  <c r="M26" i="77"/>
  <c r="M25" i="77"/>
  <c r="J25" i="77"/>
  <c r="M24" i="77"/>
  <c r="J24" i="77"/>
  <c r="M23" i="77"/>
  <c r="M22" i="77"/>
  <c r="M21" i="77"/>
  <c r="M20" i="77"/>
  <c r="M19" i="77"/>
  <c r="M18" i="77"/>
  <c r="M17" i="77"/>
  <c r="M16" i="77"/>
  <c r="M15" i="77"/>
  <c r="J15" i="77"/>
  <c r="M14" i="77"/>
  <c r="J14" i="77"/>
  <c r="J7" i="77"/>
  <c r="J6" i="77"/>
</calcChain>
</file>

<file path=xl/sharedStrings.xml><?xml version="1.0" encoding="utf-8"?>
<sst xmlns="http://schemas.openxmlformats.org/spreadsheetml/2006/main" count="2256" uniqueCount="878">
  <si>
    <t>Lista de precios Octubre</t>
  </si>
  <si>
    <t>Vigencia del 1 de Octubre al 31 de Octubre 2021</t>
  </si>
  <si>
    <t>UNIDADES AÑO MODELO 2020</t>
  </si>
  <si>
    <t>UNIDADES AÑO MODELO 2021</t>
  </si>
  <si>
    <t>UNIDADES AÑO MODELO 2022</t>
  </si>
  <si>
    <t>CAMPAÑA AGOSTO</t>
  </si>
  <si>
    <t>Octubre</t>
  </si>
  <si>
    <t>importador</t>
  </si>
  <si>
    <t>DC</t>
  </si>
  <si>
    <t>MARCA</t>
  </si>
  <si>
    <t>MODELO</t>
  </si>
  <si>
    <t>Codigo SAP unidades Derco</t>
  </si>
  <si>
    <t>ISC</t>
  </si>
  <si>
    <t>VERSION</t>
  </si>
  <si>
    <t>Precio Publicidad</t>
  </si>
  <si>
    <t>Bono de Descuento</t>
  </si>
  <si>
    <t>Precio SAP</t>
  </si>
  <si>
    <t>Promociones</t>
  </si>
  <si>
    <t>Margen 2018</t>
  </si>
  <si>
    <t>Margen 2019</t>
  </si>
  <si>
    <t>Margen 2020</t>
  </si>
  <si>
    <t>PRECIO MINIMO</t>
  </si>
  <si>
    <t>CODIGO AAP</t>
  </si>
  <si>
    <t>FP</t>
  </si>
  <si>
    <t>BENEFICIOS</t>
  </si>
  <si>
    <t>COMUNICACIÓN EN PUBLICIDAD</t>
  </si>
  <si>
    <t>BONO ADICIONAL</t>
  </si>
  <si>
    <t>PRECIO FINAL CON BONO</t>
  </si>
  <si>
    <t>BONO FINANCIAMIENTO</t>
  </si>
  <si>
    <t>PRECIO FINAL CON BONO FINANCIAMIENTO</t>
  </si>
  <si>
    <t>BENEFICIOS FINANCIEROS</t>
  </si>
  <si>
    <t>x</t>
  </si>
  <si>
    <t>RENAULT</t>
  </si>
  <si>
    <t>New Captur</t>
  </si>
  <si>
    <t>NEW CAPTUR ZEN 1.6 MT</t>
  </si>
  <si>
    <t>A</t>
  </si>
  <si>
    <t>NEW CAPTUR INTENS 1.3 CVT</t>
  </si>
  <si>
    <t>3REN003</t>
  </si>
  <si>
    <t>New Duster</t>
  </si>
  <si>
    <t>C1 2 M1M 5HS</t>
  </si>
  <si>
    <t>NEW DUSTER ZEN 1.6 MT 4X2</t>
  </si>
  <si>
    <t>INICIAL DIC'21/JUL'22</t>
  </si>
  <si>
    <t>C1 2 M1M 5HST_PE</t>
  </si>
  <si>
    <t>NEW DUSTER ZEN 1.6 MT 4X2 GLPT</t>
  </si>
  <si>
    <t>C2 2 M1M 5HS</t>
  </si>
  <si>
    <t>NEW DUSTER INTENS 1.6 MT 4X2</t>
  </si>
  <si>
    <t>C2 2 M1M 5HST_PE</t>
  </si>
  <si>
    <t>NEW DUSTER INTENS 1.6 MT 4X2 GLPT</t>
  </si>
  <si>
    <t>D22MCC5C_PE</t>
  </si>
  <si>
    <t>NEW DUSTER INTENS 1.3 CVT 4X2 TURBO</t>
  </si>
  <si>
    <t>D24MCM5C_PE</t>
  </si>
  <si>
    <t>NEW DUSTER INTENS 1.3 MT 4X4 TURBO</t>
  </si>
  <si>
    <t>Kangoo</t>
  </si>
  <si>
    <t>ZFBASI N0 MM</t>
  </si>
  <si>
    <t>KANGOO EXPRESS 1.6 MT</t>
  </si>
  <si>
    <t>Regalo Radio 1DIN</t>
  </si>
  <si>
    <t>New Koleos</t>
  </si>
  <si>
    <t>XPA2N05CC2_PE</t>
  </si>
  <si>
    <t>NEW KOLEOS INTENS 4X2 2.5 CVT</t>
  </si>
  <si>
    <t>XPA3N05CC2_PE</t>
  </si>
  <si>
    <t>NEW KOLEOS PRIVILEGE 4X2 2.5 CVT</t>
  </si>
  <si>
    <t>3REN010</t>
  </si>
  <si>
    <t>XPA3N05CC4_PE</t>
  </si>
  <si>
    <t>NEW KOLEOS PRIVILEGE 4X4 2.5 CVT</t>
  </si>
  <si>
    <t xml:space="preserve">Kwid </t>
  </si>
  <si>
    <t>AUT 10B E5 C</t>
  </si>
  <si>
    <t>KWID LIFE 1.0 MT</t>
  </si>
  <si>
    <t>3REN029</t>
  </si>
  <si>
    <t>AUT 10B E5 CT-PE</t>
  </si>
  <si>
    <t>KWID LIFE 1.0 MT GLPT</t>
  </si>
  <si>
    <t>OUT 10B E5 C</t>
  </si>
  <si>
    <t>KWID OUTSIDER 1.0 MT</t>
  </si>
  <si>
    <t>3REN030</t>
  </si>
  <si>
    <t>OUT 10B E5 CT-PE</t>
  </si>
  <si>
    <t>KWID OUTSIDER 1.0 MT GLPT</t>
  </si>
  <si>
    <t>DYN10BE5C_PE</t>
  </si>
  <si>
    <t>KWID INTENS 1.0 MT 4X2</t>
  </si>
  <si>
    <t>Logan</t>
  </si>
  <si>
    <t>AUTI16K 4C2</t>
  </si>
  <si>
    <t>LOGAN LIFE 1.6 MT AC</t>
  </si>
  <si>
    <t>3REN014</t>
  </si>
  <si>
    <t>Regalo sensores de retroceso</t>
  </si>
  <si>
    <t>0% CUOTA INICIAL</t>
  </si>
  <si>
    <t>AUTI16K 4C2T-PE</t>
  </si>
  <si>
    <t>LOGAN LIFE 1.6 MT AC GLPT</t>
  </si>
  <si>
    <t>AUTI16K 4C2C-PE</t>
  </si>
  <si>
    <t>LOGAN LIFE 1.6 MT AC GLPC</t>
  </si>
  <si>
    <t>AUTI16K 4C2N-PE</t>
  </si>
  <si>
    <t>LOGAN LIFE 1.6 MT AC GNVC</t>
  </si>
  <si>
    <t>Master Furgon</t>
  </si>
  <si>
    <t>FGTB1 323H6H</t>
  </si>
  <si>
    <t>MASTER FURGON 2.3 TDI</t>
  </si>
  <si>
    <t xml:space="preserve">Master Minibus </t>
  </si>
  <si>
    <t>BUTM1 323H6H</t>
  </si>
  <si>
    <t>MASTER MICROBUS 2.3 TDI</t>
  </si>
  <si>
    <t>3REN015</t>
  </si>
  <si>
    <t>Oroch</t>
  </si>
  <si>
    <t>M2 KC2 ABN OUT-PE</t>
  </si>
  <si>
    <t xml:space="preserve">OROCH INTENS 2.0 MT 4X2 OUTSIDER </t>
  </si>
  <si>
    <t>M2 KC2 AB N</t>
  </si>
  <si>
    <t>OROCH INTENS 4X2 2.0 6MT ULC</t>
  </si>
  <si>
    <t>3REN016</t>
  </si>
  <si>
    <t>M2 KC2 AB NT-PE</t>
  </si>
  <si>
    <t>OROCH INTENS 4X2 2.0 6MT ULC GLPT</t>
  </si>
  <si>
    <t>M2 KC2 AB NN-PE</t>
  </si>
  <si>
    <t>OROCH INTENS 4X2 2.0 6MT ULC GNV</t>
  </si>
  <si>
    <t>M2 KC4 AB N</t>
  </si>
  <si>
    <t>OROCH INTENS 4X4 2.0 6MT ULC</t>
  </si>
  <si>
    <t>3REN032</t>
  </si>
  <si>
    <t>M2 KC4 AB NT-PE</t>
  </si>
  <si>
    <t>OROCH INTENS 4X4 2.0 6MT ULC GLPT</t>
  </si>
  <si>
    <t>M2 KC4 AB NN-PE</t>
  </si>
  <si>
    <t>OROCH INTENS 4X4 2.0 6MT ULC GNV</t>
  </si>
  <si>
    <t>Y1 KC2 AB N</t>
  </si>
  <si>
    <t>OROCH ZEN 4X2 2.0 6MT</t>
  </si>
  <si>
    <t>3REN017</t>
  </si>
  <si>
    <t>Y1 KC2 AB NT-PE</t>
  </si>
  <si>
    <t>OROCH ZEN 4X2 MT 2.0 GLPT</t>
  </si>
  <si>
    <t>Y1 KC2 AB NN-PE</t>
  </si>
  <si>
    <t>OROCH ZEN 4X2 MT 2.0 GNV</t>
  </si>
  <si>
    <t>New Stepway</t>
  </si>
  <si>
    <t>SYNA 16JV5C</t>
  </si>
  <si>
    <t>STEPWAY INTENS 1.6 CVT 4X2</t>
  </si>
  <si>
    <t>SYNA 16J 5RD</t>
  </si>
  <si>
    <t>STEPWAY INTENS 1.6 MT 4X2</t>
  </si>
  <si>
    <t>SXPA 16J 5RD</t>
  </si>
  <si>
    <t>STEPWAY ZEN 1.6 MT 4X2</t>
  </si>
  <si>
    <t>Lista de precios Octubre 2021</t>
  </si>
  <si>
    <t>Vigencia del 01 de Octubre al 31 de Octubre 2021</t>
  </si>
  <si>
    <t>UNIDADES AÑO MODELO 2019</t>
  </si>
  <si>
    <t>Combustible</t>
  </si>
  <si>
    <t>Precio Lista SAP</t>
  </si>
  <si>
    <t>Campaña Avancemos Peru</t>
  </si>
  <si>
    <t>MAZDA</t>
  </si>
  <si>
    <t>MAZDA 2 SPORT</t>
  </si>
  <si>
    <t>DHN1LAD_PE</t>
  </si>
  <si>
    <t>MAZDA 2 SPORT MT 1.5 PRIME IPM III</t>
  </si>
  <si>
    <t>GASOLINA</t>
  </si>
  <si>
    <t>B</t>
  </si>
  <si>
    <t>DHN1LAF_PE</t>
  </si>
  <si>
    <t>MAZDA 2 SPORT MT 1.5 CORE IPM III</t>
  </si>
  <si>
    <t>DHN2LAE_PE</t>
  </si>
  <si>
    <t>MAZDA 2 SPORT AT 1.5 CORE IPM III</t>
  </si>
  <si>
    <t>DJC4LAC_PE</t>
  </si>
  <si>
    <t>MAZDA 2 SPORT AT 1.5 HIGH IPM III</t>
  </si>
  <si>
    <t>MAZDA 2 SEDÁN</t>
  </si>
  <si>
    <t>DHR9LAF_PE</t>
  </si>
  <si>
    <t>MAZDA 2 SEDAN MT 1.5 PRIME IPM III</t>
  </si>
  <si>
    <t>DHR9LAH_PE</t>
  </si>
  <si>
    <t>MAZDA 2 SEDAN MT 1.5 CORE IPM III</t>
  </si>
  <si>
    <t>DHS1LAW_PE</t>
  </si>
  <si>
    <t>MAZDA 2 SEDAN AT 1.5 CORE IPM III</t>
  </si>
  <si>
    <t>DNG2LAA_PE</t>
  </si>
  <si>
    <t>MAZDA 2 SEDAN AT 1.5 HIGH IPM III</t>
  </si>
  <si>
    <t>MAZDA 3 SEDÁN</t>
  </si>
  <si>
    <t>BFANLAH_PE</t>
  </si>
  <si>
    <t>MAZDA 3 SEDAN 2.0 MT  NEW PRIME NV</t>
  </si>
  <si>
    <t>BFANLAE_PE</t>
  </si>
  <si>
    <t>MAZDA 3 SEDAN MT 2.0 NEW CORE</t>
  </si>
  <si>
    <t>BCPKLAP_PE</t>
  </si>
  <si>
    <t>MAZDA 3 SEDAN AT 2.0 NEW CORE</t>
  </si>
  <si>
    <t>MAZDA 3 SPORT</t>
  </si>
  <si>
    <t>BFAVLAJ_PE</t>
  </si>
  <si>
    <t>MAZDA 3 SPORT 2.0 MT  NEW PRIME NV</t>
  </si>
  <si>
    <t>BFAVLAF_PE</t>
  </si>
  <si>
    <t>MAZDA 3 SPORT MT 2.0 NEW CORE</t>
  </si>
  <si>
    <t>BCRTLAN_PE</t>
  </si>
  <si>
    <t>MAZDA 3 SPORT AT 2.0 NEW CORE</t>
  </si>
  <si>
    <t>BCSFLAC_PE</t>
  </si>
  <si>
    <t>MAZDA 3 SPORT AT 2.5 NEW HIGH</t>
  </si>
  <si>
    <t>MAZDA 6 SEDÁN</t>
  </si>
  <si>
    <t>GFNCLAN_PE</t>
  </si>
  <si>
    <t>MAZDA 6 SEDAN CORE 2.5 AT IPM V</t>
  </si>
  <si>
    <t>C</t>
  </si>
  <si>
    <t>GCCBLAD_PE</t>
  </si>
  <si>
    <t>MAZDA 6 SEDAN AT 2.5T GS HIGH PLUS PE</t>
  </si>
  <si>
    <t>Apple Car Play - Android Auto</t>
  </si>
  <si>
    <t>GFNDLAD_PE</t>
  </si>
  <si>
    <t xml:space="preserve">MAZDA 6 SEDAN SIGNATURE 2.5T AT IPM V  </t>
  </si>
  <si>
    <t>MX-5</t>
  </si>
  <si>
    <t>ND6GLAD_PE</t>
  </si>
  <si>
    <t>MX5 MT 2.0 HIGH IPM II PER</t>
  </si>
  <si>
    <t>Apple Car Play / Android Auto</t>
  </si>
  <si>
    <t>D</t>
  </si>
  <si>
    <t>NF9RLAR_PE</t>
  </si>
  <si>
    <t>MX-5 HIGH RF 2.0 AT IPM IV</t>
  </si>
  <si>
    <t>CX-3</t>
  </si>
  <si>
    <t>DEWFLAA_PE</t>
  </si>
  <si>
    <t>CX-3 PRIME 2.0 MT 2WD IPM III</t>
  </si>
  <si>
    <t>DEWFLAC_PE</t>
  </si>
  <si>
    <t>CX-3 CORE 2.0 MT 2WD IPM III</t>
  </si>
  <si>
    <t>DEWGLBB_PE</t>
  </si>
  <si>
    <t>CX-3 CORE 2.0 AT 2WD IPM III</t>
  </si>
  <si>
    <t>DEWGLBC_PE</t>
  </si>
  <si>
    <t>CX-3 HIGH 2.0 AT 2WD IPM III</t>
  </si>
  <si>
    <t>DEWJLAW_PE</t>
  </si>
  <si>
    <t>CX-3 HIGH 2.0 AT AWD IPM III</t>
  </si>
  <si>
    <t>CX-30</t>
  </si>
  <si>
    <t>DGA8LAK_PE</t>
  </si>
  <si>
    <t>CX-30 PRIME 2.0 MT 2WD NV</t>
  </si>
  <si>
    <t>DGB1LBK_PE</t>
  </si>
  <si>
    <t>CX-30 PRIME 2.0 AT 2WD NV</t>
  </si>
  <si>
    <t>DGA8LAF_PE</t>
  </si>
  <si>
    <t>CX-30 MT 2.0 2WD CORE</t>
  </si>
  <si>
    <t>DGB1LAT_PE</t>
  </si>
  <si>
    <t>CX-30 AT 2.0 2WD CORE</t>
  </si>
  <si>
    <t>DGB2LAG_PE</t>
  </si>
  <si>
    <t>CX-30 AT 2.0 2WD HIGH</t>
  </si>
  <si>
    <t>DGB6LAP_PE</t>
  </si>
  <si>
    <t>CX-30 AT 2.0 AWD HIGH</t>
  </si>
  <si>
    <t>CX-5</t>
  </si>
  <si>
    <t>KNH9LAC_PE</t>
  </si>
  <si>
    <t>CX-5 PRIME 2.0 MT 2WD IPM IV</t>
  </si>
  <si>
    <t>KNH9LAE_PE</t>
  </si>
  <si>
    <t>CX-5 CORE 2.0 MT 2WD IPM IV</t>
  </si>
  <si>
    <t>KNJ1LAF_PE</t>
  </si>
  <si>
    <t>CX-5 CORE 2.0 AT 2WD IPM IV</t>
  </si>
  <si>
    <t>KNJ1LAG_PE</t>
  </si>
  <si>
    <t>CX-5 HIGH 2.0 AT 2WD IPM IV</t>
  </si>
  <si>
    <t>KNJ4LAG_PE</t>
  </si>
  <si>
    <t>CX-5 HIGH 2.0 AT AWD IPM IV</t>
  </si>
  <si>
    <t>KNK3LAA_PE</t>
  </si>
  <si>
    <t>CX-5 SIGNATURE 2.5T AT AWD IPM IV</t>
  </si>
  <si>
    <t>CX-9</t>
  </si>
  <si>
    <t>TC9ELAE_PE</t>
  </si>
  <si>
    <t xml:space="preserve">CX-9 PRIME 2.5T AT 2WD IPM IV </t>
  </si>
  <si>
    <t>TC9FLAU_PE</t>
  </si>
  <si>
    <t xml:space="preserve">CX-9 CORE 2.5T AT AWD IPM IV </t>
  </si>
  <si>
    <t>TC9FLAY_PE</t>
  </si>
  <si>
    <t xml:space="preserve">CX-9 HIGH 2.5T AT AWD IPM IV </t>
  </si>
  <si>
    <t>TC9FLA3_PE</t>
  </si>
  <si>
    <t>CX-9 SIGNATURE 2.5T AT AWD IPM IV</t>
  </si>
  <si>
    <t>BT-50</t>
  </si>
  <si>
    <t>UL7DLAB_PE</t>
  </si>
  <si>
    <t>BT50 MT 2.2 4X4 D2 MID FP IPM PER</t>
  </si>
  <si>
    <t>DIESEL</t>
  </si>
  <si>
    <t>Protector de Tolva Inyectado - Kit Alzavidrios</t>
  </si>
  <si>
    <t>UL7PLAB_PE</t>
  </si>
  <si>
    <t>BT50 MT 3.2 4X4 D2 HIGH IPM PE</t>
  </si>
  <si>
    <t>Protector de Tolva Inyectado - Pantalla Multimedia</t>
  </si>
  <si>
    <t>NEW BT-50</t>
  </si>
  <si>
    <t>ZR60LAF_PE</t>
  </si>
  <si>
    <t xml:space="preserve">NEW BT-50 PRIME 3.0T MT 4X4  </t>
  </si>
  <si>
    <t>ZR60LAE_PE</t>
  </si>
  <si>
    <t xml:space="preserve">NEW BT-50 CORE 3.0T MT 4X4  </t>
  </si>
  <si>
    <t>ZR60LAH_PE</t>
  </si>
  <si>
    <t xml:space="preserve">NEW BT-50 HIGH 3.0T MT 4X4  </t>
  </si>
  <si>
    <t>ZR61LAH_PE</t>
  </si>
  <si>
    <t xml:space="preserve">NEW BT-50 HIGH PLUS 3.0T AT 4X4  </t>
  </si>
  <si>
    <t>Vigencia del 1 de Octubre al 31  de Octubre 2021</t>
  </si>
  <si>
    <t>Precio Publicidad / Lista</t>
  </si>
  <si>
    <t>CHANGAN</t>
  </si>
  <si>
    <t>New CS15</t>
  </si>
  <si>
    <t>SC7ADA5PEH2001-PE</t>
  </si>
  <si>
    <t xml:space="preserve">NEW CS15 CONFORT 1.5L MT 4X2  </t>
  </si>
  <si>
    <t>SC7ADA5PEH2001T-PE</t>
  </si>
  <si>
    <t>NEW CS15 CONFORT 1.5L MT 4X2 GLPT</t>
  </si>
  <si>
    <t>GLP</t>
  </si>
  <si>
    <t>SC7ADA5PEH4001-PE</t>
  </si>
  <si>
    <t xml:space="preserve">NEW CS15 ELITE 1.5L MT 4X2  </t>
  </si>
  <si>
    <t>SC7ADA5PEH4001T-PE</t>
  </si>
  <si>
    <t>NEW CS15 ELITE 1.5L MT 4X2 GLPT</t>
  </si>
  <si>
    <t>SC7ADB5PEH2001-PE</t>
  </si>
  <si>
    <t xml:space="preserve">NEW CS15 ELITE 1.5L DCT 4X2  </t>
  </si>
  <si>
    <t>SC7ADB5PEH2001T-PE</t>
  </si>
  <si>
    <t>NEW CS15 ELITE 1.5L DCT 4X2 GLPT</t>
  </si>
  <si>
    <t>SC7ADB5PEH3001-PE</t>
  </si>
  <si>
    <t xml:space="preserve">NEW CS15 LUXURY 1.5L DCT 4X2  </t>
  </si>
  <si>
    <t>SC7ADB5PEH3001T-PE</t>
  </si>
  <si>
    <t>NEW CS15 LUXURY 1.5L DCT 4X2 GLPT</t>
  </si>
  <si>
    <t>CS35</t>
  </si>
  <si>
    <t>SC7164GCA5.S2S1</t>
  </si>
  <si>
    <t>CS35 PLUS 1.6 MT COMFORTABLE</t>
  </si>
  <si>
    <t>SC7164GCA5.S3S1</t>
  </si>
  <si>
    <t>CS35 PLUS 1.6 MT LUXURY</t>
  </si>
  <si>
    <t>SC7144GCA6.PEH2001</t>
  </si>
  <si>
    <t>CS35 PLUS 1.4T AT LIMITED</t>
  </si>
  <si>
    <t>CX70</t>
  </si>
  <si>
    <t>SC6471A5.A3D1S1</t>
  </si>
  <si>
    <t>CX70 1.6L MT BASIC</t>
  </si>
  <si>
    <t>GRATIS: Equipo Multimedia Android 10.4"</t>
  </si>
  <si>
    <t>SC6471A5.A3D1ST-PE</t>
  </si>
  <si>
    <t>CX70 1.6L MT BASIC GLPT</t>
  </si>
  <si>
    <t>SC6471A5.A6D1S1</t>
  </si>
  <si>
    <t>CX70 1.6L MT LUXURY</t>
  </si>
  <si>
    <t>Equipo Multimedia Android 10.4" por $190 adicional</t>
  </si>
  <si>
    <t>SC6471A5.A6D1ST-PE</t>
  </si>
  <si>
    <t>CX70 1.6L MT LUXURY GLPT</t>
  </si>
  <si>
    <t>SC6471BB5.A6D1S2</t>
  </si>
  <si>
    <t>CX70 1.5T MT COMFORTABLE</t>
  </si>
  <si>
    <t>SC6471BB5.A6D1T-PE</t>
  </si>
  <si>
    <t>CX70 1.5T MT COMFORTABLE GLPT</t>
  </si>
  <si>
    <t>SC6471CB5.A5D1S2</t>
  </si>
  <si>
    <t>CX70 1.5T AT COMFORTABLE</t>
  </si>
  <si>
    <t>SC6471CB5.A5D1T-PE</t>
  </si>
  <si>
    <t>CX70 1.5T AT COMFORTABLE GLPT</t>
  </si>
  <si>
    <t>CS55</t>
  </si>
  <si>
    <t>SC7155AA5.S2</t>
  </si>
  <si>
    <t>CS55 1.5T 6MT ELITE</t>
  </si>
  <si>
    <t>SC7155AA5.S2T-PE</t>
  </si>
  <si>
    <t>CS55 1.5T 6MT ELITE GLPT</t>
  </si>
  <si>
    <t>SC7AABH5S31DS2-PE</t>
  </si>
  <si>
    <t xml:space="preserve">CS55 LUXURY 1.5L MT 4X2  </t>
  </si>
  <si>
    <t>SC7AABH5S31DS2T-PE</t>
  </si>
  <si>
    <t>CS55 LUXURY 1.5L MT 4X2 GLPT</t>
  </si>
  <si>
    <t>SC7ABBH5S21DS2-PE</t>
  </si>
  <si>
    <t xml:space="preserve">CS55 LUXURY 1.5L AT 4X2  </t>
  </si>
  <si>
    <t>SC7ABBH5S21DS2T-PE</t>
  </si>
  <si>
    <t>CS55 LUXURY 1.5L AT 4X2 GLPT</t>
  </si>
  <si>
    <t>New Alsvin</t>
  </si>
  <si>
    <t>SC7144BAPEH1001-PE</t>
  </si>
  <si>
    <t>NEW ALSVIN COMFORTABLE 1.4 MT 4X2</t>
  </si>
  <si>
    <t>SC7144BAPEH100T_PE</t>
  </si>
  <si>
    <t>NEW ALSVIN COMFORTABLE 1.4 MT 4X2 GLPT</t>
  </si>
  <si>
    <r>
      <t>SC7144BAPEH100N_PE</t>
    </r>
    <r>
      <rPr>
        <sz val="11"/>
        <color theme="1"/>
        <rFont val="Calibri"/>
        <family val="2"/>
        <scheme val="minor"/>
      </rPr>
      <t> </t>
    </r>
  </si>
  <si>
    <r>
      <t>NEW ALSVIN COMFORTABLE 1.4 MT 4X2 GNVC</t>
    </r>
    <r>
      <rPr>
        <sz val="11"/>
        <color theme="1"/>
        <rFont val="Calibri"/>
        <family val="2"/>
        <scheme val="minor"/>
      </rPr>
      <t> </t>
    </r>
  </si>
  <si>
    <t>GNV</t>
  </si>
  <si>
    <t>SC7144BA5B3S1-PE</t>
  </si>
  <si>
    <t>NEW ALSVIN ELITE 1.4 MT 4X2 </t>
  </si>
  <si>
    <t>SC7144BA5B3S1T-PE</t>
  </si>
  <si>
    <t>NEW ALSVIN ELITE 1.4 MT 4X2 GLPT</t>
  </si>
  <si>
    <r>
      <t>SC7144BA5B3S1N_PE</t>
    </r>
    <r>
      <rPr>
        <sz val="11"/>
        <color theme="1"/>
        <rFont val="Calibri"/>
        <family val="2"/>
        <scheme val="minor"/>
      </rPr>
      <t> </t>
    </r>
  </si>
  <si>
    <r>
      <t>NEW ALSVIN ELITE 1.4 MT 4X2 GNVC</t>
    </r>
    <r>
      <rPr>
        <sz val="11"/>
        <color theme="1"/>
        <rFont val="Calibri"/>
        <family val="2"/>
        <scheme val="minor"/>
      </rPr>
      <t> </t>
    </r>
  </si>
  <si>
    <t>Honor</t>
  </si>
  <si>
    <t>SC6459A5-F1WS1</t>
  </si>
  <si>
    <t>HONOR S 1.5 MT COMFORTABLE 8 SEATS</t>
  </si>
  <si>
    <t>SC6459A5-F1WS1T-PE</t>
  </si>
  <si>
    <t>HONOR S 1.5 MT COMFORTABLE 8 SEATS GLPT</t>
  </si>
  <si>
    <t>SC6459A5.A4K3S1</t>
  </si>
  <si>
    <t>HONOR S 1.5 MT LUXURY 8 SEATS AC</t>
  </si>
  <si>
    <t>SC6459A5.A4K3ST-PE</t>
  </si>
  <si>
    <t>HONOR S 1.5 MT LUXURY 8 SEATS AC GLPT</t>
  </si>
  <si>
    <t>New Van</t>
  </si>
  <si>
    <t>SC6406AF2W-PE</t>
  </si>
  <si>
    <t>NEW VAN</t>
  </si>
  <si>
    <t>SC6406AF2WT-PE</t>
  </si>
  <si>
    <t>NEW VAN GLPT</t>
  </si>
  <si>
    <t>SC6406A-F2K</t>
  </si>
  <si>
    <t>NEW VAN CON AC</t>
  </si>
  <si>
    <t>SC6406A-F2KT-PE</t>
  </si>
  <si>
    <t>NEW VAN CON AC GLPT</t>
  </si>
  <si>
    <t>GRAND SUPERVAN</t>
  </si>
  <si>
    <t>SC6443P4-M2WS1</t>
  </si>
  <si>
    <t>GRAND NEW SUPERVAN 1.5L 11 SEATS</t>
  </si>
  <si>
    <t>SC6443P4-M2WS1T-PE</t>
  </si>
  <si>
    <t>GRAND NEW SUPERVAN 1.5L 11 SEATS GLPT</t>
  </si>
  <si>
    <t>SC6443P4-M2WS2</t>
  </si>
  <si>
    <t>GRAND NEW SUPERVAN 1.5L 11SEATS AC</t>
  </si>
  <si>
    <t>SC6443P4-M2WS2T-PE</t>
  </si>
  <si>
    <t>GRAND NEW SUPERVAN 1.5L 11SEATS AC GLPT</t>
  </si>
  <si>
    <t>GRAND VAN TURISMO</t>
  </si>
  <si>
    <t>SC6483A4-M3K</t>
  </si>
  <si>
    <t>GRAND VAN TURISMO 1.5L 11 PASAJEROS</t>
  </si>
  <si>
    <t>SC6483A4-M3KT-PE</t>
  </si>
  <si>
    <t>GRAND VAN TURISMO 1.5L 11 PASAJEROS GLPT</t>
  </si>
  <si>
    <t>HUNTER</t>
  </si>
  <si>
    <t>SC1031PAAF5B2D-PE</t>
  </si>
  <si>
    <t>NEW F70 ELITE 1.9 MT 4X2 (Hunter)</t>
  </si>
  <si>
    <t>SC1031PAAG5B2D-PE</t>
  </si>
  <si>
    <t>NEW F70 ELITE 1.9 MT 4X4 (Hunter)</t>
  </si>
  <si>
    <t>Lista de precios Septiembre</t>
  </si>
  <si>
    <t>Vigencia del 15 al 30 de septiembre 2021</t>
  </si>
  <si>
    <t>Precio Publicidad / Precio Regular</t>
  </si>
  <si>
    <t>Precio SAP / Precio Campaña</t>
  </si>
  <si>
    <t>Margen 2021</t>
  </si>
  <si>
    <t>código anterior</t>
  </si>
  <si>
    <t>PROMOCIONAL</t>
  </si>
  <si>
    <t>DESCRIPCION</t>
  </si>
  <si>
    <t>TOPE (UNIDADES)</t>
  </si>
  <si>
    <t>SUZUKI</t>
  </si>
  <si>
    <t>ALTO 800</t>
  </si>
  <si>
    <t>OD14C2J00089600</t>
  </si>
  <si>
    <t>NEW ALTO 800 ST ABS PS</t>
  </si>
  <si>
    <t>MULTIMEDIA BLAUPUNKT SP950</t>
  </si>
  <si>
    <t>1SUZ198</t>
  </si>
  <si>
    <t>OD14C2J0008960T-PE</t>
  </si>
  <si>
    <t>NEW ALTO 800 ST ABS PS GLPT</t>
  </si>
  <si>
    <t>S-PRESSO</t>
  </si>
  <si>
    <t>BUA1C2U00049600</t>
  </si>
  <si>
    <t>S-PRESSO GA MT</t>
  </si>
  <si>
    <t>1SUZ202</t>
  </si>
  <si>
    <t>Bono 200+Soat 35</t>
  </si>
  <si>
    <t>BUA1C2T00029600</t>
  </si>
  <si>
    <t>S-PRESSO GL MT</t>
  </si>
  <si>
    <t>1SUZAAA</t>
  </si>
  <si>
    <t>BUA1C2U0004960T-PE</t>
  </si>
  <si>
    <t>S-PRESSO GA MT GLPT</t>
  </si>
  <si>
    <t>(Maximo 10 entre Singas y con gas)</t>
  </si>
  <si>
    <t>BUA1C2T0002960T-PE</t>
  </si>
  <si>
    <t>S-PRESSO GL 1.0 MT 4X2 GLPT</t>
  </si>
  <si>
    <t>(Maximo 30 entre Singas y con gas)</t>
  </si>
  <si>
    <t>CELERIO</t>
  </si>
  <si>
    <t>VH12C2A00019601</t>
  </si>
  <si>
    <t>Celerio 1.0 GA MT</t>
  </si>
  <si>
    <t>MULTIMEDIA BLAUPUNKT SP950 + SENSOR</t>
  </si>
  <si>
    <t>1SUZ142</t>
  </si>
  <si>
    <t>VH12C4B00019600</t>
  </si>
  <si>
    <t>Celerio 1.0 GLX AMT</t>
  </si>
  <si>
    <t>MULTIMEDIA BLAUPUNKT SP950 + SENSOR + CÁMARA</t>
  </si>
  <si>
    <t>1SUZ137</t>
  </si>
  <si>
    <t>VH12C2A0001960T-PE</t>
  </si>
  <si>
    <t>Celerio 1.0 GA MT GLPT</t>
  </si>
  <si>
    <t>VH12C4B0001960T-PE</t>
  </si>
  <si>
    <t>Celerio 1.0 GLX AMT GLPT</t>
  </si>
  <si>
    <t>NEW DZIRE</t>
  </si>
  <si>
    <t>2N94C2B000296V2-PE</t>
  </si>
  <si>
    <t>NEW DZIRE GA MT 4X2 V2</t>
  </si>
  <si>
    <t>1SUZ180</t>
  </si>
  <si>
    <t>2N91C2B00019600</t>
  </si>
  <si>
    <t>SOAT</t>
  </si>
  <si>
    <t>2N94C2D000296V2-PE</t>
  </si>
  <si>
    <t>NEW DZIRE GL MT 4X2 V2</t>
  </si>
  <si>
    <t>MULTIMEDIA BLAUPUNKT SP950 + CÁMARA</t>
  </si>
  <si>
    <t>1SUZ181</t>
  </si>
  <si>
    <t>2N91C2D00029600</t>
  </si>
  <si>
    <t>2N94C4D000196V2-PE</t>
  </si>
  <si>
    <t>NEW DZIRE GL AMT 4X2 V2</t>
  </si>
  <si>
    <t>1SUZ182</t>
  </si>
  <si>
    <t>2N91C4D00039600</t>
  </si>
  <si>
    <t>2N94C2F000596V2-PE</t>
  </si>
  <si>
    <t>NEW DZIRE GLX MT 4X2 V2</t>
  </si>
  <si>
    <t>1SUZ184</t>
  </si>
  <si>
    <t>2N91C2F00039600</t>
  </si>
  <si>
    <t>2N94C4F000496V2-PE</t>
  </si>
  <si>
    <t>NEW DZIRE GLX AMT 4X2 V2</t>
  </si>
  <si>
    <t>1SUZ183</t>
  </si>
  <si>
    <t>2N91C4F00029600</t>
  </si>
  <si>
    <t>2N94C2B00029V2T-PE</t>
  </si>
  <si>
    <t>NEW DZIRE GA MT 4X2 V2 GLPT</t>
  </si>
  <si>
    <t>2N91C2B0001960T-PE</t>
  </si>
  <si>
    <t>2N94C2D00029V2T-PE</t>
  </si>
  <si>
    <t>NEW DZIRE GL MT 4X2 V2 GLPT</t>
  </si>
  <si>
    <t>2N91C2D0002960T-PE</t>
  </si>
  <si>
    <t>2N94C4D00019V2T-PE</t>
  </si>
  <si>
    <t>NEW DZIRE GL AMT 4X2 V2 GLPT</t>
  </si>
  <si>
    <t>2N91C4D0003960T-PE</t>
  </si>
  <si>
    <t>2N94C2F00059V2T-PE</t>
  </si>
  <si>
    <t>NEW DZIRE GLX MT 4X2 V2 GLPT</t>
  </si>
  <si>
    <t>2N91C2F0003960T-PE</t>
  </si>
  <si>
    <t>2N94C4F00049V2T-PE</t>
  </si>
  <si>
    <t>NEW DZIRE GLX AMT 4X2 V2 GLPT</t>
  </si>
  <si>
    <t>2N91C4F0002960T-PE</t>
  </si>
  <si>
    <t>NEW BALENO</t>
  </si>
  <si>
    <t>1MF5C2A00019600</t>
  </si>
  <si>
    <t>NEW BALENO MT GA</t>
  </si>
  <si>
    <t>MULTIMEDIA BLAUNPUNKT SP950</t>
  </si>
  <si>
    <t>1MF5C2B00019600</t>
  </si>
  <si>
    <t>NEW BALENO MT GL</t>
  </si>
  <si>
    <t>MULTIMEDIA SP 950 ANDROID</t>
  </si>
  <si>
    <t>1SUZ164</t>
  </si>
  <si>
    <t>1MF5C7B00019600</t>
  </si>
  <si>
    <t>NEW BALENO AT GL</t>
  </si>
  <si>
    <t>1SUZ163</t>
  </si>
  <si>
    <t>BONO</t>
  </si>
  <si>
    <t>1MF5C2A0001960T-PE</t>
  </si>
  <si>
    <t>NEW BALENO MT GA GLPT</t>
  </si>
  <si>
    <t>1SUZ173</t>
  </si>
  <si>
    <t>1MF5C2B0001960T-PE</t>
  </si>
  <si>
    <t>NEW BALENO MT GL GLPT</t>
  </si>
  <si>
    <t>1MF5C7B0001960T-PE</t>
  </si>
  <si>
    <t>NEW BALENO AT GL GLPT</t>
  </si>
  <si>
    <t>APV</t>
  </si>
  <si>
    <t>AF416PVM96136</t>
  </si>
  <si>
    <t>APV FURGON</t>
  </si>
  <si>
    <t>AXS.RADIO PIONEER CD USB BT + SENSOR</t>
  </si>
  <si>
    <t>1SUZ010</t>
  </si>
  <si>
    <t>AF416PVM96137AC</t>
  </si>
  <si>
    <t>APV FURGON. 1.6 AC</t>
  </si>
  <si>
    <t>AF416GLM96104</t>
  </si>
  <si>
    <t>APV PASAJERO PLUS</t>
  </si>
  <si>
    <t>1SUZ011</t>
  </si>
  <si>
    <t>AF416GLM96104AC</t>
  </si>
  <si>
    <t>APV PASAJERO PLUS 1.6 AC</t>
  </si>
  <si>
    <t>AF416PVM96136T-PE</t>
  </si>
  <si>
    <t>APV FURGON. GLPT</t>
  </si>
  <si>
    <t>AF416GLM96104T-PE</t>
  </si>
  <si>
    <t>APV PASAJERO PLUS GLPT</t>
  </si>
  <si>
    <t>AF416PVM96136C-PE</t>
  </si>
  <si>
    <t>APV FURGON. GLPC</t>
  </si>
  <si>
    <t>AF416GLM96104C-PE</t>
  </si>
  <si>
    <t>APV PASAJERO PLUS GLPC</t>
  </si>
  <si>
    <t>AF416PVM96136N-PE</t>
  </si>
  <si>
    <t>APV FURGON. GNV</t>
  </si>
  <si>
    <t>AF416GLM96104N-PE</t>
  </si>
  <si>
    <t>APV PASAJERO PLUS GNV</t>
  </si>
  <si>
    <t>ERTIGA</t>
  </si>
  <si>
    <t>AX4415LM96225</t>
  </si>
  <si>
    <t>NEW ERTIGA 1.5 GL MT TAP NEG</t>
  </si>
  <si>
    <t>1SUZ189</t>
  </si>
  <si>
    <t>AX4415LA96225</t>
  </si>
  <si>
    <t>NEW ERTIGA 1.5 GL AT TAP NEG</t>
  </si>
  <si>
    <t>1SUZ190</t>
  </si>
  <si>
    <t>AX2415XM96220</t>
  </si>
  <si>
    <t>NEW ERTIGA 1.5 MT TAP NEG</t>
  </si>
  <si>
    <t>1SUZ186</t>
  </si>
  <si>
    <t>AX3415XA96220</t>
  </si>
  <si>
    <t>NEW ERTIGA 1.5 AT TAP NEG</t>
  </si>
  <si>
    <t>1SUZ185</t>
  </si>
  <si>
    <t>AX4415LM96225T-PE</t>
  </si>
  <si>
    <t>NEW ERTIGA 1.5 GL MT TAP NEG GLPT</t>
  </si>
  <si>
    <t>AX4415LA96225T-PE</t>
  </si>
  <si>
    <t>NEW ERTIGA 1.5 GL AT TAP NEG GLPT</t>
  </si>
  <si>
    <t>AX2415XM96220T-PE</t>
  </si>
  <si>
    <t>NEW ERTIGA 1.5 MT TAP NEG GLPT</t>
  </si>
  <si>
    <t>AX2415XA96220T-PE</t>
  </si>
  <si>
    <t>NEW ERTIGA 1.5 AT TAP NEG GLPT</t>
  </si>
  <si>
    <t>AX4415LM96225C-PE</t>
  </si>
  <si>
    <t>NEW ERTIGA 1.5 GL MT TAP NEG GLPC</t>
  </si>
  <si>
    <t>AX4415LA96225C-PE</t>
  </si>
  <si>
    <t>NEW ERTIGA 1.5 GL AT TAP NEG GLPC</t>
  </si>
  <si>
    <t>AX2415XM96220C-PE</t>
  </si>
  <si>
    <t>NEW ERTIGA 1.5 MT TAP NEG GLPC</t>
  </si>
  <si>
    <t>AX2415XA96220C-PE</t>
  </si>
  <si>
    <t>NEW ERTIGA 1.5 AT TAP NEG GLPC</t>
  </si>
  <si>
    <t>AX4415LM96225N-PE</t>
  </si>
  <si>
    <t>NEW ERTIGA 1.5 GL MT TAP NEG GNV</t>
  </si>
  <si>
    <t>AX4415LA96225N-PE</t>
  </si>
  <si>
    <t>NEW ERTIGA 1.5 GL AT TAP NEG GNV</t>
  </si>
  <si>
    <t>AX2415XM96220N-PE</t>
  </si>
  <si>
    <t>NEW ERTIGA 1.5 MT TAP NEG GNV</t>
  </si>
  <si>
    <t>AX2415XA96220N-PE</t>
  </si>
  <si>
    <t>NEW ERTIGA 1.5 AT TAP NEG GNV</t>
  </si>
  <si>
    <t>XL7</t>
  </si>
  <si>
    <t>AXA415XM96231-PE</t>
  </si>
  <si>
    <t>XL7 GLX 1.5 MT 4X2</t>
  </si>
  <si>
    <t>MULTIMEDIA SP 950 ANDROID + CÁMARA</t>
  </si>
  <si>
    <t>AXA415XA96231-PE</t>
  </si>
  <si>
    <t>XL7 GLX 1.5 AT 4X2</t>
  </si>
  <si>
    <t>AXA415XM96231T-PE</t>
  </si>
  <si>
    <t>XL7 GLX 1.5 MT 4X2 GLPT</t>
  </si>
  <si>
    <t>AXA415XA96231T-PE</t>
  </si>
  <si>
    <t>XL7 GLX 1.5 AT 4X2 GLPT</t>
  </si>
  <si>
    <t>NEW VITARA MC</t>
  </si>
  <si>
    <t>PK1312CAGDXPE</t>
  </si>
  <si>
    <t>NEW VITARA GL COMFORT MT 2WD</t>
  </si>
  <si>
    <t>MULTIMEDIA SP 950 ANDROID + CÁMARA DE RETROCESO</t>
  </si>
  <si>
    <t>1SUZ191</t>
  </si>
  <si>
    <t>1er mantenimiento</t>
  </si>
  <si>
    <t>PK1312FACJKPE</t>
  </si>
  <si>
    <t>NEW VITARA GL LUX MT 2WD</t>
  </si>
  <si>
    <t>1SUZ151</t>
  </si>
  <si>
    <t>PK131XFACJKPE</t>
  </si>
  <si>
    <t>NEW VITARA GL LUX AT 2WD</t>
  </si>
  <si>
    <t>1SUZ192</t>
  </si>
  <si>
    <t>PK5313JACJKPE-PE</t>
  </si>
  <si>
    <t>NEW VITARA GLX FULL 1.4 TURBO MT 4X2</t>
  </si>
  <si>
    <t>PK532XJACJKPE-PE</t>
  </si>
  <si>
    <t>NEW VITARA LIMITED 1.4 TURBO AT 4X2</t>
  </si>
  <si>
    <t>PK531MJACJKPE</t>
  </si>
  <si>
    <t>NEW VITARA GLX FULL MT 1.4 TURBO ALLGRIP</t>
  </si>
  <si>
    <t>1SUZ196</t>
  </si>
  <si>
    <t>PK532SJACJKPE</t>
  </si>
  <si>
    <t>NEW VITARA LIMITED AT 1.4 TURBO ALLGRIP</t>
  </si>
  <si>
    <t>1SUZ197</t>
  </si>
  <si>
    <t>PK1312CAGDXPET-PE</t>
  </si>
  <si>
    <t>NEW VITARA GL COMFORT MT 2WD GLPT</t>
  </si>
  <si>
    <t>PK1312FACJKPET-PE</t>
  </si>
  <si>
    <t>NEW VITARA GL LUX MT 2WD GLPT</t>
  </si>
  <si>
    <t>PK131XFACJKPET-PE</t>
  </si>
  <si>
    <t>NEW VITARA GL LUX AT 2WD GLPT</t>
  </si>
  <si>
    <t>S-CROSS</t>
  </si>
  <si>
    <t>KK1312CAFMWPE</t>
  </si>
  <si>
    <t>S-CROSS 1.6 2WD GL 5MT</t>
  </si>
  <si>
    <t>1SUZ120</t>
  </si>
  <si>
    <t>(Maximo 20 entre Singas y con gas)</t>
  </si>
  <si>
    <t>KK131XCAFMWPE</t>
  </si>
  <si>
    <t>S-CROSS 1.6 2WD GL AT</t>
  </si>
  <si>
    <t>1SUZ119</t>
  </si>
  <si>
    <t>KK5C2XKAFCCPE</t>
  </si>
  <si>
    <t>S-CROSS 1.4 TURBO 2WD LIMITED AT</t>
  </si>
  <si>
    <t>1SUZ201</t>
  </si>
  <si>
    <t>KK532SKAFCCPE</t>
  </si>
  <si>
    <t>S-CROSS 1.4 TURBO ALLGRIP LIMITED AT</t>
  </si>
  <si>
    <t>KK1312CAFMWPET-PE</t>
  </si>
  <si>
    <t>S-CROSS 1.6 2WD GL 5MT GLPT</t>
  </si>
  <si>
    <t>KK131XCAFMWPET-PE</t>
  </si>
  <si>
    <t>S-CROSS 1.6 2WD GL AT GLPT</t>
  </si>
  <si>
    <t>NEW JIMNY</t>
  </si>
  <si>
    <t>6NG1BCD00019600</t>
  </si>
  <si>
    <t xml:space="preserve">NEW JIMNY GL 1.5 MT 4X4 </t>
  </si>
  <si>
    <t>MULTIMEDIA SP 950 ANDROID + CÁMARA + PARLANTES TRASEROS</t>
  </si>
  <si>
    <t>1SUZ187</t>
  </si>
  <si>
    <t>TC PREFERENTE (DE 4.1 A 3.8)</t>
  </si>
  <si>
    <t>6NG1BCD000196TC</t>
  </si>
  <si>
    <t>NEW JIMNY GL 1.5 MT 4X4 TC</t>
  </si>
  <si>
    <t>6NG1BHD00019600</t>
  </si>
  <si>
    <t>NEW JIMNY GL 1.5 AT 4X4</t>
  </si>
  <si>
    <t>1SUZ188</t>
  </si>
  <si>
    <t>6NG1BHD000196TC</t>
  </si>
  <si>
    <t>NEW JIMNY GL 1.5 AT 4X4 TC</t>
  </si>
  <si>
    <t>SWIFT MSIL</t>
  </si>
  <si>
    <t>2NU4C2D000496V2-PE</t>
  </si>
  <si>
    <t>SWIFT GL 1.2 MT 4X2 V2</t>
  </si>
  <si>
    <t>MULTIMEDIA BLAUNPUNKT SP950 + SENSORES</t>
  </si>
  <si>
    <t>2NU4C2F000196V2-PE</t>
  </si>
  <si>
    <t>SWIFT GLS 1.2 MT 4X2 V2</t>
  </si>
  <si>
    <t>MULTIMEDIA SP 950 ANDROID + CÁMARA  + SENSORES</t>
  </si>
  <si>
    <t>2NU4C4F000196V2-PE</t>
  </si>
  <si>
    <t>SWIFT GLS 1.2 AMT 4X2 V2</t>
  </si>
  <si>
    <t>2NU4C2D00049V2T-PE</t>
  </si>
  <si>
    <t>SWIFT GL 1.2 MT 4X2 V2 GLPT</t>
  </si>
  <si>
    <t>2NU4C2F00019V2T-PE</t>
  </si>
  <si>
    <t>SWIFT GLS 1.2 MT 4X2 V2 GLPT</t>
  </si>
  <si>
    <t>2NU4C4F00019V2T-PE</t>
  </si>
  <si>
    <t>SWIFT GLS 1.2 AMT 4X2 V2 GLPT</t>
  </si>
  <si>
    <t>SWIFT</t>
  </si>
  <si>
    <t>2LA4C2D00AA10-PE</t>
  </si>
  <si>
    <t>SWIFT HYBRID GL 1.2 MT 4X2</t>
  </si>
  <si>
    <t xml:space="preserve">MULTIMEDIA BLAUNPUNKT SP970 + CARGADOR INALÁMBRICO + CÁMARA DE RETROCESO + ALARMA </t>
  </si>
  <si>
    <t>Precio Sap</t>
  </si>
  <si>
    <t>Beneficio Campaña Octubre</t>
  </si>
  <si>
    <t>HAVAL</t>
  </si>
  <si>
    <t>H2</t>
  </si>
  <si>
    <t>CC7151FM01BII</t>
  </si>
  <si>
    <t>NEW H2 1.5T GSL AT 4X2 INTELLIGENT BC</t>
  </si>
  <si>
    <t>Gasolina</t>
  </si>
  <si>
    <t>BARRAS + CAJA PORTA EQUIPAJE POR $250 (PEDIR POR DERCOLINK)</t>
  </si>
  <si>
    <t>Pieza con precio GAS + "Conversión GLP gratis"</t>
  </si>
  <si>
    <t>CC7151FM01BINNT-PE</t>
  </si>
  <si>
    <t>NEW H2 1.5T GSL AT 4X2 INTELLIGENT BC GLPT</t>
  </si>
  <si>
    <t>HAVAL JOLION</t>
  </si>
  <si>
    <t>CC7150BA00BI</t>
  </si>
  <si>
    <t>HAVAL JOLION 1.5T MT 4X2 INTELLIGENT</t>
  </si>
  <si>
    <t>NO ENTRA / Comunicar solo cuota</t>
  </si>
  <si>
    <t>CC7150BA00BIT_PE</t>
  </si>
  <si>
    <t>HAVAL JOLION 1.5T MT 4X2 INTELLIGENT GLPT</t>
  </si>
  <si>
    <t>GLPT</t>
  </si>
  <si>
    <t>CC7150BA00BS</t>
  </si>
  <si>
    <t>HAVAL JOLION 1.5T MT 4X2 SUPREME</t>
  </si>
  <si>
    <t>CC7150BA00BST_PE</t>
  </si>
  <si>
    <t>HAVAL JOLION 1.5T MT 4X2 SUPREME GLPT</t>
  </si>
  <si>
    <t>CC7150BA01BSU</t>
  </si>
  <si>
    <t>HAVAL JOLION 1.5T AT 4X2 SUPREME</t>
  </si>
  <si>
    <t>CC7150BA01BSUT_PE</t>
  </si>
  <si>
    <t>HAVAL JOLION 1.5T AT 4X2 SUPREME GLPT</t>
  </si>
  <si>
    <t>CC7150BA01BPL</t>
  </si>
  <si>
    <t>HAVAL JOLION 1.5T AT 4X2 SUPREME PLUS</t>
  </si>
  <si>
    <t>CC7150BA01BPLT_PE</t>
  </si>
  <si>
    <t>HAVAL JOLION 1.5T AT 4X2 SUPREME PLUS GLPT</t>
  </si>
  <si>
    <t>H6</t>
  </si>
  <si>
    <t>CC6463RM0K4CA</t>
  </si>
  <si>
    <t>All New H6 2.0 4X2 AT FL Active</t>
  </si>
  <si>
    <t>CÁMARA RETROCESO ESPEJO (PROMO FIJA)</t>
  </si>
  <si>
    <t>Bono de hasta $500 + Beneficio financiero</t>
  </si>
  <si>
    <t>CC6463RM0K4CI</t>
  </si>
  <si>
    <t xml:space="preserve">All New H6 2.0 4X2 AT FL Intelligent </t>
  </si>
  <si>
    <t>CC6463RM0KS2</t>
  </si>
  <si>
    <t>All New H6 2.0 Supreme 4x2 FULL</t>
  </si>
  <si>
    <t>CC6463RM0K4CS</t>
  </si>
  <si>
    <t>All New H6 2.0 4X2 AT FL Supreme</t>
  </si>
  <si>
    <t>ALL NEW H6</t>
  </si>
  <si>
    <t>CC6470AH01BA_PE</t>
  </si>
  <si>
    <t>NG H6 2.0 4x2 AT ACTIVE</t>
  </si>
  <si>
    <t>CC6470AH01BI_PE</t>
  </si>
  <si>
    <t>NG H6 2.0 4X2 AT INTELLIGENT</t>
  </si>
  <si>
    <t>CC6470AH01BS_PE</t>
  </si>
  <si>
    <t>NG H6 2.0 4X2 AT SUPREME</t>
  </si>
  <si>
    <t>CC6470AH21B_PE</t>
  </si>
  <si>
    <t>NG H6 2.0 4X4 AT SUPREME</t>
  </si>
  <si>
    <t>GREAT WALL</t>
  </si>
  <si>
    <t>NEW M4</t>
  </si>
  <si>
    <t>CC7151SMA05CFT</t>
  </si>
  <si>
    <t>NEW M4  4X2 COMFORT 1.5</t>
  </si>
  <si>
    <t>Vale de gasolina</t>
  </si>
  <si>
    <t>CC7151SMA05CFTT-PE</t>
  </si>
  <si>
    <t xml:space="preserve">GLP TOROIDAL GRATIS </t>
  </si>
  <si>
    <t>Conversión GLP gratis</t>
  </si>
  <si>
    <t>CC7151SMA05LUX</t>
  </si>
  <si>
    <t>NEW M4  4X2 LUXURY 1.5</t>
  </si>
  <si>
    <t>CC7151SMA05LUXT-PE</t>
  </si>
  <si>
    <t>NEW M4  4X2 LUXURY 1.5 GLPT</t>
  </si>
  <si>
    <t xml:space="preserve">WINGLE 5 </t>
  </si>
  <si>
    <t>CC1021PS0JW5S</t>
  </si>
  <si>
    <t>WINGLE 5 4x2 STD MT EURO V</t>
  </si>
  <si>
    <t>GRATIS MULTIMEDIA+ CÁMARA (FIJA)</t>
  </si>
  <si>
    <t>2CHA067</t>
  </si>
  <si>
    <t>CC1021PS0JW5ST_PE</t>
  </si>
  <si>
    <t>CC1021PS0JW5SC_PE</t>
  </si>
  <si>
    <t>GLPC</t>
  </si>
  <si>
    <t>CC1021PS0JW5L</t>
  </si>
  <si>
    <t>WINGLE 5 4x2 LUX MT EURO V</t>
  </si>
  <si>
    <t>2CHA052</t>
  </si>
  <si>
    <t>CC1021PS0JW5LT_PE</t>
  </si>
  <si>
    <t>CC1021PS0JW5LC_PE</t>
  </si>
  <si>
    <t>CC1031PS4AL</t>
  </si>
  <si>
    <t>WINGLE 5 D 4X2 LUX</t>
  </si>
  <si>
    <t>Diesel</t>
  </si>
  <si>
    <t>MULTIMEDIA + CÁMARA POR $350 (SOLICITAR POR DERCOLINK)</t>
  </si>
  <si>
    <t>Comunicar bono $700</t>
  </si>
  <si>
    <t>CC1031PS6AL</t>
  </si>
  <si>
    <t>WINGLE 5 D 4X4 LUX</t>
  </si>
  <si>
    <t>Comunicar bono $400</t>
  </si>
  <si>
    <t xml:space="preserve">WINGLE 7 </t>
  </si>
  <si>
    <t>CC1032PA42C</t>
  </si>
  <si>
    <t>WINGLE 7 4X2 LUX</t>
  </si>
  <si>
    <t>2CHA065</t>
  </si>
  <si>
    <t>Beneficio financiero + Bono $1,000</t>
  </si>
  <si>
    <t>CC1032PA62CL</t>
  </si>
  <si>
    <t>WINGLE 7 4X4 LUX</t>
  </si>
  <si>
    <t>2CHA066</t>
  </si>
  <si>
    <t>NO ENTRA</t>
  </si>
  <si>
    <t>POER</t>
  </si>
  <si>
    <t>CC1030QS40CS</t>
  </si>
  <si>
    <t>POER MT 4X2 STD</t>
  </si>
  <si>
    <t>Beneficio financiero + Cuota</t>
  </si>
  <si>
    <t>CC1030QS60CS</t>
  </si>
  <si>
    <t>POER MT 4X4 STD</t>
  </si>
  <si>
    <t>CC1030QS60CP</t>
  </si>
  <si>
    <t>POER MT 4X4 LUX</t>
  </si>
  <si>
    <t>CC1030QS60LHP</t>
  </si>
  <si>
    <t>POER AT 4X4 LUX PLUS</t>
  </si>
  <si>
    <t>CITROEN</t>
  </si>
  <si>
    <t>C3</t>
  </si>
  <si>
    <t>1CB6A5NCZQGDA04</t>
  </si>
  <si>
    <t xml:space="preserve">C3 Shine 1.2T AT FL  </t>
  </si>
  <si>
    <t>NEW C4 CACTUS</t>
  </si>
  <si>
    <t>1CEAA5HECM27JB</t>
  </si>
  <si>
    <t>C4 Cactus Feel 1.6 AT 4x2 Mercosur</t>
  </si>
  <si>
    <t xml:space="preserve">Sensores de retroceso, Barras y portaequipaje </t>
  </si>
  <si>
    <t>1CEAA5NKNM27JB</t>
  </si>
  <si>
    <t>C4 Cactus Shine 1.6 AT 4x2 Mercosur</t>
  </si>
  <si>
    <t>Sensores de retroceso</t>
  </si>
  <si>
    <t>C5 AIRCROSS</t>
  </si>
  <si>
    <t>1CCESYNKNMGDA0</t>
  </si>
  <si>
    <t>C5 Aircross 1.6 THP AT6 Live</t>
  </si>
  <si>
    <t>1CCESYTKNMGDA</t>
  </si>
  <si>
    <t>C5 Aircross 1.6 THP AT6 Feel</t>
  </si>
  <si>
    <t>1CCESYVKNMGAC</t>
  </si>
  <si>
    <t>C5 Aircross Shine 1.6 AT 4x2 ADVC</t>
  </si>
  <si>
    <t>BERLINGO</t>
  </si>
  <si>
    <t>2CK91CEBF5GDA</t>
  </si>
  <si>
    <t>Berlingo K9 M 1.6 HDI</t>
  </si>
  <si>
    <t>2CK95CEBF5GDA</t>
  </si>
  <si>
    <t>Berlingo K9 XL 1.6 HDI</t>
  </si>
  <si>
    <t>JUMPER</t>
  </si>
  <si>
    <t>2CU97PGDQ604A0_PE</t>
  </si>
  <si>
    <t>JUMPER FURGON L4H3 2.2 MT 4x2</t>
  </si>
  <si>
    <t>2CU95LGDQ604A0C0</t>
  </si>
  <si>
    <t>JUMPER FOURGON L3H2 2.2 HDI</t>
  </si>
  <si>
    <t>Precio Publicidad/ Lista</t>
  </si>
  <si>
    <t>JAC</t>
  </si>
  <si>
    <t>S2</t>
  </si>
  <si>
    <t>S21.5MTCOMFORTVVT</t>
  </si>
  <si>
    <t>S2 COMFORT</t>
  </si>
  <si>
    <t xml:space="preserve">Equipo Multimedia por US$295, cámra de retroceso US$65
</t>
  </si>
  <si>
    <t>2CHA046</t>
  </si>
  <si>
    <t>S21.5MTCOMFVVTT-PE</t>
  </si>
  <si>
    <t>S2 1.5 MT COMFORT VVT GLPT</t>
  </si>
  <si>
    <t>S21.5MTPLUS</t>
  </si>
  <si>
    <t>S2 1.5 MT PLUS</t>
  </si>
  <si>
    <t>S21.5MTPLUST-PE</t>
  </si>
  <si>
    <t>S2 MT PLUS GLP</t>
  </si>
  <si>
    <t>S21.5ATCOMFORT</t>
  </si>
  <si>
    <t>S2 COMFORT CVT (Caja Automática)</t>
  </si>
  <si>
    <t>S21.5ATCOMFORTT-PE</t>
  </si>
  <si>
    <t>S2 1.5 AT COMFORT GLPT</t>
  </si>
  <si>
    <t>S21.5ATPLUS</t>
  </si>
  <si>
    <t>S2 1.5 AT PLUS</t>
  </si>
  <si>
    <t>S21.5ATPLUST-PE</t>
  </si>
  <si>
    <t>S2 AT PLUS GLP</t>
  </si>
  <si>
    <t>JS2</t>
  </si>
  <si>
    <t>JS21.5MTCOMFORT</t>
  </si>
  <si>
    <t>JS2 MT COMFORT</t>
  </si>
  <si>
    <t xml:space="preserve">Equipo Multimedia DercoParts y cámra de retroceso por US$300
</t>
  </si>
  <si>
    <t>JS21.5MTCOMFTT-PE</t>
  </si>
  <si>
    <t>JS2 MT COMFORT VVT GLP</t>
  </si>
  <si>
    <t>JS21.5MTLUXURY</t>
  </si>
  <si>
    <t>JS2 MT LUXURY</t>
  </si>
  <si>
    <t>JS21.5MTLUXT-PE</t>
  </si>
  <si>
    <t>JS2 MT LUXURY GLP</t>
  </si>
  <si>
    <t>JS21.5CVTCOMFORT</t>
  </si>
  <si>
    <t xml:space="preserve">JS2 COMFORT CVT </t>
  </si>
  <si>
    <t>JS21.5CVTCOMFTT-PE</t>
  </si>
  <si>
    <t>JS2 COMFORT CVT GLP</t>
  </si>
  <si>
    <t>JS21.5CVTLUXURY</t>
  </si>
  <si>
    <t>JS2 LUXURY CVT</t>
  </si>
  <si>
    <t>JS21.5CVTLUXT-PE</t>
  </si>
  <si>
    <t>JS2 LUXURY CVT GLP</t>
  </si>
  <si>
    <t>S3</t>
  </si>
  <si>
    <t>S31.6MTCOMFVVT</t>
  </si>
  <si>
    <t xml:space="preserve">S3 COMFORT 1.6 MT </t>
  </si>
  <si>
    <t>Equipo Multimedia DercoParts y Cámara de retroceso por U$320</t>
  </si>
  <si>
    <t>S31.6MTCOMFVVTT-PE</t>
  </si>
  <si>
    <t>S3 1.6 MT COMFORT VVT GLPT</t>
  </si>
  <si>
    <t>S31.6MTLUXURYVVT</t>
  </si>
  <si>
    <t xml:space="preserve">S3 LUXURY1.6 MT </t>
  </si>
  <si>
    <t>S31.6MTLUXVVTT-PE</t>
  </si>
  <si>
    <t>S3 1.6 MT LUXURY VVT GLPT</t>
  </si>
  <si>
    <t>S31.6AT.LUXURY</t>
  </si>
  <si>
    <t xml:space="preserve">S3 CVT LUXURY1.6 </t>
  </si>
  <si>
    <t>2CHA068</t>
  </si>
  <si>
    <t>S31.6AT.LUXURYT-PE</t>
  </si>
  <si>
    <t>S3 1.6 AT. LUXURY GLPT</t>
  </si>
  <si>
    <t>JS3</t>
  </si>
  <si>
    <t>JS31.6MTCOMFORT</t>
  </si>
  <si>
    <t>JS3 MT COMFORT</t>
  </si>
  <si>
    <t>Equipo Multimedia DercoParts a US$325. Cámara de retroceso por U$25</t>
  </si>
  <si>
    <t>JS31.6MTCOMFT-PE</t>
  </si>
  <si>
    <t>JS3 1.6 MT COMFORT GLPT</t>
  </si>
  <si>
    <t>JS31.6MTLUXURY</t>
  </si>
  <si>
    <t>JS3 MT LUXURY</t>
  </si>
  <si>
    <t>JS31.6MTLUXT-PE</t>
  </si>
  <si>
    <t>JS3 1.6 MT LUXURY GLPT</t>
  </si>
  <si>
    <t>JS31.6MTADVANCE</t>
  </si>
  <si>
    <t>JS3 MT ADVANCE</t>
  </si>
  <si>
    <t>JS31.6MTADVT-PE</t>
  </si>
  <si>
    <t>JS3 1.6 MT ADVANCE GLPT</t>
  </si>
  <si>
    <t>JS31.6CVTCOMFORT</t>
  </si>
  <si>
    <t>JS3 CVT COMFORT</t>
  </si>
  <si>
    <t>JS31.6CVTCOMFT-PE</t>
  </si>
  <si>
    <t>JS3 1.6 CVT COMFORT GLPT</t>
  </si>
  <si>
    <t>JS31.6CVTLUXURY</t>
  </si>
  <si>
    <t>JS3 CVT LUXURY</t>
  </si>
  <si>
    <t>JS31.6CVTLUXT-PE</t>
  </si>
  <si>
    <t>JS3 1.6 CVT LUXURY GLPT</t>
  </si>
  <si>
    <t>JS31.6CVTADVANCE</t>
  </si>
  <si>
    <t>JS3 CVT ADVAMCE</t>
  </si>
  <si>
    <t>JS31.6CVTADVT-PE</t>
  </si>
  <si>
    <t>JS3 1.6 CVT ADVANCE GLPT</t>
  </si>
  <si>
    <t>JS4</t>
  </si>
  <si>
    <t>JS41.6MTCOMFORT</t>
  </si>
  <si>
    <t>JS4 MT COMFORT 1.6</t>
  </si>
  <si>
    <t xml:space="preserve">Equipo Multimedia DercoParts PROMOCIÓN FIJA (vine incluida)
</t>
  </si>
  <si>
    <t>JS41.6MTCOMFT-PE</t>
  </si>
  <si>
    <t>JS4 1.6 MT COMFORT GLPT</t>
  </si>
  <si>
    <t>JS41.5TMTLUXURY</t>
  </si>
  <si>
    <t>JS4 MT LUXURY 1.5T</t>
  </si>
  <si>
    <t>JS41.5TMTLUXT-PE</t>
  </si>
  <si>
    <t>JS4 1.5T MT LUXURY GLPT</t>
  </si>
  <si>
    <t>JS41.5TCVTLUXURY</t>
  </si>
  <si>
    <t>JS4 CVT LUXURY 1.5T</t>
  </si>
  <si>
    <t>JS41.5TCVTLUXT-PE</t>
  </si>
  <si>
    <t>JS4 1.5T CVT LUXURY GLPT</t>
  </si>
  <si>
    <t>REFINE</t>
  </si>
  <si>
    <t>NEWREFINE2.0VVTC</t>
  </si>
  <si>
    <t>NUEVA  REFINE Gasolina COMFORT</t>
  </si>
  <si>
    <t>Parrilla y escalera por US$315 Equipo Multimedia DercoParts y Cámara de retroceso por U$320</t>
  </si>
  <si>
    <t>2CHA056</t>
  </si>
  <si>
    <t>NEWREFI2.0VVTCT-PE</t>
  </si>
  <si>
    <t>NEW REFINE 2.0 VVT COMFORT GLPT</t>
  </si>
  <si>
    <t>NEWREFINE2.0VVTG</t>
  </si>
  <si>
    <t>NUEVA REFINE Gasolina LUXURY</t>
  </si>
  <si>
    <t>NEWREFI2.0VVTGT-PE</t>
  </si>
  <si>
    <t>NEW REFINE 2.0 VVT GASOLINA GLPT</t>
  </si>
  <si>
    <t>NEWREFINE1.9CTIDC</t>
  </si>
  <si>
    <t>Nueva Refine Diesel Comfort</t>
  </si>
  <si>
    <t>NEWREFINE1.9CTID</t>
  </si>
  <si>
    <t>Nueva Refine Diesel Luxury</t>
  </si>
  <si>
    <t>2CHA027</t>
  </si>
  <si>
    <t>X200</t>
  </si>
  <si>
    <t>NEWX200S/AC</t>
  </si>
  <si>
    <t>X200 SIN A/C CHASIS CABINADO</t>
  </si>
  <si>
    <r>
      <t xml:space="preserve">
</t>
    </r>
    <r>
      <rPr>
        <u/>
        <sz val="11"/>
        <color theme="1"/>
        <rFont val="Calibri"/>
        <family val="2"/>
        <scheme val="minor"/>
      </rPr>
      <t>BARANDA</t>
    </r>
    <r>
      <rPr>
        <sz val="11"/>
        <color theme="1"/>
        <rFont val="Calibri"/>
        <family val="2"/>
        <scheme val="minor"/>
      </rPr>
      <t xml:space="preserve"> 3.2 de largo x 1.80 de ancho x 0.5 de alto por US$2,100. </t>
    </r>
    <r>
      <rPr>
        <u/>
        <sz val="11"/>
        <color theme="1"/>
        <rFont val="Calibri"/>
        <family val="2"/>
        <scheme val="minor"/>
      </rPr>
      <t>TELERA</t>
    </r>
    <r>
      <rPr>
        <sz val="11"/>
        <color theme="1"/>
        <rFont val="Calibri"/>
        <family val="2"/>
        <scheme val="minor"/>
      </rPr>
      <t xml:space="preserve"> 3.2 de largo x 1.80 de ancho x 1.80 de alto por US$2,550.</t>
    </r>
    <r>
      <rPr>
        <u/>
        <sz val="11"/>
        <color theme="1"/>
        <rFont val="Calibri"/>
        <family val="2"/>
        <scheme val="minor"/>
      </rPr>
      <t>FURGON</t>
    </r>
    <r>
      <rPr>
        <sz val="11"/>
        <color theme="1"/>
        <rFont val="Calibri"/>
        <family val="2"/>
        <scheme val="minor"/>
      </rPr>
      <t xml:space="preserve"> 3.2 de largo x 1.80 de ancho x 1.90 de alto por US$2,900.
</t>
    </r>
  </si>
  <si>
    <t>NEWX200A/C</t>
  </si>
  <si>
    <t>NEW X200 A/C CHASIS CABINADO</t>
  </si>
  <si>
    <t>2CHA049</t>
  </si>
  <si>
    <t>NEWX200BAR</t>
  </si>
  <si>
    <t>X200 SIN A/C CON BARANDA</t>
  </si>
  <si>
    <t>T6</t>
  </si>
  <si>
    <t>T64X2COMFORTDIESEL</t>
  </si>
  <si>
    <t>T6 4X2 COMFORT DIESEL</t>
  </si>
  <si>
    <t>Multimedia Derco Parts y cámara de retroceso por US$310</t>
  </si>
  <si>
    <t>2CHA036</t>
  </si>
  <si>
    <t>T64X4COMFORTDIESEL</t>
  </si>
  <si>
    <t>T6 4X4 COMFORT DIESEL</t>
  </si>
  <si>
    <t>2CHA048</t>
  </si>
  <si>
    <t>T8</t>
  </si>
  <si>
    <t>T84X2COMFORTDIESEL</t>
  </si>
  <si>
    <t>T8 4X2 COMFORT DIESEL</t>
  </si>
  <si>
    <t>2CHA025</t>
  </si>
  <si>
    <t>O</t>
  </si>
  <si>
    <t>T84X4COMFORTDIESEL</t>
  </si>
  <si>
    <t>T8 4X4 COMFORT DIESEL</t>
  </si>
  <si>
    <t>SUNRAY</t>
  </si>
  <si>
    <t>SUNRAY17AS6MTJACEV</t>
  </si>
  <si>
    <t>SUNRAY 17 ASIENTOS 6MT 2.7 CTI EV</t>
  </si>
  <si>
    <t>SUNRAY18AS6MTJACEV</t>
  </si>
  <si>
    <t>SUNRAY 18 ASIENTOS 6MT 2.7 CTI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</si>
</sst>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-[$$-409]* #,##0_ ;_-[$$-409]* \-#,##0\ ;_-[$$-409]* &quot;-&quot;??_ ;_-@_ "/>
    <numFmt numFmtId="165" formatCode="0.0%"/>
    <numFmt numFmtId="166" formatCode="[$$-409]#,##0"/>
    <numFmt numFmtId="167" formatCode="_-* #,##0_-;\-* #,##0_-;_-* &quot;-&quot;??_-;_-@_-"/>
    <numFmt numFmtId="168" formatCode="#,##0_ ;\-#,##0\ "/>
    <numFmt numFmtId="169" formatCode="0_ ;\-0\ "/>
    <numFmt numFmtId="170" formatCode="[$$-409]#,##0.00"/>
  </numFmts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</cellStyleXfs>
  <cellXfs count="67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7" fillId="0" borderId="13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8" borderId="6" xfId="0" applyFont="1" applyFill="1" applyBorder="1" applyAlignment="1" applyProtection="1">
      <alignment vertical="top" wrapText="1"/>
      <protection locked="0"/>
    </xf>
    <xf numFmtId="0" fontId="8" fillId="6" borderId="6" xfId="0" applyFont="1" applyFill="1" applyBorder="1" applyAlignment="1">
      <alignment vertical="top" wrapText="1"/>
    </xf>
    <xf numFmtId="0" fontId="0" fillId="0" borderId="6" xfId="0" applyBorder="1"/>
    <xf numFmtId="0" fontId="7" fillId="0" borderId="0" xfId="0" applyFont="1" applyAlignment="1">
      <alignment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2" xfId="0" applyBorder="1"/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64" fontId="0" fillId="5" borderId="13" xfId="0" applyNumberFormat="1" applyFill="1" applyBorder="1" applyAlignment="1">
      <alignment vertical="center"/>
    </xf>
    <xf numFmtId="164" fontId="0" fillId="5" borderId="9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5" borderId="11" xfId="0" applyNumberFormat="1" applyFill="1" applyBorder="1" applyAlignment="1">
      <alignment vertical="center"/>
    </xf>
    <xf numFmtId="0" fontId="2" fillId="4" borderId="0" xfId="0" applyFont="1" applyFill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0" fontId="2" fillId="9" borderId="26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 applyProtection="1">
      <alignment vertical="top" wrapText="1"/>
      <protection locked="0"/>
    </xf>
    <xf numFmtId="0" fontId="8" fillId="7" borderId="8" xfId="0" applyFont="1" applyFill="1" applyBorder="1" applyAlignment="1" applyProtection="1">
      <alignment horizontal="center" vertical="top" wrapText="1"/>
      <protection locked="0"/>
    </xf>
    <xf numFmtId="0" fontId="7" fillId="0" borderId="5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24" xfId="0" applyFont="1" applyBorder="1" applyAlignment="1">
      <alignment vertical="center"/>
    </xf>
    <xf numFmtId="165" fontId="7" fillId="0" borderId="25" xfId="1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164" fontId="0" fillId="10" borderId="23" xfId="0" applyNumberFormat="1" applyFill="1" applyBorder="1" applyAlignment="1">
      <alignment vertical="center"/>
    </xf>
    <xf numFmtId="164" fontId="0" fillId="10" borderId="5" xfId="0" applyNumberFormat="1" applyFill="1" applyBorder="1" applyAlignment="1">
      <alignment vertical="center"/>
    </xf>
    <xf numFmtId="164" fontId="0" fillId="11" borderId="23" xfId="0" applyNumberFormat="1" applyFill="1" applyBorder="1" applyAlignment="1">
      <alignment vertical="center"/>
    </xf>
    <xf numFmtId="164" fontId="0" fillId="11" borderId="6" xfId="0" applyNumberFormat="1" applyFill="1" applyBorder="1" applyAlignment="1">
      <alignment vertical="center"/>
    </xf>
    <xf numFmtId="164" fontId="0" fillId="11" borderId="26" xfId="0" applyNumberFormat="1" applyFill="1" applyBorder="1" applyAlignment="1">
      <alignment vertical="center"/>
    </xf>
    <xf numFmtId="164" fontId="0" fillId="10" borderId="27" xfId="0" applyNumberFormat="1" applyFill="1" applyBorder="1" applyAlignment="1">
      <alignment vertical="center"/>
    </xf>
    <xf numFmtId="164" fontId="0" fillId="10" borderId="6" xfId="0" applyNumberFormat="1" applyFill="1" applyBorder="1" applyAlignment="1">
      <alignment vertical="center"/>
    </xf>
    <xf numFmtId="164" fontId="0" fillId="10" borderId="26" xfId="0" applyNumberFormat="1" applyFill="1" applyBorder="1" applyAlignment="1">
      <alignment vertical="center"/>
    </xf>
    <xf numFmtId="9" fontId="0" fillId="0" borderId="5" xfId="0" applyNumberFormat="1" applyBorder="1" applyProtection="1">
      <protection locked="0"/>
    </xf>
    <xf numFmtId="9" fontId="0" fillId="0" borderId="6" xfId="0" applyNumberFormat="1" applyBorder="1" applyProtection="1">
      <protection locked="0"/>
    </xf>
    <xf numFmtId="0" fontId="0" fillId="0" borderId="28" xfId="0" applyBorder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vertical="center"/>
    </xf>
    <xf numFmtId="165" fontId="7" fillId="0" borderId="29" xfId="1" applyNumberFormat="1" applyFont="1" applyFill="1" applyBorder="1" applyAlignment="1">
      <alignment horizontal="center" vertical="center"/>
    </xf>
    <xf numFmtId="164" fontId="0" fillId="10" borderId="31" xfId="0" applyNumberFormat="1" applyFill="1" applyBorder="1" applyAlignment="1">
      <alignment vertical="center"/>
    </xf>
    <xf numFmtId="164" fontId="0" fillId="10" borderId="13" xfId="0" applyNumberFormat="1" applyFill="1" applyBorder="1" applyAlignment="1">
      <alignment vertical="center"/>
    </xf>
    <xf numFmtId="164" fontId="0" fillId="11" borderId="31" xfId="0" applyNumberFormat="1" applyFill="1" applyBorder="1" applyAlignment="1">
      <alignment vertical="center"/>
    </xf>
    <xf numFmtId="164" fontId="0" fillId="11" borderId="0" xfId="0" applyNumberFormat="1" applyFill="1" applyAlignment="1">
      <alignment vertical="center"/>
    </xf>
    <xf numFmtId="164" fontId="0" fillId="11" borderId="32" xfId="0" applyNumberFormat="1" applyFill="1" applyBorder="1" applyAlignment="1">
      <alignment vertical="center"/>
    </xf>
    <xf numFmtId="164" fontId="0" fillId="10" borderId="33" xfId="0" applyNumberFormat="1" applyFill="1" applyBorder="1" applyAlignment="1">
      <alignment vertical="center"/>
    </xf>
    <xf numFmtId="164" fontId="0" fillId="10" borderId="0" xfId="0" applyNumberFormat="1" applyFill="1" applyAlignment="1">
      <alignment vertical="center"/>
    </xf>
    <xf numFmtId="164" fontId="0" fillId="10" borderId="32" xfId="0" applyNumberFormat="1" applyFill="1" applyBorder="1" applyAlignment="1">
      <alignment vertical="center"/>
    </xf>
    <xf numFmtId="9" fontId="0" fillId="0" borderId="13" xfId="0" applyNumberFormat="1" applyBorder="1" applyProtection="1">
      <protection locked="0"/>
    </xf>
    <xf numFmtId="9" fontId="0" fillId="0" borderId="0" xfId="0" applyNumberFormat="1" applyProtection="1">
      <protection locked="0"/>
    </xf>
    <xf numFmtId="0" fontId="0" fillId="0" borderId="18" xfId="0" applyBorder="1" applyAlignment="1">
      <alignment horizontal="center"/>
    </xf>
    <xf numFmtId="0" fontId="7" fillId="0" borderId="15" xfId="0" applyFont="1" applyBorder="1" applyAlignment="1">
      <alignment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vertical="center"/>
    </xf>
    <xf numFmtId="165" fontId="7" fillId="0" borderId="34" xfId="1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64" fontId="0" fillId="10" borderId="36" xfId="0" applyNumberFormat="1" applyFill="1" applyBorder="1" applyAlignment="1">
      <alignment vertical="center"/>
    </xf>
    <xf numFmtId="164" fontId="0" fillId="10" borderId="15" xfId="0" applyNumberFormat="1" applyFill="1" applyBorder="1" applyAlignment="1">
      <alignment vertical="center"/>
    </xf>
    <xf numFmtId="164" fontId="0" fillId="11" borderId="36" xfId="0" applyNumberFormat="1" applyFill="1" applyBorder="1" applyAlignment="1">
      <alignment vertical="center"/>
    </xf>
    <xf numFmtId="164" fontId="0" fillId="11" borderId="7" xfId="0" applyNumberFormat="1" applyFill="1" applyBorder="1" applyAlignment="1">
      <alignment vertical="center"/>
    </xf>
    <xf numFmtId="164" fontId="0" fillId="11" borderId="37" xfId="0" applyNumberFormat="1" applyFill="1" applyBorder="1" applyAlignment="1">
      <alignment vertical="center"/>
    </xf>
    <xf numFmtId="164" fontId="0" fillId="10" borderId="38" xfId="0" applyNumberFormat="1" applyFill="1" applyBorder="1" applyAlignment="1">
      <alignment vertical="center"/>
    </xf>
    <xf numFmtId="164" fontId="0" fillId="10" borderId="7" xfId="0" applyNumberFormat="1" applyFill="1" applyBorder="1" applyAlignment="1">
      <alignment vertical="center"/>
    </xf>
    <xf numFmtId="164" fontId="0" fillId="10" borderId="37" xfId="0" applyNumberFormat="1" applyFill="1" applyBorder="1" applyAlignment="1">
      <alignment vertical="center"/>
    </xf>
    <xf numFmtId="9" fontId="0" fillId="0" borderId="15" xfId="0" applyNumberFormat="1" applyBorder="1" applyProtection="1">
      <protection locked="0"/>
    </xf>
    <xf numFmtId="9" fontId="0" fillId="0" borderId="7" xfId="0" applyNumberFormat="1" applyBorder="1" applyProtection="1">
      <protection locked="0"/>
    </xf>
    <xf numFmtId="0" fontId="0" fillId="0" borderId="19" xfId="0" applyBorder="1" applyAlignment="1">
      <alignment horizontal="center"/>
    </xf>
    <xf numFmtId="0" fontId="0" fillId="0" borderId="0" xfId="0" applyProtection="1">
      <protection locked="0"/>
    </xf>
    <xf numFmtId="0" fontId="0" fillId="0" borderId="38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7" fillId="0" borderId="28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9" fontId="7" fillId="0" borderId="25" xfId="1" applyFont="1" applyFill="1" applyBorder="1" applyAlignment="1">
      <alignment horizontal="center" vertical="center"/>
    </xf>
    <xf numFmtId="164" fontId="0" fillId="10" borderId="8" xfId="0" applyNumberFormat="1" applyFill="1" applyBorder="1" applyAlignment="1">
      <alignment vertical="center"/>
    </xf>
    <xf numFmtId="9" fontId="7" fillId="0" borderId="29" xfId="1" applyFont="1" applyFill="1" applyBorder="1" applyAlignment="1">
      <alignment horizontal="center" vertical="center"/>
    </xf>
    <xf numFmtId="164" fontId="0" fillId="10" borderId="14" xfId="0" applyNumberFormat="1" applyFill="1" applyBorder="1" applyAlignment="1">
      <alignment vertical="center"/>
    </xf>
    <xf numFmtId="9" fontId="7" fillId="0" borderId="34" xfId="1" applyFont="1" applyFill="1" applyBorder="1" applyAlignment="1">
      <alignment horizontal="center" vertical="center"/>
    </xf>
    <xf numFmtId="164" fontId="0" fillId="10" borderId="16" xfId="0" applyNumberFormat="1" applyFill="1" applyBorder="1" applyAlignment="1">
      <alignment vertical="center"/>
    </xf>
    <xf numFmtId="164" fontId="0" fillId="11" borderId="38" xfId="0" applyNumberFormat="1" applyFill="1" applyBorder="1" applyAlignment="1">
      <alignment vertical="center"/>
    </xf>
    <xf numFmtId="0" fontId="0" fillId="0" borderId="6" xfId="0" applyBorder="1" applyAlignment="1">
      <alignment vertical="center"/>
    </xf>
    <xf numFmtId="164" fontId="11" fillId="5" borderId="31" xfId="0" applyNumberFormat="1" applyFont="1" applyFill="1" applyBorder="1" applyAlignment="1">
      <alignment vertical="center"/>
    </xf>
    <xf numFmtId="164" fontId="11" fillId="5" borderId="0" xfId="0" applyNumberFormat="1" applyFont="1" applyFill="1" applyAlignment="1">
      <alignment vertical="center"/>
    </xf>
    <xf numFmtId="164" fontId="11" fillId="0" borderId="14" xfId="0" applyNumberFormat="1" applyFont="1" applyBorder="1" applyAlignment="1">
      <alignment horizontal="center" vertical="center"/>
    </xf>
    <xf numFmtId="164" fontId="11" fillId="5" borderId="36" xfId="0" applyNumberFormat="1" applyFont="1" applyFill="1" applyBorder="1" applyAlignment="1">
      <alignment vertical="center"/>
    </xf>
    <xf numFmtId="164" fontId="11" fillId="5" borderId="7" xfId="0" applyNumberFormat="1" applyFont="1" applyFill="1" applyBorder="1" applyAlignment="1">
      <alignment vertical="center"/>
    </xf>
    <xf numFmtId="164" fontId="11" fillId="0" borderId="16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165" fontId="7" fillId="0" borderId="29" xfId="1" applyNumberFormat="1" applyFont="1" applyFill="1" applyBorder="1" applyAlignment="1">
      <alignment vertical="center"/>
    </xf>
    <xf numFmtId="164" fontId="0" fillId="5" borderId="31" xfId="0" applyNumberFormat="1" applyFill="1" applyBorder="1" applyAlignment="1">
      <alignment vertical="center"/>
    </xf>
    <xf numFmtId="164" fontId="0" fillId="5" borderId="29" xfId="0" applyNumberFormat="1" applyFill="1" applyBorder="1" applyAlignment="1">
      <alignment vertical="center"/>
    </xf>
    <xf numFmtId="0" fontId="0" fillId="0" borderId="14" xfId="0" applyBorder="1" applyAlignment="1">
      <alignment horizontal="center"/>
    </xf>
    <xf numFmtId="164" fontId="0" fillId="5" borderId="14" xfId="0" applyNumberFormat="1" applyFill="1" applyBorder="1" applyAlignment="1">
      <alignment vertical="center"/>
    </xf>
    <xf numFmtId="0" fontId="7" fillId="0" borderId="34" xfId="0" applyFont="1" applyBorder="1" applyAlignment="1">
      <alignment vertical="center"/>
    </xf>
    <xf numFmtId="165" fontId="7" fillId="0" borderId="34" xfId="1" applyNumberFormat="1" applyFont="1" applyFill="1" applyBorder="1" applyAlignment="1">
      <alignment vertical="center"/>
    </xf>
    <xf numFmtId="164" fontId="0" fillId="5" borderId="36" xfId="0" applyNumberFormat="1" applyFill="1" applyBorder="1" applyAlignment="1">
      <alignment vertical="center"/>
    </xf>
    <xf numFmtId="164" fontId="0" fillId="5" borderId="34" xfId="0" applyNumberFormat="1" applyFill="1" applyBorder="1" applyAlignment="1">
      <alignment vertical="center"/>
    </xf>
    <xf numFmtId="0" fontId="0" fillId="0" borderId="16" xfId="0" applyBorder="1" applyAlignment="1">
      <alignment horizontal="center"/>
    </xf>
    <xf numFmtId="164" fontId="0" fillId="5" borderId="16" xfId="0" applyNumberFormat="1" applyFill="1" applyBorder="1" applyAlignment="1">
      <alignment vertical="center"/>
    </xf>
    <xf numFmtId="0" fontId="2" fillId="4" borderId="2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7" fillId="0" borderId="39" xfId="0" applyFont="1" applyBorder="1" applyAlignment="1">
      <alignment vertical="center"/>
    </xf>
    <xf numFmtId="165" fontId="7" fillId="0" borderId="39" xfId="1" applyNumberFormat="1" applyFont="1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164" fontId="11" fillId="5" borderId="40" xfId="0" applyNumberFormat="1" applyFont="1" applyFill="1" applyBorder="1" applyAlignment="1">
      <alignment vertical="center"/>
    </xf>
    <xf numFmtId="164" fontId="0" fillId="5" borderId="39" xfId="0" applyNumberFormat="1" applyFill="1" applyBorder="1" applyAlignment="1">
      <alignment vertical="center"/>
    </xf>
    <xf numFmtId="0" fontId="0" fillId="0" borderId="12" xfId="0" applyBorder="1" applyAlignment="1">
      <alignment vertical="center"/>
    </xf>
    <xf numFmtId="164" fontId="0" fillId="5" borderId="0" xfId="0" applyNumberFormat="1" applyFill="1" applyAlignment="1">
      <alignment vertical="center"/>
    </xf>
    <xf numFmtId="164" fontId="11" fillId="5" borderId="30" xfId="0" applyNumberFormat="1" applyFont="1" applyFill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7" fillId="15" borderId="1" xfId="0" applyFont="1" applyFill="1" applyBorder="1" applyAlignment="1">
      <alignment vertical="center"/>
    </xf>
    <xf numFmtId="9" fontId="0" fillId="0" borderId="1" xfId="0" applyNumberFormat="1" applyBorder="1" applyProtection="1">
      <protection locked="0"/>
    </xf>
    <xf numFmtId="0" fontId="7" fillId="15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164" fontId="0" fillId="5" borderId="42" xfId="0" applyNumberFormat="1" applyFill="1" applyBorder="1" applyAlignment="1">
      <alignment vertical="center"/>
    </xf>
    <xf numFmtId="164" fontId="11" fillId="5" borderId="39" xfId="0" applyNumberFormat="1" applyFont="1" applyFill="1" applyBorder="1" applyAlignment="1">
      <alignment vertical="center"/>
    </xf>
    <xf numFmtId="0" fontId="0" fillId="0" borderId="41" xfId="0" applyBorder="1" applyAlignment="1">
      <alignment vertical="center"/>
    </xf>
    <xf numFmtId="164" fontId="11" fillId="5" borderId="29" xfId="0" applyNumberFormat="1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164" fontId="0" fillId="5" borderId="45" xfId="0" applyNumberFormat="1" applyFill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164" fontId="0" fillId="5" borderId="33" xfId="0" applyNumberFormat="1" applyFill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0" fillId="0" borderId="38" xfId="0" applyBorder="1"/>
    <xf numFmtId="0" fontId="7" fillId="0" borderId="38" xfId="0" applyFont="1" applyBorder="1" applyAlignment="1">
      <alignment vertical="center"/>
    </xf>
    <xf numFmtId="164" fontId="0" fillId="5" borderId="38" xfId="0" applyNumberFormat="1" applyFill="1" applyBorder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11" fillId="0" borderId="0" xfId="0" applyNumberFormat="1" applyFont="1" applyAlignment="1">
      <alignment horizontal="center" vertical="center"/>
    </xf>
    <xf numFmtId="9" fontId="0" fillId="0" borderId="13" xfId="0" applyNumberFormat="1" applyBorder="1" applyAlignment="1" applyProtection="1">
      <alignment vertical="center"/>
      <protection locked="0"/>
    </xf>
    <xf numFmtId="9" fontId="0" fillId="0" borderId="0" xfId="0" applyNumberFormat="1" applyAlignment="1" applyProtection="1">
      <alignment vertical="center"/>
      <protection locked="0"/>
    </xf>
    <xf numFmtId="0" fontId="7" fillId="0" borderId="42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165" fontId="7" fillId="0" borderId="42" xfId="1" applyNumberFormat="1" applyFont="1" applyFill="1" applyBorder="1" applyAlignment="1">
      <alignment vertical="center"/>
    </xf>
    <xf numFmtId="9" fontId="0" fillId="0" borderId="2" xfId="0" applyNumberFormat="1" applyBorder="1" applyAlignment="1" applyProtection="1">
      <alignment vertical="center"/>
      <protection locked="0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" fillId="2" borderId="26" xfId="0" applyFont="1" applyFill="1" applyBorder="1" applyAlignment="1">
      <alignment vertical="center" wrapText="1"/>
    </xf>
    <xf numFmtId="0" fontId="7" fillId="0" borderId="23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165" fontId="7" fillId="0" borderId="25" xfId="1" applyNumberFormat="1" applyFont="1" applyFill="1" applyBorder="1" applyAlignment="1">
      <alignment vertical="center"/>
    </xf>
    <xf numFmtId="9" fontId="13" fillId="0" borderId="26" xfId="1" applyFont="1" applyFill="1" applyBorder="1" applyAlignment="1">
      <alignment vertical="center"/>
    </xf>
    <xf numFmtId="9" fontId="7" fillId="0" borderId="8" xfId="1" applyFont="1" applyFill="1" applyBorder="1" applyAlignment="1">
      <alignment vertical="center"/>
    </xf>
    <xf numFmtId="166" fontId="14" fillId="0" borderId="27" xfId="0" applyNumberFormat="1" applyFont="1" applyBorder="1" applyAlignment="1">
      <alignment horizontal="center" vertical="center"/>
    </xf>
    <xf numFmtId="166" fontId="14" fillId="0" borderId="25" xfId="0" applyNumberFormat="1" applyFont="1" applyBorder="1" applyAlignment="1">
      <alignment horizontal="center" vertical="center"/>
    </xf>
    <xf numFmtId="166" fontId="14" fillId="0" borderId="6" xfId="0" applyNumberFormat="1" applyFont="1" applyBorder="1" applyAlignment="1">
      <alignment horizontal="center" vertical="center"/>
    </xf>
    <xf numFmtId="9" fontId="7" fillId="0" borderId="5" xfId="1" applyFont="1" applyFill="1" applyBorder="1" applyAlignment="1">
      <alignment horizontal="center" vertical="center"/>
    </xf>
    <xf numFmtId="9" fontId="7" fillId="0" borderId="6" xfId="1" applyFont="1" applyFill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7" xfId="0" applyFont="1" applyBorder="1" applyAlignment="1">
      <alignment vertical="center"/>
    </xf>
    <xf numFmtId="9" fontId="13" fillId="0" borderId="43" xfId="1" applyFont="1" applyFill="1" applyBorder="1" applyAlignment="1">
      <alignment vertical="center"/>
    </xf>
    <xf numFmtId="9" fontId="7" fillId="0" borderId="10" xfId="1" applyFont="1" applyFill="1" applyBorder="1" applyAlignment="1">
      <alignment vertical="center"/>
    </xf>
    <xf numFmtId="166" fontId="14" fillId="0" borderId="48" xfId="0" applyNumberFormat="1" applyFont="1" applyBorder="1" applyAlignment="1">
      <alignment horizontal="center" vertical="center"/>
    </xf>
    <xf numFmtId="166" fontId="14" fillId="0" borderId="42" xfId="0" applyNumberFormat="1" applyFont="1" applyBorder="1" applyAlignment="1">
      <alignment horizontal="center" vertical="center"/>
    </xf>
    <xf numFmtId="166" fontId="14" fillId="0" borderId="2" xfId="0" applyNumberFormat="1" applyFont="1" applyBorder="1" applyAlignment="1">
      <alignment horizontal="center" vertical="center"/>
    </xf>
    <xf numFmtId="9" fontId="7" fillId="0" borderId="9" xfId="1" applyFont="1" applyFill="1" applyBorder="1" applyAlignment="1">
      <alignment horizontal="center" vertical="center"/>
    </xf>
    <xf numFmtId="9" fontId="7" fillId="0" borderId="2" xfId="1" applyFont="1" applyFill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39" xfId="0" applyBorder="1"/>
    <xf numFmtId="0" fontId="15" fillId="0" borderId="41" xfId="0" applyFont="1" applyBorder="1"/>
    <xf numFmtId="0" fontId="0" fillId="0" borderId="12" xfId="0" applyBorder="1"/>
    <xf numFmtId="166" fontId="16" fillId="0" borderId="39" xfId="0" applyNumberFormat="1" applyFont="1" applyBorder="1" applyAlignment="1">
      <alignment horizontal="center"/>
    </xf>
    <xf numFmtId="166" fontId="16" fillId="0" borderId="1" xfId="0" applyNumberFormat="1" applyFont="1" applyBorder="1" applyAlignment="1">
      <alignment horizontal="center"/>
    </xf>
    <xf numFmtId="166" fontId="0" fillId="0" borderId="21" xfId="0" applyNumberFormat="1" applyBorder="1" applyAlignment="1">
      <alignment vertical="center" wrapText="1"/>
    </xf>
    <xf numFmtId="9" fontId="0" fillId="0" borderId="11" xfId="1" applyFont="1" applyFill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9" xfId="0" applyBorder="1"/>
    <xf numFmtId="0" fontId="15" fillId="0" borderId="32" xfId="0" applyFont="1" applyBorder="1"/>
    <xf numFmtId="0" fontId="0" fillId="0" borderId="14" xfId="0" applyBorder="1"/>
    <xf numFmtId="166" fontId="0" fillId="0" borderId="18" xfId="0" applyNumberFormat="1" applyBorder="1" applyAlignment="1">
      <alignment vertical="center" wrapText="1"/>
    </xf>
    <xf numFmtId="166" fontId="16" fillId="0" borderId="33" xfId="0" applyNumberFormat="1" applyFont="1" applyBorder="1" applyAlignment="1">
      <alignment horizontal="center"/>
    </xf>
    <xf numFmtId="166" fontId="16" fillId="0" borderId="29" xfId="0" applyNumberFormat="1" applyFont="1" applyBorder="1" applyAlignment="1">
      <alignment horizontal="center"/>
    </xf>
    <xf numFmtId="166" fontId="16" fillId="0" borderId="0" xfId="0" applyNumberFormat="1" applyFont="1" applyAlignment="1">
      <alignment horizontal="center"/>
    </xf>
    <xf numFmtId="9" fontId="0" fillId="0" borderId="13" xfId="1" applyFont="1" applyFill="1" applyBorder="1" applyAlignment="1">
      <alignment horizontal="center"/>
    </xf>
    <xf numFmtId="9" fontId="0" fillId="0" borderId="0" xfId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42" xfId="0" applyBorder="1"/>
    <xf numFmtId="0" fontId="15" fillId="0" borderId="43" xfId="0" applyFont="1" applyBorder="1"/>
    <xf numFmtId="0" fontId="0" fillId="0" borderId="10" xfId="0" applyBorder="1"/>
    <xf numFmtId="166" fontId="16" fillId="0" borderId="2" xfId="0" applyNumberFormat="1" applyFont="1" applyBorder="1" applyAlignment="1">
      <alignment horizontal="center"/>
    </xf>
    <xf numFmtId="166" fontId="0" fillId="0" borderId="20" xfId="0" applyNumberFormat="1" applyBorder="1" applyAlignment="1">
      <alignment vertical="center" wrapText="1"/>
    </xf>
    <xf numFmtId="9" fontId="0" fillId="0" borderId="9" xfId="1" applyFont="1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6" fontId="16" fillId="0" borderId="45" xfId="0" applyNumberFormat="1" applyFont="1" applyBorder="1" applyAlignment="1">
      <alignment horizontal="center"/>
    </xf>
    <xf numFmtId="166" fontId="0" fillId="0" borderId="21" xfId="0" applyNumberFormat="1" applyBorder="1" applyAlignment="1">
      <alignment horizontal="left" vertical="center"/>
    </xf>
    <xf numFmtId="166" fontId="0" fillId="0" borderId="18" xfId="0" applyNumberFormat="1" applyBorder="1" applyAlignment="1">
      <alignment horizontal="left" vertical="center"/>
    </xf>
    <xf numFmtId="166" fontId="16" fillId="0" borderId="13" xfId="0" applyNumberFormat="1" applyFont="1" applyBorder="1" applyAlignment="1">
      <alignment horizontal="center"/>
    </xf>
    <xf numFmtId="166" fontId="16" fillId="0" borderId="48" xfId="0" applyNumberFormat="1" applyFont="1" applyBorder="1" applyAlignment="1">
      <alignment horizontal="center"/>
    </xf>
    <xf numFmtId="166" fontId="16" fillId="0" borderId="42" xfId="0" applyNumberFormat="1" applyFont="1" applyBorder="1" applyAlignment="1">
      <alignment horizontal="center"/>
    </xf>
    <xf numFmtId="9" fontId="13" fillId="0" borderId="41" xfId="1" applyFont="1" applyFill="1" applyBorder="1" applyAlignment="1">
      <alignment vertical="center"/>
    </xf>
    <xf numFmtId="9" fontId="7" fillId="0" borderId="12" xfId="1" applyFont="1" applyFill="1" applyBorder="1" applyAlignment="1">
      <alignment vertical="center"/>
    </xf>
    <xf numFmtId="166" fontId="14" fillId="0" borderId="45" xfId="0" applyNumberFormat="1" applyFont="1" applyBorder="1" applyAlignment="1">
      <alignment horizontal="center" vertical="center"/>
    </xf>
    <xf numFmtId="166" fontId="14" fillId="0" borderId="39" xfId="0" applyNumberFormat="1" applyFont="1" applyBorder="1" applyAlignment="1">
      <alignment horizontal="center" vertical="center"/>
    </xf>
    <xf numFmtId="166" fontId="14" fillId="0" borderId="1" xfId="0" applyNumberFormat="1" applyFont="1" applyBorder="1" applyAlignment="1">
      <alignment horizontal="center" vertical="center"/>
    </xf>
    <xf numFmtId="9" fontId="7" fillId="0" borderId="11" xfId="1" applyFont="1" applyFill="1" applyBorder="1" applyAlignment="1">
      <alignment horizontal="center" vertical="center"/>
    </xf>
    <xf numFmtId="9" fontId="7" fillId="0" borderId="1" xfId="1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9" fontId="13" fillId="0" borderId="32" xfId="1" applyFont="1" applyFill="1" applyBorder="1" applyAlignment="1">
      <alignment vertical="center"/>
    </xf>
    <xf numFmtId="9" fontId="7" fillId="0" borderId="14" xfId="1" applyFont="1" applyFill="1" applyBorder="1" applyAlignment="1">
      <alignment vertical="center"/>
    </xf>
    <xf numFmtId="166" fontId="14" fillId="0" borderId="33" xfId="0" applyNumberFormat="1" applyFont="1" applyBorder="1" applyAlignment="1">
      <alignment horizontal="center" vertical="center"/>
    </xf>
    <xf numFmtId="166" fontId="14" fillId="0" borderId="29" xfId="0" applyNumberFormat="1" applyFont="1" applyBorder="1" applyAlignment="1">
      <alignment horizontal="center" vertical="center"/>
    </xf>
    <xf numFmtId="166" fontId="14" fillId="0" borderId="0" xfId="0" applyNumberFormat="1" applyFont="1" applyAlignment="1">
      <alignment horizontal="center" vertical="center"/>
    </xf>
    <xf numFmtId="9" fontId="7" fillId="0" borderId="13" xfId="1" applyFont="1" applyFill="1" applyBorder="1" applyAlignment="1">
      <alignment horizontal="center" vertical="center"/>
    </xf>
    <xf numFmtId="9" fontId="7" fillId="0" borderId="0" xfId="1" applyFont="1" applyFill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6" fontId="16" fillId="0" borderId="29" xfId="0" applyNumberFormat="1" applyFont="1" applyBorder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9" fontId="7" fillId="0" borderId="13" xfId="1" applyFont="1" applyFill="1" applyBorder="1" applyAlignment="1">
      <alignment horizontal="center" vertical="center" wrapText="1"/>
    </xf>
    <xf numFmtId="9" fontId="7" fillId="0" borderId="0" xfId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9" fontId="7" fillId="0" borderId="13" xfId="1" quotePrefix="1" applyFont="1" applyFill="1" applyBorder="1" applyAlignment="1">
      <alignment horizontal="center" vertical="center" wrapText="1"/>
    </xf>
    <xf numFmtId="9" fontId="7" fillId="0" borderId="0" xfId="1" quotePrefix="1" applyFont="1" applyFill="1" applyAlignment="1">
      <alignment horizontal="center" vertical="center" wrapText="1"/>
    </xf>
    <xf numFmtId="166" fontId="7" fillId="0" borderId="0" xfId="0" quotePrefix="1" applyNumberFormat="1" applyFont="1" applyAlignment="1">
      <alignment horizontal="center" vertical="center" wrapText="1"/>
    </xf>
    <xf numFmtId="0" fontId="7" fillId="0" borderId="14" xfId="0" quotePrefix="1" applyFont="1" applyBorder="1" applyAlignment="1">
      <alignment horizontal="center" vertical="center" wrapText="1"/>
    </xf>
    <xf numFmtId="165" fontId="13" fillId="0" borderId="32" xfId="1" applyNumberFormat="1" applyFont="1" applyFill="1" applyBorder="1" applyAlignment="1">
      <alignment vertical="center"/>
    </xf>
    <xf numFmtId="165" fontId="7" fillId="0" borderId="14" xfId="1" applyNumberFormat="1" applyFont="1" applyFill="1" applyBorder="1" applyAlignment="1">
      <alignment vertical="center"/>
    </xf>
    <xf numFmtId="165" fontId="13" fillId="0" borderId="43" xfId="1" applyNumberFormat="1" applyFont="1" applyFill="1" applyBorder="1" applyAlignment="1">
      <alignment vertical="center"/>
    </xf>
    <xf numFmtId="165" fontId="7" fillId="0" borderId="10" xfId="1" applyNumberFormat="1" applyFont="1" applyFill="1" applyBorder="1" applyAlignment="1">
      <alignment vertical="center"/>
    </xf>
    <xf numFmtId="0" fontId="0" fillId="0" borderId="32" xfId="0" applyBorder="1"/>
    <xf numFmtId="0" fontId="0" fillId="0" borderId="34" xfId="0" applyBorder="1"/>
    <xf numFmtId="0" fontId="15" fillId="0" borderId="37" xfId="0" applyFont="1" applyBorder="1"/>
    <xf numFmtId="0" fontId="0" fillId="0" borderId="16" xfId="0" applyBorder="1"/>
    <xf numFmtId="166" fontId="0" fillId="0" borderId="19" xfId="0" applyNumberFormat="1" applyBorder="1" applyAlignment="1">
      <alignment horizontal="left" vertical="center"/>
    </xf>
    <xf numFmtId="9" fontId="0" fillId="0" borderId="15" xfId="1" applyFont="1" applyFill="1" applyBorder="1" applyAlignment="1">
      <alignment horizontal="center"/>
    </xf>
    <xf numFmtId="9" fontId="0" fillId="0" borderId="7" xfId="1" applyFont="1" applyFill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164" fontId="0" fillId="5" borderId="25" xfId="0" applyNumberFormat="1" applyFill="1" applyBorder="1" applyAlignment="1">
      <alignment vertical="center"/>
    </xf>
    <xf numFmtId="164" fontId="11" fillId="5" borderId="42" xfId="0" applyNumberFormat="1" applyFont="1" applyFill="1" applyBorder="1" applyAlignment="1">
      <alignment vertical="center"/>
    </xf>
    <xf numFmtId="9" fontId="0" fillId="0" borderId="2" xfId="0" applyNumberFormat="1" applyBorder="1" applyProtection="1">
      <protection locked="0"/>
    </xf>
    <xf numFmtId="0" fontId="2" fillId="4" borderId="33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 wrapText="1"/>
    </xf>
    <xf numFmtId="166" fontId="17" fillId="0" borderId="45" xfId="0" applyNumberFormat="1" applyFont="1" applyBorder="1" applyAlignment="1">
      <alignment horizontal="center"/>
    </xf>
    <xf numFmtId="166" fontId="17" fillId="0" borderId="39" xfId="0" applyNumberFormat="1" applyFont="1" applyBorder="1" applyAlignment="1">
      <alignment horizontal="center"/>
    </xf>
    <xf numFmtId="166" fontId="17" fillId="0" borderId="1" xfId="0" applyNumberFormat="1" applyFont="1" applyBorder="1" applyAlignment="1">
      <alignment horizontal="center"/>
    </xf>
    <xf numFmtId="166" fontId="17" fillId="0" borderId="33" xfId="0" applyNumberFormat="1" applyFont="1" applyBorder="1" applyAlignment="1">
      <alignment horizontal="center"/>
    </xf>
    <xf numFmtId="166" fontId="17" fillId="0" borderId="29" xfId="0" applyNumberFormat="1" applyFont="1" applyBorder="1" applyAlignment="1">
      <alignment horizontal="center"/>
    </xf>
    <xf numFmtId="166" fontId="17" fillId="0" borderId="0" xfId="0" applyNumberFormat="1" applyFont="1" applyAlignment="1">
      <alignment horizontal="center"/>
    </xf>
    <xf numFmtId="166" fontId="16" fillId="0" borderId="33" xfId="0" applyNumberFormat="1" applyFont="1" applyBorder="1" applyAlignment="1">
      <alignment horizontal="center" vertical="center"/>
    </xf>
    <xf numFmtId="166" fontId="17" fillId="0" borderId="33" xfId="0" applyNumberFormat="1" applyFont="1" applyBorder="1" applyAlignment="1">
      <alignment horizontal="center" vertical="center"/>
    </xf>
    <xf numFmtId="166" fontId="17" fillId="0" borderId="29" xfId="0" applyNumberFormat="1" applyFont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166" fontId="16" fillId="0" borderId="38" xfId="0" applyNumberFormat="1" applyFont="1" applyBorder="1" applyAlignment="1">
      <alignment horizontal="center"/>
    </xf>
    <xf numFmtId="166" fontId="14" fillId="0" borderId="34" xfId="0" applyNumberFormat="1" applyFont="1" applyBorder="1" applyAlignment="1">
      <alignment horizontal="center" vertical="center"/>
    </xf>
    <xf numFmtId="166" fontId="14" fillId="0" borderId="7" xfId="0" applyNumberFormat="1" applyFont="1" applyBorder="1" applyAlignment="1">
      <alignment horizontal="center" vertical="center"/>
    </xf>
    <xf numFmtId="0" fontId="0" fillId="10" borderId="18" xfId="0" applyFill="1" applyBorder="1" applyAlignment="1">
      <alignment vertical="center" wrapText="1"/>
    </xf>
    <xf numFmtId="0" fontId="0" fillId="10" borderId="19" xfId="0" applyFill="1" applyBorder="1" applyAlignment="1">
      <alignment vertical="center" wrapText="1"/>
    </xf>
    <xf numFmtId="0" fontId="0" fillId="10" borderId="14" xfId="0" applyFill="1" applyBorder="1" applyAlignment="1">
      <alignment vertical="center" wrapText="1"/>
    </xf>
    <xf numFmtId="0" fontId="0" fillId="10" borderId="16" xfId="0" applyFill="1" applyBorder="1" applyAlignment="1">
      <alignment vertical="center" wrapText="1"/>
    </xf>
    <xf numFmtId="0" fontId="0" fillId="10" borderId="0" xfId="0" applyFill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0" fillId="10" borderId="19" xfId="0" applyFill="1" applyBorder="1" applyAlignment="1">
      <alignment vertical="justify" wrapText="1"/>
    </xf>
    <xf numFmtId="164" fontId="0" fillId="5" borderId="2" xfId="0" applyNumberFormat="1" applyFill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20" xfId="0" applyBorder="1" applyAlignment="1">
      <alignment horizontal="center"/>
    </xf>
    <xf numFmtId="164" fontId="0" fillId="5" borderId="23" xfId="0" applyNumberFormat="1" applyFill="1" applyBorder="1" applyAlignment="1">
      <alignment vertical="center"/>
    </xf>
    <xf numFmtId="0" fontId="0" fillId="0" borderId="10" xfId="0" applyBorder="1" applyAlignment="1">
      <alignment vertical="center" wrapText="1"/>
    </xf>
    <xf numFmtId="0" fontId="19" fillId="2" borderId="17" xfId="0" applyFont="1" applyFill="1" applyBorder="1" applyAlignment="1">
      <alignment vertical="center" wrapText="1"/>
    </xf>
    <xf numFmtId="0" fontId="19" fillId="2" borderId="3" xfId="0" applyFont="1" applyFill="1" applyBorder="1" applyAlignment="1">
      <alignment vertical="center" wrapText="1"/>
    </xf>
    <xf numFmtId="0" fontId="19" fillId="2" borderId="22" xfId="0" applyFont="1" applyFill="1" applyBorder="1" applyAlignment="1">
      <alignment vertical="center" wrapText="1"/>
    </xf>
    <xf numFmtId="0" fontId="20" fillId="4" borderId="22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1" fillId="0" borderId="0" xfId="0" applyFont="1"/>
    <xf numFmtId="164" fontId="0" fillId="5" borderId="8" xfId="0" applyNumberFormat="1" applyFill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 applyProtection="1">
      <alignment vertical="center"/>
      <protection locked="0"/>
    </xf>
    <xf numFmtId="166" fontId="17" fillId="0" borderId="40" xfId="0" applyNumberFormat="1" applyFont="1" applyBorder="1" applyAlignment="1">
      <alignment horizontal="center"/>
    </xf>
    <xf numFmtId="166" fontId="17" fillId="0" borderId="30" xfId="0" applyNumberFormat="1" applyFont="1" applyBorder="1" applyAlignment="1">
      <alignment horizontal="center"/>
    </xf>
    <xf numFmtId="166" fontId="17" fillId="0" borderId="48" xfId="0" applyNumberFormat="1" applyFont="1" applyBorder="1" applyAlignment="1">
      <alignment horizontal="center"/>
    </xf>
    <xf numFmtId="166" fontId="17" fillId="0" borderId="42" xfId="0" applyNumberFormat="1" applyFont="1" applyBorder="1" applyAlignment="1">
      <alignment horizontal="center"/>
    </xf>
    <xf numFmtId="166" fontId="17" fillId="0" borderId="46" xfId="0" applyNumberFormat="1" applyFont="1" applyBorder="1" applyAlignment="1">
      <alignment horizontal="center"/>
    </xf>
    <xf numFmtId="166" fontId="17" fillId="0" borderId="39" xfId="0" applyNumberFormat="1" applyFont="1" applyBorder="1" applyAlignment="1">
      <alignment horizontal="center" vertical="center"/>
    </xf>
    <xf numFmtId="166" fontId="17" fillId="0" borderId="1" xfId="0" applyNumberFormat="1" applyFont="1" applyBorder="1" applyAlignment="1">
      <alignment horizontal="center" vertical="center"/>
    </xf>
    <xf numFmtId="0" fontId="8" fillId="7" borderId="28" xfId="0" applyFont="1" applyFill="1" applyBorder="1" applyAlignment="1" applyProtection="1">
      <alignment horizontal="center" vertical="top" wrapText="1"/>
      <protection locked="0"/>
    </xf>
    <xf numFmtId="0" fontId="0" fillId="0" borderId="21" xfId="0" applyBorder="1" applyAlignment="1">
      <alignment horizontal="center"/>
    </xf>
    <xf numFmtId="164" fontId="0" fillId="5" borderId="47" xfId="0" applyNumberFormat="1" applyFill="1" applyBorder="1" applyAlignment="1">
      <alignment vertical="center"/>
    </xf>
    <xf numFmtId="164" fontId="11" fillId="5" borderId="2" xfId="0" applyNumberFormat="1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8" fillId="7" borderId="28" xfId="0" applyFont="1" applyFill="1" applyBorder="1" applyAlignment="1" applyProtection="1">
      <alignment vertical="top" wrapText="1"/>
      <protection locked="0"/>
    </xf>
    <xf numFmtId="166" fontId="7" fillId="0" borderId="28" xfId="0" applyNumberFormat="1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166" fontId="0" fillId="0" borderId="20" xfId="0" applyNumberFormat="1" applyBorder="1" applyAlignment="1">
      <alignment horizontal="left" vertical="center"/>
    </xf>
    <xf numFmtId="166" fontId="0" fillId="0" borderId="18" xfId="0" applyNumberFormat="1" applyBorder="1" applyAlignment="1">
      <alignment horizontal="left" vertical="center" wrapText="1"/>
    </xf>
    <xf numFmtId="0" fontId="0" fillId="12" borderId="12" xfId="0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8" xfId="0" quotePrefix="1" applyFont="1" applyBorder="1" applyAlignment="1">
      <alignment horizontal="center" vertical="center" wrapText="1"/>
    </xf>
    <xf numFmtId="0" fontId="0" fillId="0" borderId="34" xfId="0" applyBorder="1" applyAlignment="1">
      <alignment vertical="center"/>
    </xf>
    <xf numFmtId="0" fontId="15" fillId="0" borderId="37" xfId="0" applyFont="1" applyBorder="1" applyAlignment="1">
      <alignment vertical="center"/>
    </xf>
    <xf numFmtId="166" fontId="16" fillId="0" borderId="38" xfId="0" applyNumberFormat="1" applyFont="1" applyBorder="1" applyAlignment="1">
      <alignment horizontal="center" vertical="center"/>
    </xf>
    <xf numFmtId="166" fontId="0" fillId="0" borderId="19" xfId="0" applyNumberFormat="1" applyBorder="1" applyAlignment="1">
      <alignment horizontal="left" vertical="center" wrapText="1"/>
    </xf>
    <xf numFmtId="9" fontId="0" fillId="0" borderId="15" xfId="1" applyFont="1" applyFill="1" applyBorder="1" applyAlignment="1">
      <alignment horizontal="center" vertical="center"/>
    </xf>
    <xf numFmtId="9" fontId="0" fillId="0" borderId="7" xfId="1" applyFont="1" applyFill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0" fontId="4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2" fillId="7" borderId="8" xfId="0" applyFont="1" applyFill="1" applyBorder="1" applyAlignment="1" applyProtection="1">
      <alignment horizontal="center" vertical="center" wrapText="1"/>
      <protection locked="0"/>
    </xf>
    <xf numFmtId="0" fontId="0" fillId="0" borderId="28" xfId="0" applyBorder="1" applyAlignment="1">
      <alignment vertical="top"/>
    </xf>
    <xf numFmtId="165" fontId="0" fillId="0" borderId="28" xfId="1" applyNumberFormat="1" applyFont="1" applyBorder="1" applyAlignment="1">
      <alignment vertical="top"/>
    </xf>
    <xf numFmtId="164" fontId="7" fillId="5" borderId="23" xfId="0" applyNumberFormat="1" applyFont="1" applyFill="1" applyBorder="1" applyAlignment="1">
      <alignment vertical="center"/>
    </xf>
    <xf numFmtId="0" fontId="0" fillId="0" borderId="8" xfId="0" applyBorder="1" applyAlignment="1">
      <alignment vertical="top"/>
    </xf>
    <xf numFmtId="164" fontId="7" fillId="5" borderId="5" xfId="0" applyNumberFormat="1" applyFont="1" applyFill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vertical="top"/>
    </xf>
    <xf numFmtId="165" fontId="0" fillId="0" borderId="18" xfId="1" applyNumberFormat="1" applyFont="1" applyBorder="1" applyAlignment="1">
      <alignment vertical="top"/>
    </xf>
    <xf numFmtId="164" fontId="7" fillId="5" borderId="31" xfId="0" applyNumberFormat="1" applyFont="1" applyFill="1" applyBorder="1" applyAlignment="1">
      <alignment vertical="center"/>
    </xf>
    <xf numFmtId="0" fontId="0" fillId="0" borderId="14" xfId="0" applyBorder="1" applyAlignment="1">
      <alignment vertical="top"/>
    </xf>
    <xf numFmtId="164" fontId="7" fillId="5" borderId="13" xfId="0" applyNumberFormat="1" applyFont="1" applyFill="1" applyBorder="1" applyAlignment="1">
      <alignment vertical="center"/>
    </xf>
    <xf numFmtId="0" fontId="0" fillId="0" borderId="20" xfId="0" applyBorder="1" applyAlignment="1">
      <alignment vertical="top"/>
    </xf>
    <xf numFmtId="165" fontId="0" fillId="0" borderId="20" xfId="1" applyNumberFormat="1" applyFont="1" applyBorder="1" applyAlignment="1">
      <alignment vertical="top"/>
    </xf>
    <xf numFmtId="164" fontId="7" fillId="5" borderId="47" xfId="0" applyNumberFormat="1" applyFont="1" applyFill="1" applyBorder="1" applyAlignment="1">
      <alignment vertical="center"/>
    </xf>
    <xf numFmtId="0" fontId="0" fillId="0" borderId="10" xfId="0" applyBorder="1" applyAlignment="1">
      <alignment vertical="top"/>
    </xf>
    <xf numFmtId="164" fontId="7" fillId="5" borderId="9" xfId="0" applyNumberFormat="1" applyFont="1" applyFill="1" applyBorder="1" applyAlignment="1">
      <alignment vertical="center"/>
    </xf>
    <xf numFmtId="164" fontId="0" fillId="0" borderId="14" xfId="0" applyNumberFormat="1" applyBorder="1" applyAlignment="1">
      <alignment vertical="top"/>
    </xf>
    <xf numFmtId="164" fontId="0" fillId="0" borderId="10" xfId="0" applyNumberFormat="1" applyBorder="1" applyAlignment="1">
      <alignment vertical="top"/>
    </xf>
    <xf numFmtId="164" fontId="0" fillId="0" borderId="20" xfId="0" applyNumberFormat="1" applyBorder="1" applyAlignment="1">
      <alignment vertical="top"/>
    </xf>
    <xf numFmtId="0" fontId="0" fillId="0" borderId="18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7" fillId="0" borderId="20" xfId="0" applyFont="1" applyBorder="1" applyAlignment="1">
      <alignment vertical="center"/>
    </xf>
    <xf numFmtId="0" fontId="0" fillId="0" borderId="19" xfId="0" applyBorder="1" applyAlignment="1">
      <alignment vertical="top"/>
    </xf>
    <xf numFmtId="165" fontId="0" fillId="0" borderId="19" xfId="1" applyNumberFormat="1" applyFont="1" applyBorder="1" applyAlignment="1">
      <alignment vertical="top"/>
    </xf>
    <xf numFmtId="164" fontId="7" fillId="5" borderId="36" xfId="0" applyNumberFormat="1" applyFont="1" applyFill="1" applyBorder="1" applyAlignment="1">
      <alignment vertical="center"/>
    </xf>
    <xf numFmtId="0" fontId="0" fillId="0" borderId="16" xfId="0" applyBorder="1" applyAlignment="1">
      <alignment vertical="top"/>
    </xf>
    <xf numFmtId="164" fontId="7" fillId="5" borderId="15" xfId="0" applyNumberFormat="1" applyFont="1" applyFill="1" applyBorder="1" applyAlignment="1">
      <alignment vertic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2" borderId="1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14" borderId="17" xfId="0" applyFont="1" applyFill="1" applyBorder="1" applyAlignment="1">
      <alignment horizontal="center" vertical="center" wrapText="1"/>
    </xf>
    <xf numFmtId="0" fontId="2" fillId="14" borderId="22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0" fillId="16" borderId="18" xfId="0" applyFill="1" applyBorder="1" applyAlignment="1">
      <alignment vertical="center"/>
    </xf>
    <xf numFmtId="9" fontId="6" fillId="16" borderId="0" xfId="1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9" fontId="6" fillId="0" borderId="0" xfId="1" applyFont="1" applyBorder="1"/>
    <xf numFmtId="0" fontId="0" fillId="13" borderId="18" xfId="0" applyFill="1" applyBorder="1" applyAlignment="1">
      <alignment horizontal="center" vertical="center"/>
    </xf>
    <xf numFmtId="164" fontId="7" fillId="13" borderId="18" xfId="0" applyNumberFormat="1" applyFont="1" applyFill="1" applyBorder="1" applyAlignment="1">
      <alignment horizontal="center" vertical="center"/>
    </xf>
    <xf numFmtId="165" fontId="6" fillId="16" borderId="0" xfId="1" applyNumberFormat="1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vertical="center"/>
    </xf>
    <xf numFmtId="9" fontId="7" fillId="16" borderId="1" xfId="1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164" fontId="7" fillId="5" borderId="11" xfId="0" applyNumberFormat="1" applyFont="1" applyFill="1" applyBorder="1" applyAlignment="1">
      <alignment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9" fontId="6" fillId="0" borderId="1" xfId="1" applyFont="1" applyBorder="1"/>
    <xf numFmtId="0" fontId="3" fillId="0" borderId="1" xfId="0" applyFont="1" applyBorder="1"/>
    <xf numFmtId="0" fontId="7" fillId="13" borderId="18" xfId="0" applyFont="1" applyFill="1" applyBorder="1" applyAlignment="1">
      <alignment horizontal="center" vertical="center"/>
    </xf>
    <xf numFmtId="0" fontId="7" fillId="16" borderId="18" xfId="0" applyFont="1" applyFill="1" applyBorder="1" applyAlignment="1">
      <alignment vertical="center"/>
    </xf>
    <xf numFmtId="9" fontId="7" fillId="16" borderId="0" xfId="1" applyFont="1" applyFill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164" fontId="7" fillId="0" borderId="0" xfId="0" applyNumberFormat="1" applyFont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/>
    </xf>
    <xf numFmtId="9" fontId="0" fillId="0" borderId="14" xfId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16" borderId="51" xfId="0" applyFill="1" applyBorder="1" applyAlignment="1">
      <alignment vertical="center"/>
    </xf>
    <xf numFmtId="9" fontId="0" fillId="16" borderId="50" xfId="1" applyFont="1" applyFill="1" applyBorder="1" applyAlignment="1">
      <alignment horizontal="center" vertical="center"/>
    </xf>
    <xf numFmtId="0" fontId="0" fillId="0" borderId="51" xfId="0" applyBorder="1" applyAlignment="1">
      <alignment vertical="center"/>
    </xf>
    <xf numFmtId="164" fontId="0" fillId="5" borderId="49" xfId="0" applyNumberFormat="1" applyFill="1" applyBorder="1" applyAlignment="1">
      <alignment vertical="center"/>
    </xf>
    <xf numFmtId="164" fontId="0" fillId="0" borderId="50" xfId="0" applyNumberFormat="1" applyBorder="1" applyAlignment="1">
      <alignment vertical="center"/>
    </xf>
    <xf numFmtId="164" fontId="0" fillId="0" borderId="52" xfId="0" applyNumberFormat="1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0" fillId="13" borderId="51" xfId="0" applyFill="1" applyBorder="1" applyAlignment="1">
      <alignment horizontal="center" vertical="center"/>
    </xf>
    <xf numFmtId="9" fontId="0" fillId="16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4" xfId="0" applyNumberFormat="1" applyBorder="1" applyAlignment="1">
      <alignment vertical="center"/>
    </xf>
    <xf numFmtId="0" fontId="7" fillId="13" borderId="2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16" borderId="21" xfId="0" applyFill="1" applyBorder="1" applyAlignment="1">
      <alignment vertical="center"/>
    </xf>
    <xf numFmtId="9" fontId="6" fillId="16" borderId="1" xfId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2" fillId="0" borderId="0" xfId="0" applyFont="1"/>
    <xf numFmtId="0" fontId="0" fillId="13" borderId="21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16" borderId="20" xfId="0" applyFill="1" applyBorder="1" applyAlignment="1">
      <alignment vertical="center"/>
    </xf>
    <xf numFmtId="9" fontId="6" fillId="16" borderId="2" xfId="1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9" fontId="6" fillId="0" borderId="2" xfId="1" applyFont="1" applyBorder="1"/>
    <xf numFmtId="0" fontId="7" fillId="0" borderId="21" xfId="0" applyFon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16" borderId="19" xfId="0" applyFill="1" applyBorder="1" applyAlignment="1">
      <alignment vertical="center"/>
    </xf>
    <xf numFmtId="9" fontId="6" fillId="16" borderId="7" xfId="1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164" fontId="0" fillId="5" borderId="15" xfId="0" applyNumberFormat="1" applyFill="1" applyBorder="1" applyAlignment="1">
      <alignment vertical="center"/>
    </xf>
    <xf numFmtId="164" fontId="0" fillId="0" borderId="7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9" fontId="6" fillId="0" borderId="7" xfId="1" applyFont="1" applyBorder="1"/>
    <xf numFmtId="0" fontId="0" fillId="13" borderId="19" xfId="0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53" xfId="0" applyFont="1" applyFill="1" applyBorder="1" applyAlignment="1">
      <alignment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2" fillId="4" borderId="54" xfId="0" applyFont="1" applyFill="1" applyBorder="1" applyAlignment="1">
      <alignment horizontal="center" vertical="center" wrapText="1"/>
    </xf>
    <xf numFmtId="165" fontId="7" fillId="0" borderId="24" xfId="1" applyNumberFormat="1" applyFont="1" applyFill="1" applyBorder="1" applyAlignment="1">
      <alignment vertical="center"/>
    </xf>
    <xf numFmtId="164" fontId="11" fillId="5" borderId="25" xfId="0" applyNumberFormat="1" applyFont="1" applyFill="1" applyBorder="1" applyAlignment="1">
      <alignment vertical="center"/>
    </xf>
    <xf numFmtId="164" fontId="2" fillId="5" borderId="27" xfId="0" applyNumberFormat="1" applyFont="1" applyFill="1" applyBorder="1" applyAlignment="1">
      <alignment vertical="center"/>
    </xf>
    <xf numFmtId="164" fontId="7" fillId="0" borderId="25" xfId="0" applyNumberFormat="1" applyFont="1" applyBorder="1" applyAlignment="1">
      <alignment vertical="center"/>
    </xf>
    <xf numFmtId="164" fontId="0" fillId="5" borderId="27" xfId="0" applyNumberFormat="1" applyFill="1" applyBorder="1" applyAlignment="1">
      <alignment vertical="center"/>
    </xf>
    <xf numFmtId="165" fontId="7" fillId="0" borderId="30" xfId="1" applyNumberFormat="1" applyFont="1" applyFill="1" applyBorder="1" applyAlignment="1">
      <alignment vertical="center"/>
    </xf>
    <xf numFmtId="164" fontId="2" fillId="5" borderId="33" xfId="0" applyNumberFormat="1" applyFont="1" applyFill="1" applyBorder="1" applyAlignment="1">
      <alignment vertical="center"/>
    </xf>
    <xf numFmtId="164" fontId="7" fillId="0" borderId="29" xfId="0" applyNumberFormat="1" applyFont="1" applyBorder="1" applyAlignment="1">
      <alignment vertical="center"/>
    </xf>
    <xf numFmtId="164" fontId="0" fillId="5" borderId="30" xfId="0" applyNumberFormat="1" applyFill="1" applyBorder="1" applyAlignment="1">
      <alignment vertical="center"/>
    </xf>
    <xf numFmtId="165" fontId="7" fillId="0" borderId="46" xfId="1" applyNumberFormat="1" applyFont="1" applyFill="1" applyBorder="1" applyAlignment="1">
      <alignment vertical="center"/>
    </xf>
    <xf numFmtId="164" fontId="0" fillId="5" borderId="46" xfId="0" applyNumberFormat="1" applyFill="1" applyBorder="1" applyAlignment="1">
      <alignment vertical="center"/>
    </xf>
    <xf numFmtId="164" fontId="2" fillId="5" borderId="48" xfId="0" applyNumberFormat="1" applyFont="1" applyFill="1" applyBorder="1" applyAlignment="1">
      <alignment vertical="center"/>
    </xf>
    <xf numFmtId="164" fontId="7" fillId="0" borderId="42" xfId="0" applyNumberFormat="1" applyFont="1" applyBorder="1" applyAlignment="1">
      <alignment vertical="center"/>
    </xf>
    <xf numFmtId="165" fontId="7" fillId="0" borderId="1" xfId="1" applyNumberFormat="1" applyFont="1" applyFill="1" applyBorder="1" applyAlignment="1">
      <alignment vertical="center"/>
    </xf>
    <xf numFmtId="164" fontId="2" fillId="5" borderId="45" xfId="0" applyNumberFormat="1" applyFont="1" applyFill="1" applyBorder="1" applyAlignment="1">
      <alignment vertical="center"/>
    </xf>
    <xf numFmtId="164" fontId="7" fillId="0" borderId="39" xfId="0" applyNumberFormat="1" applyFont="1" applyBorder="1" applyAlignment="1">
      <alignment vertical="center"/>
    </xf>
    <xf numFmtId="165" fontId="7" fillId="0" borderId="0" xfId="1" applyNumberFormat="1" applyFont="1" applyFill="1" applyBorder="1" applyAlignment="1">
      <alignment vertical="center"/>
    </xf>
    <xf numFmtId="164" fontId="11" fillId="5" borderId="29" xfId="0" applyNumberFormat="1" applyFont="1" applyFill="1" applyBorder="1" applyAlignment="1">
      <alignment horizontal="right" vertical="center"/>
    </xf>
    <xf numFmtId="164" fontId="0" fillId="17" borderId="29" xfId="0" applyNumberFormat="1" applyFill="1" applyBorder="1" applyAlignment="1">
      <alignment vertical="center"/>
    </xf>
    <xf numFmtId="164" fontId="11" fillId="17" borderId="29" xfId="0" applyNumberFormat="1" applyFont="1" applyFill="1" applyBorder="1" applyAlignment="1">
      <alignment vertical="center"/>
    </xf>
    <xf numFmtId="164" fontId="2" fillId="17" borderId="33" xfId="0" applyNumberFormat="1" applyFont="1" applyFill="1" applyBorder="1" applyAlignment="1">
      <alignment vertical="center"/>
    </xf>
    <xf numFmtId="0" fontId="7" fillId="0" borderId="40" xfId="0" applyFont="1" applyBorder="1" applyAlignment="1">
      <alignment vertical="center"/>
    </xf>
    <xf numFmtId="165" fontId="7" fillId="0" borderId="40" xfId="1" applyNumberFormat="1" applyFont="1" applyFill="1" applyBorder="1" applyAlignment="1">
      <alignment vertical="center"/>
    </xf>
    <xf numFmtId="164" fontId="0" fillId="5" borderId="40" xfId="0" applyNumberFormat="1" applyFill="1" applyBorder="1" applyAlignment="1">
      <alignment vertical="center"/>
    </xf>
    <xf numFmtId="165" fontId="7" fillId="0" borderId="35" xfId="1" applyNumberFormat="1" applyFont="1" applyFill="1" applyBorder="1" applyAlignment="1">
      <alignment vertical="center"/>
    </xf>
    <xf numFmtId="164" fontId="11" fillId="5" borderId="34" xfId="0" applyNumberFormat="1" applyFont="1" applyFill="1" applyBorder="1" applyAlignment="1">
      <alignment vertical="center"/>
    </xf>
    <xf numFmtId="164" fontId="2" fillId="5" borderId="38" xfId="0" applyNumberFormat="1" applyFont="1" applyFill="1" applyBorder="1" applyAlignment="1">
      <alignment vertical="center"/>
    </xf>
    <xf numFmtId="164" fontId="7" fillId="0" borderId="34" xfId="0" applyNumberFormat="1" applyFont="1" applyBorder="1" applyAlignment="1">
      <alignment vertical="center"/>
    </xf>
    <xf numFmtId="164" fontId="22" fillId="5" borderId="0" xfId="0" applyNumberFormat="1" applyFont="1" applyFill="1" applyAlignment="1">
      <alignment vertical="center"/>
    </xf>
    <xf numFmtId="164" fontId="22" fillId="5" borderId="7" xfId="0" applyNumberFormat="1" applyFont="1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7" borderId="23" xfId="0" applyNumberFormat="1" applyFill="1" applyBorder="1" applyAlignment="1">
      <alignment vertical="center"/>
    </xf>
    <xf numFmtId="164" fontId="0" fillId="7" borderId="6" xfId="0" applyNumberFormat="1" applyFill="1" applyBorder="1" applyAlignment="1">
      <alignment vertical="center"/>
    </xf>
    <xf numFmtId="164" fontId="0" fillId="7" borderId="26" xfId="0" applyNumberFormat="1" applyFill="1" applyBorder="1" applyAlignment="1">
      <alignment vertical="center"/>
    </xf>
    <xf numFmtId="164" fontId="0" fillId="6" borderId="23" xfId="0" applyNumberFormat="1" applyFill="1" applyBorder="1" applyAlignment="1">
      <alignment vertical="center"/>
    </xf>
    <xf numFmtId="164" fontId="0" fillId="6" borderId="6" xfId="0" applyNumberFormat="1" applyFill="1" applyBorder="1" applyAlignment="1">
      <alignment vertical="center"/>
    </xf>
    <xf numFmtId="164" fontId="0" fillId="6" borderId="26" xfId="0" applyNumberFormat="1" applyFill="1" applyBorder="1" applyAlignment="1">
      <alignment vertical="center"/>
    </xf>
    <xf numFmtId="164" fontId="0" fillId="7" borderId="3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164" fontId="0" fillId="7" borderId="32" xfId="0" applyNumberFormat="1" applyFill="1" applyBorder="1" applyAlignment="1">
      <alignment vertical="center"/>
    </xf>
    <xf numFmtId="164" fontId="0" fillId="6" borderId="31" xfId="0" applyNumberFormat="1" applyFill="1" applyBorder="1" applyAlignment="1">
      <alignment vertical="center"/>
    </xf>
    <xf numFmtId="164" fontId="0" fillId="6" borderId="0" xfId="0" applyNumberFormat="1" applyFill="1" applyAlignment="1">
      <alignment vertical="center"/>
    </xf>
    <xf numFmtId="164" fontId="0" fillId="6" borderId="32" xfId="0" applyNumberFormat="1" applyFill="1" applyBorder="1" applyAlignment="1">
      <alignment vertical="center"/>
    </xf>
    <xf numFmtId="164" fontId="0" fillId="6" borderId="36" xfId="0" applyNumberFormat="1" applyFill="1" applyBorder="1" applyAlignment="1">
      <alignment vertical="center"/>
    </xf>
    <xf numFmtId="164" fontId="0" fillId="6" borderId="37" xfId="0" applyNumberFormat="1" applyFill="1" applyBorder="1" applyAlignment="1">
      <alignment vertical="center"/>
    </xf>
    <xf numFmtId="164" fontId="0" fillId="10" borderId="25" xfId="0" applyNumberFormat="1" applyFill="1" applyBorder="1" applyAlignment="1">
      <alignment vertical="center"/>
    </xf>
    <xf numFmtId="164" fontId="0" fillId="6" borderId="5" xfId="0" applyNumberFormat="1" applyFill="1" applyBorder="1" applyAlignment="1">
      <alignment vertical="center"/>
    </xf>
    <xf numFmtId="164" fontId="0" fillId="6" borderId="25" xfId="0" applyNumberFormat="1" applyFill="1" applyBorder="1" applyAlignment="1">
      <alignment vertical="center"/>
    </xf>
    <xf numFmtId="164" fontId="0" fillId="6" borderId="8" xfId="0" applyNumberFormat="1" applyFill="1" applyBorder="1" applyAlignment="1">
      <alignment vertical="center"/>
    </xf>
    <xf numFmtId="164" fontId="0" fillId="10" borderId="29" xfId="0" applyNumberFormat="1" applyFill="1" applyBorder="1" applyAlignment="1">
      <alignment vertical="center"/>
    </xf>
    <xf numFmtId="164" fontId="0" fillId="6" borderId="13" xfId="0" applyNumberFormat="1" applyFill="1" applyBorder="1" applyAlignment="1">
      <alignment vertical="center"/>
    </xf>
    <xf numFmtId="164" fontId="0" fillId="6" borderId="29" xfId="0" applyNumberFormat="1" applyFill="1" applyBorder="1" applyAlignment="1">
      <alignment vertical="center"/>
    </xf>
    <xf numFmtId="164" fontId="0" fillId="6" borderId="14" xfId="0" applyNumberFormat="1" applyFill="1" applyBorder="1" applyAlignment="1">
      <alignment vertical="center"/>
    </xf>
    <xf numFmtId="164" fontId="0" fillId="10" borderId="34" xfId="0" applyNumberFormat="1" applyFill="1" applyBorder="1" applyAlignment="1">
      <alignment vertical="center"/>
    </xf>
    <xf numFmtId="164" fontId="0" fillId="6" borderId="15" xfId="0" applyNumberFormat="1" applyFill="1" applyBorder="1" applyAlignment="1">
      <alignment vertical="center"/>
    </xf>
    <xf numFmtId="164" fontId="0" fillId="6" borderId="34" xfId="0" applyNumberFormat="1" applyFill="1" applyBorder="1" applyAlignment="1">
      <alignment vertical="center"/>
    </xf>
    <xf numFmtId="164" fontId="0" fillId="6" borderId="16" xfId="0" applyNumberFormat="1" applyFill="1" applyBorder="1" applyAlignment="1">
      <alignment vertical="center"/>
    </xf>
    <xf numFmtId="164" fontId="0" fillId="6" borderId="33" xfId="0" applyNumberFormat="1" applyFill="1" applyBorder="1" applyAlignment="1">
      <alignment vertical="center"/>
    </xf>
    <xf numFmtId="164" fontId="0" fillId="6" borderId="27" xfId="0" applyNumberFormat="1" applyFill="1" applyBorder="1" applyAlignment="1">
      <alignment vertical="center"/>
    </xf>
    <xf numFmtId="164" fontId="0" fillId="6" borderId="38" xfId="0" applyNumberFormat="1" applyFill="1" applyBorder="1" applyAlignment="1">
      <alignment vertical="center"/>
    </xf>
    <xf numFmtId="164" fontId="0" fillId="6" borderId="7" xfId="0" applyNumberFormat="1" applyFill="1" applyBorder="1" applyAlignment="1">
      <alignment vertical="center"/>
    </xf>
    <xf numFmtId="0" fontId="8" fillId="7" borderId="5" xfId="0" applyFont="1" applyFill="1" applyBorder="1" applyAlignment="1" applyProtection="1">
      <alignment horizontal="center" vertical="top" wrapText="1"/>
      <protection locked="0"/>
    </xf>
    <xf numFmtId="0" fontId="2" fillId="18" borderId="5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8" borderId="5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8" borderId="51" xfId="0" applyFill="1" applyBorder="1" applyAlignment="1">
      <alignment horizontal="center"/>
    </xf>
    <xf numFmtId="9" fontId="0" fillId="0" borderId="0" xfId="1" applyFont="1"/>
    <xf numFmtId="164" fontId="0" fillId="6" borderId="42" xfId="0" applyNumberFormat="1" applyFill="1" applyBorder="1" applyAlignment="1">
      <alignment vertical="center"/>
    </xf>
    <xf numFmtId="164" fontId="0" fillId="18" borderId="51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164" fontId="11" fillId="6" borderId="35" xfId="0" applyNumberFormat="1" applyFont="1" applyFill="1" applyBorder="1" applyAlignment="1">
      <alignment vertical="center"/>
    </xf>
    <xf numFmtId="0" fontId="0" fillId="0" borderId="15" xfId="0" applyBorder="1" applyAlignment="1">
      <alignment horizontal="center"/>
    </xf>
    <xf numFmtId="0" fontId="0" fillId="18" borderId="56" xfId="0" applyFill="1" applyBorder="1" applyAlignment="1">
      <alignment horizontal="center"/>
    </xf>
    <xf numFmtId="0" fontId="8" fillId="7" borderId="5" xfId="0" applyFont="1" applyFill="1" applyBorder="1" applyAlignment="1" applyProtection="1">
      <alignment horizontal="center" vertical="center" wrapText="1"/>
      <protection locked="0"/>
    </xf>
    <xf numFmtId="0" fontId="0" fillId="18" borderId="55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64" fontId="0" fillId="0" borderId="0" xfId="0" applyNumberFormat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164" fontId="0" fillId="6" borderId="48" xfId="0" applyNumberForma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24" fillId="18" borderId="22" xfId="0" applyFont="1" applyFill="1" applyBorder="1" applyAlignment="1">
      <alignment horizontal="center" vertical="center"/>
    </xf>
    <xf numFmtId="165" fontId="17" fillId="0" borderId="28" xfId="1" applyNumberFormat="1" applyFont="1" applyBorder="1" applyAlignment="1">
      <alignment horizontal="center" vertical="center"/>
    </xf>
    <xf numFmtId="167" fontId="17" fillId="0" borderId="21" xfId="3" applyNumberFormat="1" applyFont="1" applyBorder="1" applyAlignment="1">
      <alignment horizontal="center"/>
    </xf>
    <xf numFmtId="165" fontId="17" fillId="0" borderId="21" xfId="1" applyNumberFormat="1" applyFont="1" applyBorder="1" applyAlignment="1">
      <alignment horizontal="center"/>
    </xf>
    <xf numFmtId="168" fontId="17" fillId="0" borderId="21" xfId="3" applyNumberFormat="1" applyFont="1" applyBorder="1" applyAlignment="1">
      <alignment horizontal="center"/>
    </xf>
    <xf numFmtId="167" fontId="17" fillId="0" borderId="18" xfId="3" applyNumberFormat="1" applyFont="1" applyBorder="1" applyAlignment="1">
      <alignment horizontal="center"/>
    </xf>
    <xf numFmtId="165" fontId="17" fillId="0" borderId="18" xfId="1" applyNumberFormat="1" applyFont="1" applyBorder="1" applyAlignment="1">
      <alignment horizontal="center"/>
    </xf>
    <xf numFmtId="168" fontId="17" fillId="0" borderId="18" xfId="3" applyNumberFormat="1" applyFont="1" applyBorder="1" applyAlignment="1">
      <alignment horizontal="center"/>
    </xf>
    <xf numFmtId="43" fontId="17" fillId="0" borderId="21" xfId="3" applyFont="1" applyBorder="1" applyAlignment="1">
      <alignment horizontal="center"/>
    </xf>
    <xf numFmtId="43" fontId="17" fillId="0" borderId="18" xfId="3" applyFont="1" applyBorder="1" applyAlignment="1">
      <alignment horizontal="center"/>
    </xf>
    <xf numFmtId="10" fontId="0" fillId="0" borderId="0" xfId="1" applyNumberFormat="1" applyFont="1"/>
    <xf numFmtId="165" fontId="17" fillId="0" borderId="18" xfId="1" applyNumberFormat="1" applyFont="1" applyBorder="1" applyAlignment="1">
      <alignment horizontal="center" vertical="center" wrapText="1"/>
    </xf>
    <xf numFmtId="165" fontId="17" fillId="0" borderId="18" xfId="1" quotePrefix="1" applyNumberFormat="1" applyFont="1" applyBorder="1" applyAlignment="1">
      <alignment horizontal="center" vertical="center" wrapText="1"/>
    </xf>
    <xf numFmtId="170" fontId="0" fillId="0" borderId="0" xfId="0" applyNumberFormat="1"/>
    <xf numFmtId="0" fontId="0" fillId="6" borderId="14" xfId="0" applyFill="1" applyBorder="1" applyAlignment="1">
      <alignment horizontal="center"/>
    </xf>
    <xf numFmtId="1" fontId="17" fillId="0" borderId="21" xfId="1" applyNumberFormat="1" applyFont="1" applyBorder="1" applyAlignment="1">
      <alignment vertical="center"/>
    </xf>
    <xf numFmtId="1" fontId="17" fillId="0" borderId="18" xfId="1" applyNumberFormat="1" applyFont="1" applyBorder="1" applyAlignment="1">
      <alignment vertical="center"/>
    </xf>
    <xf numFmtId="165" fontId="17" fillId="0" borderId="20" xfId="1" applyNumberFormat="1" applyFont="1" applyBorder="1" applyAlignment="1">
      <alignment horizontal="center"/>
    </xf>
    <xf numFmtId="1" fontId="17" fillId="0" borderId="20" xfId="1" applyNumberFormat="1" applyFont="1" applyBorder="1" applyAlignment="1">
      <alignment vertical="center"/>
    </xf>
    <xf numFmtId="1" fontId="17" fillId="0" borderId="18" xfId="1" applyNumberFormat="1" applyFont="1" applyBorder="1" applyAlignment="1">
      <alignment horizontal="center"/>
    </xf>
    <xf numFmtId="0" fontId="0" fillId="6" borderId="12" xfId="0" applyFill="1" applyBorder="1" applyAlignment="1">
      <alignment horizontal="center"/>
    </xf>
    <xf numFmtId="1" fontId="17" fillId="0" borderId="21" xfId="1" applyNumberFormat="1" applyFont="1" applyBorder="1" applyAlignment="1">
      <alignment horizontal="center"/>
    </xf>
    <xf numFmtId="165" fontId="17" fillId="0" borderId="21" xfId="1" applyNumberFormat="1" applyFont="1" applyBorder="1" applyAlignment="1">
      <alignment horizontal="center" vertical="center"/>
    </xf>
    <xf numFmtId="165" fontId="17" fillId="0" borderId="18" xfId="1" applyNumberFormat="1" applyFont="1" applyBorder="1" applyAlignment="1">
      <alignment horizontal="center" vertical="center"/>
    </xf>
    <xf numFmtId="165" fontId="17" fillId="0" borderId="20" xfId="1" applyNumberFormat="1" applyFont="1" applyBorder="1" applyAlignment="1">
      <alignment horizontal="center" vertical="center"/>
    </xf>
    <xf numFmtId="10" fontId="17" fillId="0" borderId="21" xfId="1" applyNumberFormat="1" applyFont="1" applyBorder="1" applyAlignment="1">
      <alignment horizontal="center"/>
    </xf>
    <xf numFmtId="166" fontId="0" fillId="0" borderId="0" xfId="0" applyNumberFormat="1"/>
    <xf numFmtId="10" fontId="17" fillId="0" borderId="18" xfId="1" applyNumberFormat="1" applyFont="1" applyBorder="1" applyAlignment="1">
      <alignment horizontal="center"/>
    </xf>
    <xf numFmtId="0" fontId="0" fillId="6" borderId="10" xfId="0" applyFill="1" applyBorder="1" applyAlignment="1">
      <alignment horizontal="center"/>
    </xf>
    <xf numFmtId="10" fontId="17" fillId="0" borderId="20" xfId="1" applyNumberFormat="1" applyFont="1" applyBorder="1" applyAlignment="1">
      <alignment horizontal="center"/>
    </xf>
    <xf numFmtId="165" fontId="17" fillId="0" borderId="19" xfId="1" applyNumberFormat="1" applyFont="1" applyBorder="1" applyAlignment="1">
      <alignment horizontal="center"/>
    </xf>
    <xf numFmtId="1" fontId="17" fillId="0" borderId="19" xfId="1" applyNumberFormat="1" applyFont="1" applyBorder="1" applyAlignment="1">
      <alignment horizontal="center" vertical="center"/>
    </xf>
    <xf numFmtId="165" fontId="17" fillId="0" borderId="19" xfId="1" applyNumberFormat="1" applyFont="1" applyBorder="1" applyAlignment="1">
      <alignment horizontal="center" vertical="center"/>
    </xf>
    <xf numFmtId="0" fontId="1" fillId="2" borderId="57" xfId="0" applyFont="1" applyFill="1" applyBorder="1" applyAlignment="1">
      <alignment vertical="center" wrapText="1"/>
    </xf>
    <xf numFmtId="0" fontId="2" fillId="4" borderId="34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2" fillId="4" borderId="33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vertical="center"/>
    </xf>
    <xf numFmtId="164" fontId="7" fillId="0" borderId="24" xfId="0" applyNumberFormat="1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164" fontId="7" fillId="0" borderId="30" xfId="0" applyNumberFormat="1" applyFont="1" applyBorder="1" applyAlignment="1">
      <alignment vertical="center"/>
    </xf>
    <xf numFmtId="165" fontId="0" fillId="0" borderId="0" xfId="1" applyNumberFormat="1" applyFont="1"/>
    <xf numFmtId="0" fontId="7" fillId="0" borderId="43" xfId="0" applyFont="1" applyBorder="1" applyAlignment="1">
      <alignment vertical="center"/>
    </xf>
    <xf numFmtId="164" fontId="7" fillId="0" borderId="46" xfId="0" applyNumberFormat="1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164" fontId="7" fillId="0" borderId="40" xfId="0" applyNumberFormat="1" applyFont="1" applyBorder="1" applyAlignment="1">
      <alignment vertical="center"/>
    </xf>
    <xf numFmtId="0" fontId="25" fillId="0" borderId="0" xfId="0" applyFont="1"/>
    <xf numFmtId="0" fontId="25" fillId="0" borderId="32" xfId="0" applyFont="1" applyBorder="1"/>
    <xf numFmtId="0" fontId="25" fillId="0" borderId="2" xfId="0" applyFont="1" applyBorder="1"/>
    <xf numFmtId="0" fontId="25" fillId="0" borderId="43" xfId="0" applyFont="1" applyBorder="1"/>
    <xf numFmtId="0" fontId="7" fillId="0" borderId="37" xfId="0" applyFont="1" applyBorder="1" applyAlignment="1">
      <alignment vertical="center"/>
    </xf>
    <xf numFmtId="164" fontId="7" fillId="0" borderId="35" xfId="0" applyNumberFormat="1" applyFont="1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4" fontId="0" fillId="0" borderId="2" xfId="0" applyNumberFormat="1" applyBorder="1" applyAlignment="1">
      <alignment vertical="top"/>
    </xf>
    <xf numFmtId="164" fontId="7" fillId="5" borderId="20" xfId="0" applyNumberFormat="1" applyFont="1" applyFill="1" applyBorder="1" applyAlignment="1">
      <alignment vertical="center"/>
    </xf>
    <xf numFmtId="0" fontId="0" fillId="0" borderId="7" xfId="0" applyBorder="1" applyAlignment="1">
      <alignment vertical="top"/>
    </xf>
    <xf numFmtId="0" fontId="2" fillId="13" borderId="58" xfId="0" applyFont="1" applyFill="1" applyBorder="1" applyAlignment="1">
      <alignment horizontal="center"/>
    </xf>
    <xf numFmtId="164" fontId="0" fillId="13" borderId="13" xfId="0" applyNumberForma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13" borderId="13" xfId="0" applyNumberFormat="1" applyFont="1" applyFill="1" applyBorder="1" applyAlignment="1">
      <alignment horizontal="center" vertical="center"/>
    </xf>
    <xf numFmtId="0" fontId="7" fillId="13" borderId="13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49" xfId="0" applyFill="1" applyBorder="1" applyAlignment="1">
      <alignment horizontal="center" vertical="center"/>
    </xf>
    <xf numFmtId="164" fontId="7" fillId="6" borderId="1" xfId="0" applyNumberFormat="1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164" fontId="7" fillId="6" borderId="0" xfId="0" applyNumberFormat="1" applyFont="1" applyFill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164" fontId="3" fillId="0" borderId="61" xfId="0" applyNumberFormat="1" applyFont="1" applyBorder="1" applyAlignment="1">
      <alignment horizontal="center" vertical="center"/>
    </xf>
    <xf numFmtId="164" fontId="3" fillId="0" borderId="60" xfId="0" applyNumberFormat="1" applyFont="1" applyBorder="1" applyAlignment="1">
      <alignment horizontal="center" vertical="center"/>
    </xf>
    <xf numFmtId="164" fontId="0" fillId="0" borderId="62" xfId="0" applyNumberFormat="1" applyBorder="1" applyAlignment="1">
      <alignment vertical="center"/>
    </xf>
    <xf numFmtId="164" fontId="0" fillId="0" borderId="60" xfId="0" applyNumberFormat="1" applyBorder="1" applyAlignment="1">
      <alignment vertical="center"/>
    </xf>
    <xf numFmtId="164" fontId="7" fillId="0" borderId="63" xfId="0" applyNumberFormat="1" applyFont="1" applyBorder="1" applyAlignment="1">
      <alignment horizontal="center" vertical="center"/>
    </xf>
    <xf numFmtId="164" fontId="7" fillId="0" borderId="60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3" fillId="0" borderId="60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0" fillId="0" borderId="60" xfId="0" applyBorder="1"/>
    <xf numFmtId="0" fontId="2" fillId="0" borderId="60" xfId="0" applyFont="1" applyBorder="1"/>
    <xf numFmtId="0" fontId="0" fillId="0" borderId="65" xfId="0" applyBorder="1"/>
    <xf numFmtId="0" fontId="0" fillId="13" borderId="11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2" fillId="14" borderId="44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166" fontId="0" fillId="0" borderId="21" xfId="0" applyNumberFormat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20" xfId="0" applyNumberFormat="1" applyBorder="1" applyAlignment="1">
      <alignment horizontal="center" vertical="center" wrapText="1"/>
    </xf>
    <xf numFmtId="0" fontId="17" fillId="0" borderId="21" xfId="1" applyNumberFormat="1" applyFont="1" applyBorder="1" applyAlignment="1">
      <alignment horizontal="center" vertical="center"/>
    </xf>
    <xf numFmtId="0" fontId="17" fillId="0" borderId="18" xfId="1" applyNumberFormat="1" applyFont="1" applyBorder="1" applyAlignment="1">
      <alignment horizontal="center" vertical="center"/>
    </xf>
    <xf numFmtId="0" fontId="17" fillId="0" borderId="20" xfId="1" applyNumberFormat="1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169" fontId="17" fillId="0" borderId="21" xfId="3" applyNumberFormat="1" applyFont="1" applyBorder="1" applyAlignment="1">
      <alignment horizontal="center" vertical="center"/>
    </xf>
    <xf numFmtId="169" fontId="17" fillId="0" borderId="18" xfId="3" applyNumberFormat="1" applyFont="1" applyBorder="1" applyAlignment="1">
      <alignment horizontal="center" vertical="center"/>
    </xf>
    <xf numFmtId="169" fontId="17" fillId="0" borderId="20" xfId="3" applyNumberFormat="1" applyFont="1" applyBorder="1" applyAlignment="1">
      <alignment horizontal="center" vertical="center"/>
    </xf>
    <xf numFmtId="1" fontId="17" fillId="0" borderId="21" xfId="1" applyNumberFormat="1" applyFont="1" applyBorder="1" applyAlignment="1">
      <alignment horizontal="center" vertical="center"/>
    </xf>
    <xf numFmtId="1" fontId="17" fillId="0" borderId="18" xfId="1" applyNumberFormat="1" applyFont="1" applyBorder="1" applyAlignment="1">
      <alignment horizontal="center" vertical="center"/>
    </xf>
    <xf numFmtId="1" fontId="17" fillId="0" borderId="20" xfId="1" applyNumberFormat="1" applyFont="1" applyBorder="1" applyAlignment="1">
      <alignment horizontal="center" vertical="center"/>
    </xf>
    <xf numFmtId="165" fontId="17" fillId="0" borderId="21" xfId="1" applyNumberFormat="1" applyFont="1" applyBorder="1" applyAlignment="1">
      <alignment horizontal="center" vertical="center"/>
    </xf>
    <xf numFmtId="165" fontId="17" fillId="0" borderId="18" xfId="1" applyNumberFormat="1" applyFont="1" applyBorder="1" applyAlignment="1">
      <alignment horizontal="center" vertical="center"/>
    </xf>
    <xf numFmtId="165" fontId="17" fillId="0" borderId="20" xfId="1" applyNumberFormat="1" applyFont="1" applyBorder="1" applyAlignment="1">
      <alignment horizontal="center" vertical="center"/>
    </xf>
    <xf numFmtId="0" fontId="0" fillId="18" borderId="21" xfId="0" applyFill="1" applyBorder="1" applyAlignment="1">
      <alignment horizontal="center" vertical="center" wrapText="1"/>
    </xf>
    <xf numFmtId="0" fontId="0" fillId="18" borderId="18" xfId="0" applyFill="1" applyBorder="1" applyAlignment="1">
      <alignment horizontal="center" vertical="center" wrapText="1"/>
    </xf>
    <xf numFmtId="0" fontId="0" fillId="18" borderId="19" xfId="0" applyFill="1" applyBorder="1" applyAlignment="1">
      <alignment horizontal="center" vertical="center" wrapText="1"/>
    </xf>
    <xf numFmtId="0" fontId="0" fillId="18" borderId="20" xfId="0" applyFill="1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justify" wrapText="1"/>
    </xf>
    <xf numFmtId="0" fontId="0" fillId="0" borderId="18" xfId="0" applyBorder="1" applyAlignment="1">
      <alignment horizontal="center" vertical="justify" wrapText="1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17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">
    <cellStyle name="Millares" xfId="3" builtinId="3"/>
    <cellStyle name="Normal" xfId="0" builtinId="0"/>
    <cellStyle name="Normal 2" xfId="2" xr:uid="{BAFADA9A-1785-4A50-A47E-62C03A03C737}"/>
    <cellStyle name="Porcentaje" xfId="1" builtinId="5"/>
  </cellStyles>
  <dxfs count="105">
    <dxf>
      <font>
        <u val="none"/>
      </font>
      <border>
        <bottom style="thin">
          <color auto="1"/>
        </bottom>
        <vertical/>
        <horizontal/>
      </border>
    </dxf>
    <dxf>
      <font>
        <u val="none"/>
      </font>
      <border>
        <bottom style="thin">
          <color auto="1"/>
        </bottom>
        <vertical/>
        <horizontal/>
      </border>
    </dxf>
    <dxf>
      <font>
        <u val="none"/>
      </font>
      <border>
        <bottom style="thin">
          <color auto="1"/>
        </bottom>
        <vertical/>
        <horizontal/>
      </border>
    </dxf>
    <dxf>
      <font>
        <u val="none"/>
      </font>
      <border>
        <bottom style="thin">
          <color auto="1"/>
        </bottom>
        <vertical/>
        <horizontal/>
      </border>
    </dxf>
    <dxf>
      <font>
        <u val="none"/>
      </font>
      <border>
        <bottom style="thin">
          <color auto="1"/>
        </bottom>
        <vertical/>
        <horizontal/>
      </border>
    </dxf>
    <dxf>
      <font>
        <u val="none"/>
      </font>
      <border>
        <bottom style="thin">
          <color auto="1"/>
        </bottom>
        <vertical/>
        <horizontal/>
      </border>
    </dxf>
    <dxf>
      <font>
        <u val="none"/>
      </font>
      <border>
        <bottom style="thin">
          <color auto="1"/>
        </bottom>
        <vertical/>
        <horizontal/>
      </border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font>
        <u val="none"/>
      </font>
      <border>
        <bottom style="thin">
          <color auto="1"/>
        </bottom>
        <vertical/>
        <horizontal/>
      </border>
    </dxf>
    <dxf>
      <font>
        <u val="none"/>
      </font>
      <border>
        <bottom style="thin">
          <color auto="1"/>
        </bottom>
        <vertical/>
        <horizontal/>
      </border>
    </dxf>
    <dxf>
      <font>
        <color rgb="FFFF0000"/>
      </font>
      <fill>
        <patternFill>
          <bgColor rgb="FFFFFF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7086-F9EB-4373-B1EC-99DA627F1089}">
  <dimension ref="B1:AO41"/>
  <sheetViews>
    <sheetView showGridLines="0" zoomScale="60" zoomScaleNormal="60" workbookViewId="0">
      <pane xSplit="6" ySplit="5" topLeftCell="J6" activePane="bottomRight" state="frozen"/>
      <selection pane="topRight" activeCell="G1" sqref="G1"/>
      <selection pane="bottomLeft" activeCell="A6" sqref="A6"/>
      <selection pane="bottomRight" activeCell="AE6" sqref="AE6"/>
    </sheetView>
  </sheetViews>
  <sheetFormatPr baseColWidth="10" defaultColWidth="11.44140625" defaultRowHeight="14.4" x14ac:dyDescent="0.3"/>
  <cols>
    <col min="1" max="1" width="2.6640625" customWidth="1"/>
    <col min="2" max="2" width="14" customWidth="1"/>
    <col min="3" max="3" width="17.109375" customWidth="1"/>
    <col min="4" max="4" width="28.44140625" customWidth="1"/>
    <col min="5" max="5" width="6.6640625" style="1" bestFit="1" customWidth="1"/>
    <col min="6" max="6" width="46.33203125" bestFit="1" customWidth="1"/>
    <col min="7" max="7" width="15.109375" style="1" bestFit="1" customWidth="1"/>
    <col min="8" max="8" width="17.109375" style="1" bestFit="1" customWidth="1"/>
    <col min="9" max="9" width="9.88671875" style="1" bestFit="1" customWidth="1"/>
    <col min="10" max="10" width="11.6640625" style="1" bestFit="1" customWidth="1"/>
    <col min="11" max="11" width="15.109375" style="1" bestFit="1" customWidth="1"/>
    <col min="12" max="12" width="17.109375" style="1" bestFit="1" customWidth="1"/>
    <col min="13" max="13" width="10.5546875" style="1" bestFit="1" customWidth="1"/>
    <col min="14" max="14" width="11.6640625" style="1" bestFit="1" customWidth="1"/>
    <col min="15" max="17" width="15.6640625" hidden="1" customWidth="1"/>
    <col min="18" max="18" width="10.88671875" hidden="1" customWidth="1"/>
    <col min="19" max="19" width="15.44140625" hidden="1" customWidth="1"/>
    <col min="20" max="20" width="15.109375" bestFit="1" customWidth="1"/>
    <col min="21" max="21" width="17.33203125" customWidth="1"/>
    <col min="22" max="23" width="20.33203125" customWidth="1"/>
    <col min="24" max="24" width="7.33203125" style="1" bestFit="1" customWidth="1"/>
    <col min="25" max="25" width="32.33203125" style="1" bestFit="1" customWidth="1"/>
    <col min="26" max="26" width="23.6640625" hidden="1" customWidth="1"/>
    <col min="27" max="28" width="19.88671875" hidden="1" customWidth="1"/>
    <col min="29" max="29" width="24.44140625" hidden="1" customWidth="1"/>
    <col min="30" max="30" width="24.88671875" hidden="1" customWidth="1"/>
    <col min="31" max="31" width="24.6640625" bestFit="1" customWidth="1"/>
    <col min="32" max="32" width="11.44140625" customWidth="1"/>
    <col min="33" max="41" width="11.44140625" hidden="1" customWidth="1"/>
  </cols>
  <sheetData>
    <row r="1" spans="2:41" s="2" customFormat="1" ht="23.4" x14ac:dyDescent="0.45">
      <c r="B1" s="633" t="s">
        <v>0</v>
      </c>
      <c r="C1" s="633"/>
      <c r="D1" s="633"/>
      <c r="E1" s="633"/>
      <c r="F1" s="633"/>
      <c r="G1" s="486"/>
      <c r="H1" s="486"/>
      <c r="I1" s="486"/>
      <c r="J1" s="486"/>
      <c r="K1" s="486"/>
      <c r="L1" s="486"/>
      <c r="M1" s="486"/>
      <c r="N1" s="486"/>
      <c r="X1" s="4"/>
      <c r="Y1" s="4"/>
    </row>
    <row r="2" spans="2:41" x14ac:dyDescent="0.3">
      <c r="B2" s="634" t="s">
        <v>1</v>
      </c>
      <c r="C2" s="634"/>
      <c r="D2" s="634"/>
      <c r="E2" s="634"/>
      <c r="F2" s="634"/>
      <c r="G2" s="487"/>
      <c r="H2" s="487"/>
      <c r="I2" s="487"/>
      <c r="J2" s="487"/>
      <c r="K2" s="487"/>
      <c r="L2" s="487"/>
      <c r="M2" s="487"/>
      <c r="N2" s="487"/>
    </row>
    <row r="3" spans="2:41" ht="5.4" customHeight="1" thickBot="1" x14ac:dyDescent="0.35"/>
    <row r="4" spans="2:41" ht="15" thickBot="1" x14ac:dyDescent="0.35">
      <c r="G4" s="635" t="s">
        <v>2</v>
      </c>
      <c r="H4" s="636"/>
      <c r="I4" s="636"/>
      <c r="J4" s="637"/>
      <c r="K4" s="635" t="s">
        <v>3</v>
      </c>
      <c r="L4" s="636"/>
      <c r="M4" s="636"/>
      <c r="N4" s="637"/>
      <c r="T4" s="635" t="s">
        <v>4</v>
      </c>
      <c r="U4" s="636"/>
      <c r="V4" s="636"/>
      <c r="W4" s="637"/>
      <c r="Z4" s="638" t="s">
        <v>5</v>
      </c>
      <c r="AA4" s="639"/>
      <c r="AB4" s="639"/>
      <c r="AC4" s="639"/>
      <c r="AD4" s="640"/>
      <c r="AE4" s="603" t="s">
        <v>6</v>
      </c>
      <c r="AG4" s="630" t="s">
        <v>7</v>
      </c>
      <c r="AH4" s="631"/>
      <c r="AI4" s="631"/>
      <c r="AJ4" s="632"/>
      <c r="AK4" s="369"/>
      <c r="AL4" s="630" t="s">
        <v>8</v>
      </c>
      <c r="AM4" s="631"/>
      <c r="AN4" s="631"/>
      <c r="AO4" s="632"/>
    </row>
    <row r="5" spans="2:41" ht="36.6" thickBot="1" x14ac:dyDescent="0.35">
      <c r="B5" s="370" t="s">
        <v>9</v>
      </c>
      <c r="C5" s="371" t="s">
        <v>10</v>
      </c>
      <c r="D5" s="372" t="s">
        <v>11</v>
      </c>
      <c r="E5" s="373" t="s">
        <v>12</v>
      </c>
      <c r="F5" s="372" t="s">
        <v>13</v>
      </c>
      <c r="G5" s="374" t="s">
        <v>14</v>
      </c>
      <c r="H5" s="375" t="s">
        <v>15</v>
      </c>
      <c r="I5" s="375" t="s">
        <v>16</v>
      </c>
      <c r="J5" s="376" t="s">
        <v>17</v>
      </c>
      <c r="K5" s="374" t="s">
        <v>14</v>
      </c>
      <c r="L5" s="375" t="s">
        <v>15</v>
      </c>
      <c r="M5" s="375" t="s">
        <v>16</v>
      </c>
      <c r="N5" s="376" t="s">
        <v>17</v>
      </c>
      <c r="O5" s="8" t="s">
        <v>18</v>
      </c>
      <c r="P5" s="8" t="s">
        <v>19</v>
      </c>
      <c r="Q5" s="8" t="s">
        <v>20</v>
      </c>
      <c r="R5" s="9" t="s">
        <v>21</v>
      </c>
      <c r="S5" s="9" t="s">
        <v>22</v>
      </c>
      <c r="T5" s="374" t="s">
        <v>14</v>
      </c>
      <c r="U5" s="375" t="s">
        <v>15</v>
      </c>
      <c r="V5" s="375" t="s">
        <v>16</v>
      </c>
      <c r="W5" s="376" t="s">
        <v>17</v>
      </c>
      <c r="X5" s="377" t="s">
        <v>23</v>
      </c>
      <c r="Y5" s="377" t="s">
        <v>24</v>
      </c>
      <c r="Z5" s="378" t="s">
        <v>25</v>
      </c>
      <c r="AA5" s="378" t="s">
        <v>26</v>
      </c>
      <c r="AB5" s="379" t="s">
        <v>27</v>
      </c>
      <c r="AC5" s="380" t="s">
        <v>28</v>
      </c>
      <c r="AD5" s="380" t="s">
        <v>29</v>
      </c>
      <c r="AE5" s="629" t="s">
        <v>30</v>
      </c>
      <c r="AG5" s="369">
        <v>2020</v>
      </c>
      <c r="AH5" s="369">
        <v>2021</v>
      </c>
      <c r="AI5" s="369">
        <v>2022</v>
      </c>
      <c r="AJ5" s="369" t="s">
        <v>31</v>
      </c>
      <c r="AK5" s="369"/>
      <c r="AL5" s="369">
        <v>2020</v>
      </c>
      <c r="AM5" s="369">
        <v>2021</v>
      </c>
      <c r="AN5" s="369">
        <v>2022</v>
      </c>
      <c r="AO5" s="1" t="s">
        <v>31</v>
      </c>
    </row>
    <row r="6" spans="2:41" x14ac:dyDescent="0.3">
      <c r="B6" s="5" t="s">
        <v>32</v>
      </c>
      <c r="C6" s="11" t="s">
        <v>33</v>
      </c>
      <c r="D6" s="381"/>
      <c r="E6" s="382">
        <v>0.1</v>
      </c>
      <c r="F6" s="383" t="s">
        <v>34</v>
      </c>
      <c r="G6" s="20"/>
      <c r="H6" s="384"/>
      <c r="I6" s="384"/>
      <c r="J6" s="385"/>
      <c r="K6" s="20"/>
      <c r="L6" s="384"/>
      <c r="M6" s="384"/>
      <c r="N6" s="385"/>
      <c r="O6" s="386">
        <v>7.0000000000000007E-2</v>
      </c>
      <c r="P6" s="386">
        <v>7.0000000000000007E-2</v>
      </c>
      <c r="Q6" s="386">
        <v>7.0000000000000007E-2</v>
      </c>
      <c r="T6" s="20">
        <v>18990</v>
      </c>
      <c r="U6" s="384">
        <v>300</v>
      </c>
      <c r="V6" s="384">
        <f t="shared" ref="V6:V28" si="0">+T6-U6</f>
        <v>18690</v>
      </c>
      <c r="W6" s="385"/>
      <c r="X6" s="490" t="s">
        <v>35</v>
      </c>
      <c r="Y6" s="490"/>
      <c r="Z6" s="387"/>
      <c r="AA6" s="387"/>
      <c r="AB6" s="387"/>
      <c r="AC6" s="388">
        <v>700</v>
      </c>
      <c r="AD6" s="604">
        <f>+V6-AC6</f>
        <v>17990</v>
      </c>
      <c r="AE6" s="613"/>
      <c r="AG6" s="1">
        <f t="shared" ref="AG6:AG41" si="1">+ROUND(I6/1.18/(1+E6),2)</f>
        <v>0</v>
      </c>
      <c r="AH6" s="1">
        <f t="shared" ref="AH6:AH41" si="2">+ROUND(M6/1.18/(1+E6),2)</f>
        <v>0</v>
      </c>
      <c r="AI6" s="1">
        <f t="shared" ref="AI6:AI41" si="3">+ROUND(V6/1.18/(1+E6),2)</f>
        <v>14399.08</v>
      </c>
      <c r="AJ6" s="1"/>
      <c r="AK6" s="1"/>
      <c r="AL6" s="1">
        <f>+ROUND(G6/1.18,2)</f>
        <v>0</v>
      </c>
      <c r="AM6" s="1">
        <f>+ROUND(K6/1.18,2)</f>
        <v>0</v>
      </c>
      <c r="AN6" s="1">
        <f>+ROUND(T6/1.18,2)</f>
        <v>16093.22</v>
      </c>
      <c r="AO6" s="1"/>
    </row>
    <row r="7" spans="2:41" ht="15" thickBot="1" x14ac:dyDescent="0.35">
      <c r="B7" s="5" t="s">
        <v>32</v>
      </c>
      <c r="C7" s="11" t="s">
        <v>33</v>
      </c>
      <c r="D7" s="381"/>
      <c r="E7" s="389">
        <v>7.4999999999999997E-2</v>
      </c>
      <c r="F7" s="383" t="s">
        <v>36</v>
      </c>
      <c r="G7" s="20"/>
      <c r="H7" s="384"/>
      <c r="I7" s="384"/>
      <c r="J7" s="385"/>
      <c r="K7" s="20"/>
      <c r="L7" s="384"/>
      <c r="M7" s="384"/>
      <c r="N7" s="385"/>
      <c r="O7" s="386">
        <v>7.0000000000000007E-2</v>
      </c>
      <c r="P7" s="386">
        <v>7.0000000000000007E-2</v>
      </c>
      <c r="Q7" s="386">
        <v>7.0000000000000007E-2</v>
      </c>
      <c r="S7" t="s">
        <v>37</v>
      </c>
      <c r="T7" s="20">
        <v>24990</v>
      </c>
      <c r="U7" s="384">
        <v>300</v>
      </c>
      <c r="V7" s="384">
        <f t="shared" si="0"/>
        <v>24690</v>
      </c>
      <c r="W7" s="385"/>
      <c r="X7" s="490" t="s">
        <v>35</v>
      </c>
      <c r="Y7" s="490"/>
      <c r="Z7" s="387"/>
      <c r="AA7" s="387"/>
      <c r="AB7" s="387"/>
      <c r="AC7" s="388">
        <v>700</v>
      </c>
      <c r="AD7" s="604">
        <f>+V7-AC7</f>
        <v>23990</v>
      </c>
      <c r="AE7" s="614"/>
      <c r="AG7" s="1">
        <f t="shared" si="1"/>
        <v>0</v>
      </c>
      <c r="AH7" s="1">
        <f t="shared" si="2"/>
        <v>0</v>
      </c>
      <c r="AI7" s="1">
        <f t="shared" si="3"/>
        <v>19463.93</v>
      </c>
      <c r="AJ7" s="1"/>
      <c r="AK7" s="1"/>
      <c r="AL7" s="1">
        <f t="shared" ref="AL7:AL40" si="4">+ROUND(G7/1.18,2)</f>
        <v>0</v>
      </c>
      <c r="AM7" s="1">
        <f t="shared" ref="AM7:AM40" si="5">+ROUND(K7/1.18,2)</f>
        <v>0</v>
      </c>
      <c r="AN7" s="1">
        <f t="shared" ref="AN7:AN40" si="6">+ROUND(T7/1.18,2)</f>
        <v>21177.97</v>
      </c>
      <c r="AO7" s="1"/>
    </row>
    <row r="8" spans="2:41" s="3" customFormat="1" x14ac:dyDescent="0.3">
      <c r="B8" s="6" t="s">
        <v>32</v>
      </c>
      <c r="C8" s="15" t="s">
        <v>38</v>
      </c>
      <c r="D8" s="390" t="s">
        <v>39</v>
      </c>
      <c r="E8" s="391">
        <v>0.1</v>
      </c>
      <c r="F8" s="392" t="s">
        <v>40</v>
      </c>
      <c r="G8" s="393"/>
      <c r="H8" s="394"/>
      <c r="I8" s="394"/>
      <c r="J8" s="395"/>
      <c r="K8" s="393"/>
      <c r="L8" s="394"/>
      <c r="M8" s="394"/>
      <c r="N8" s="395"/>
      <c r="O8" s="396">
        <v>7.0000000000000007E-2</v>
      </c>
      <c r="P8" s="396">
        <v>7.0000000000000007E-2</v>
      </c>
      <c r="Q8" s="396">
        <v>7.0000000000000007E-2</v>
      </c>
      <c r="R8" s="397"/>
      <c r="S8" s="16"/>
      <c r="T8" s="345">
        <v>17990</v>
      </c>
      <c r="U8" s="605">
        <v>1000</v>
      </c>
      <c r="V8" s="605">
        <f t="shared" si="0"/>
        <v>16990</v>
      </c>
      <c r="W8" s="395"/>
      <c r="X8" s="26" t="s">
        <v>35</v>
      </c>
      <c r="Y8" s="26"/>
      <c r="Z8" s="398"/>
      <c r="AA8" s="388">
        <f>+V8*0.05</f>
        <v>849.5</v>
      </c>
      <c r="AB8" s="388">
        <f>+V8-AA8</f>
        <v>16140.5</v>
      </c>
      <c r="AC8" s="388">
        <v>700</v>
      </c>
      <c r="AD8" s="606">
        <f>+AB8-AC8</f>
        <v>15440.5</v>
      </c>
      <c r="AE8" s="615" t="s">
        <v>41</v>
      </c>
      <c r="AG8" s="1">
        <f t="shared" si="1"/>
        <v>0</v>
      </c>
      <c r="AH8" s="1">
        <f t="shared" si="2"/>
        <v>0</v>
      </c>
      <c r="AI8" s="1">
        <f t="shared" si="3"/>
        <v>13089.37</v>
      </c>
      <c r="AJ8" s="1"/>
      <c r="AK8" s="1"/>
      <c r="AL8" s="1">
        <f t="shared" si="4"/>
        <v>0</v>
      </c>
      <c r="AM8" s="1">
        <f t="shared" si="5"/>
        <v>0</v>
      </c>
      <c r="AN8" s="1">
        <f t="shared" si="6"/>
        <v>15245.76</v>
      </c>
      <c r="AO8" s="1"/>
    </row>
    <row r="9" spans="2:41" s="3" customFormat="1" x14ac:dyDescent="0.3">
      <c r="B9" s="5" t="s">
        <v>32</v>
      </c>
      <c r="C9" s="11" t="s">
        <v>38</v>
      </c>
      <c r="D9" s="399" t="s">
        <v>42</v>
      </c>
      <c r="E9" s="400">
        <v>0</v>
      </c>
      <c r="F9" s="401" t="s">
        <v>43</v>
      </c>
      <c r="G9" s="351"/>
      <c r="H9" s="402"/>
      <c r="I9" s="402"/>
      <c r="J9" s="403"/>
      <c r="K9" s="351"/>
      <c r="L9" s="402"/>
      <c r="M9" s="402"/>
      <c r="N9" s="403"/>
      <c r="O9" s="386">
        <v>7.0000000000000007E-2</v>
      </c>
      <c r="P9" s="386">
        <v>7.0000000000000007E-2</v>
      </c>
      <c r="Q9" s="386">
        <v>7.0000000000000007E-2</v>
      </c>
      <c r="S9"/>
      <c r="T9" s="351">
        <v>17990</v>
      </c>
      <c r="U9" s="402">
        <v>1000</v>
      </c>
      <c r="V9" s="402">
        <f t="shared" si="0"/>
        <v>16990</v>
      </c>
      <c r="W9" s="403"/>
      <c r="X9" s="27" t="s">
        <v>35</v>
      </c>
      <c r="Y9" s="27"/>
      <c r="Z9" s="398"/>
      <c r="AA9" s="388">
        <f>+V9*0.05</f>
        <v>849.5</v>
      </c>
      <c r="AB9" s="388">
        <f>+V9-AA9</f>
        <v>16140.5</v>
      </c>
      <c r="AC9" s="388">
        <v>700</v>
      </c>
      <c r="AD9" s="606">
        <f>+AB9-AC9</f>
        <v>15440.5</v>
      </c>
      <c r="AE9" s="616" t="s">
        <v>41</v>
      </c>
      <c r="AG9" s="1">
        <f t="shared" si="1"/>
        <v>0</v>
      </c>
      <c r="AH9" s="1">
        <f t="shared" si="2"/>
        <v>0</v>
      </c>
      <c r="AI9" s="1">
        <f t="shared" si="3"/>
        <v>14398.31</v>
      </c>
      <c r="AJ9" s="1"/>
      <c r="AK9" s="1"/>
      <c r="AL9" s="1">
        <f t="shared" si="4"/>
        <v>0</v>
      </c>
      <c r="AM9" s="1">
        <f t="shared" si="5"/>
        <v>0</v>
      </c>
      <c r="AN9" s="1">
        <f t="shared" si="6"/>
        <v>15245.76</v>
      </c>
      <c r="AO9" s="1"/>
    </row>
    <row r="10" spans="2:41" s="3" customFormat="1" x14ac:dyDescent="0.3">
      <c r="B10" s="5" t="s">
        <v>32</v>
      </c>
      <c r="C10" s="11" t="s">
        <v>38</v>
      </c>
      <c r="D10" s="399" t="s">
        <v>44</v>
      </c>
      <c r="E10" s="400">
        <v>0.1</v>
      </c>
      <c r="F10" s="401" t="s">
        <v>45</v>
      </c>
      <c r="G10" s="351"/>
      <c r="H10" s="402"/>
      <c r="I10" s="402"/>
      <c r="J10" s="403"/>
      <c r="K10" s="351"/>
      <c r="L10" s="402"/>
      <c r="M10" s="402"/>
      <c r="N10" s="403"/>
      <c r="O10" s="386">
        <v>7.0000000000000007E-2</v>
      </c>
      <c r="P10" s="386">
        <v>7.0000000000000007E-2</v>
      </c>
      <c r="Q10" s="386">
        <v>7.0000000000000007E-2</v>
      </c>
      <c r="S10"/>
      <c r="T10" s="351">
        <v>20490</v>
      </c>
      <c r="U10" s="402">
        <v>500</v>
      </c>
      <c r="V10" s="402">
        <f t="shared" si="0"/>
        <v>19990</v>
      </c>
      <c r="W10" s="403"/>
      <c r="X10" s="27" t="s">
        <v>35</v>
      </c>
      <c r="Y10" s="27"/>
      <c r="Z10" s="398"/>
      <c r="AA10" s="398"/>
      <c r="AB10" s="398"/>
      <c r="AC10" s="398"/>
      <c r="AD10" s="607"/>
      <c r="AE10" s="616" t="s">
        <v>41</v>
      </c>
      <c r="AG10" s="1">
        <f t="shared" si="1"/>
        <v>0</v>
      </c>
      <c r="AH10" s="1">
        <f t="shared" si="2"/>
        <v>0</v>
      </c>
      <c r="AI10" s="1">
        <f t="shared" si="3"/>
        <v>15400.62</v>
      </c>
      <c r="AJ10" s="1"/>
      <c r="AK10" s="1"/>
      <c r="AL10" s="1">
        <f t="shared" si="4"/>
        <v>0</v>
      </c>
      <c r="AM10" s="1">
        <f t="shared" si="5"/>
        <v>0</v>
      </c>
      <c r="AN10" s="1">
        <f t="shared" si="6"/>
        <v>17364.41</v>
      </c>
      <c r="AO10" s="1"/>
    </row>
    <row r="11" spans="2:41" ht="15" thickBot="1" x14ac:dyDescent="0.35">
      <c r="B11" s="404" t="s">
        <v>32</v>
      </c>
      <c r="C11" s="17" t="s">
        <v>38</v>
      </c>
      <c r="D11" s="381" t="s">
        <v>46</v>
      </c>
      <c r="E11" s="382">
        <v>0</v>
      </c>
      <c r="F11" s="401" t="s">
        <v>47</v>
      </c>
      <c r="G11" s="20"/>
      <c r="H11" s="384"/>
      <c r="I11" s="384"/>
      <c r="J11" s="385"/>
      <c r="K11" s="20"/>
      <c r="L11" s="384"/>
      <c r="M11" s="402"/>
      <c r="N11" s="385"/>
      <c r="O11" s="386">
        <v>7.0000000000000007E-2</v>
      </c>
      <c r="P11" s="386">
        <v>7.0000000000000007E-2</v>
      </c>
      <c r="Q11" s="386">
        <v>7.0000000000000007E-2</v>
      </c>
      <c r="T11" s="20">
        <v>20490</v>
      </c>
      <c r="U11" s="384">
        <v>500</v>
      </c>
      <c r="V11" s="384">
        <f t="shared" si="0"/>
        <v>19990</v>
      </c>
      <c r="W11" s="385"/>
      <c r="X11" s="490" t="s">
        <v>35</v>
      </c>
      <c r="Y11" s="27"/>
      <c r="Z11" s="398"/>
      <c r="AA11" s="398"/>
      <c r="AB11" s="398"/>
      <c r="AC11" s="398"/>
      <c r="AD11" s="607"/>
      <c r="AE11" s="616" t="s">
        <v>41</v>
      </c>
      <c r="AG11" s="1">
        <f t="shared" si="1"/>
        <v>0</v>
      </c>
      <c r="AH11" s="1">
        <f t="shared" si="2"/>
        <v>0</v>
      </c>
      <c r="AI11" s="1">
        <f t="shared" si="3"/>
        <v>16940.68</v>
      </c>
      <c r="AJ11" s="1"/>
      <c r="AK11" s="1"/>
      <c r="AL11" s="1">
        <f t="shared" si="4"/>
        <v>0</v>
      </c>
      <c r="AM11" s="1">
        <f t="shared" si="5"/>
        <v>0</v>
      </c>
      <c r="AN11" s="1">
        <f t="shared" si="6"/>
        <v>17364.41</v>
      </c>
      <c r="AO11" s="1"/>
    </row>
    <row r="12" spans="2:41" x14ac:dyDescent="0.3">
      <c r="B12" s="404" t="s">
        <v>32</v>
      </c>
      <c r="C12" s="17" t="s">
        <v>38</v>
      </c>
      <c r="D12" s="381" t="s">
        <v>48</v>
      </c>
      <c r="E12" s="389">
        <v>7.4999999999999997E-2</v>
      </c>
      <c r="F12" s="405" t="s">
        <v>49</v>
      </c>
      <c r="G12" s="20"/>
      <c r="H12" s="384"/>
      <c r="I12" s="384"/>
      <c r="J12" s="385"/>
      <c r="K12" s="20"/>
      <c r="L12" s="384"/>
      <c r="M12" s="384"/>
      <c r="N12" s="385"/>
      <c r="O12" s="386">
        <v>7.0000000000000007E-2</v>
      </c>
      <c r="P12" s="386">
        <v>7.0000000000000007E-2</v>
      </c>
      <c r="Q12" s="386">
        <v>7.0000000000000007E-2</v>
      </c>
      <c r="T12" s="20">
        <v>22990</v>
      </c>
      <c r="U12" s="384">
        <v>300</v>
      </c>
      <c r="V12" s="384">
        <f t="shared" si="0"/>
        <v>22690</v>
      </c>
      <c r="W12" s="385"/>
      <c r="X12" s="490" t="s">
        <v>35</v>
      </c>
      <c r="Y12" s="490"/>
      <c r="Z12" s="387"/>
      <c r="AA12" s="387"/>
      <c r="AB12" s="387"/>
      <c r="AC12" s="387"/>
      <c r="AD12" s="608"/>
      <c r="AE12" s="616" t="s">
        <v>41</v>
      </c>
      <c r="AG12" s="406">
        <f t="shared" si="1"/>
        <v>0</v>
      </c>
      <c r="AH12" s="406">
        <f t="shared" si="2"/>
        <v>0</v>
      </c>
      <c r="AI12" s="406">
        <f t="shared" si="3"/>
        <v>17887.27</v>
      </c>
      <c r="AJ12" s="406"/>
      <c r="AK12" s="406"/>
      <c r="AL12" s="406">
        <f t="shared" si="4"/>
        <v>0</v>
      </c>
      <c r="AM12" s="406">
        <f t="shared" si="5"/>
        <v>0</v>
      </c>
      <c r="AN12" s="406">
        <f t="shared" si="6"/>
        <v>19483.05</v>
      </c>
      <c r="AO12" s="407"/>
    </row>
    <row r="13" spans="2:41" ht="15" thickBot="1" x14ac:dyDescent="0.35">
      <c r="B13" s="404" t="s">
        <v>32</v>
      </c>
      <c r="C13" s="17" t="s">
        <v>38</v>
      </c>
      <c r="D13" s="381" t="s">
        <v>50</v>
      </c>
      <c r="E13" s="389">
        <v>7.4999999999999997E-2</v>
      </c>
      <c r="F13" s="405" t="s">
        <v>51</v>
      </c>
      <c r="G13" s="20"/>
      <c r="H13" s="384"/>
      <c r="I13" s="384"/>
      <c r="J13" s="385"/>
      <c r="K13" s="20"/>
      <c r="L13" s="384"/>
      <c r="M13" s="384"/>
      <c r="N13" s="385"/>
      <c r="O13" s="386">
        <v>7.0000000000000007E-2</v>
      </c>
      <c r="P13" s="386">
        <v>7.0000000000000007E-2</v>
      </c>
      <c r="Q13" s="386">
        <v>7.0000000000000007E-2</v>
      </c>
      <c r="T13" s="20">
        <v>23290</v>
      </c>
      <c r="U13" s="384">
        <v>0</v>
      </c>
      <c r="V13" s="384">
        <f t="shared" si="0"/>
        <v>23290</v>
      </c>
      <c r="W13" s="408"/>
      <c r="X13" s="490" t="s">
        <v>35</v>
      </c>
      <c r="Y13" s="490"/>
      <c r="Z13" s="387"/>
      <c r="AA13" s="387"/>
      <c r="AB13" s="387"/>
      <c r="AC13" s="387"/>
      <c r="AD13" s="608"/>
      <c r="AE13" s="616" t="s">
        <v>41</v>
      </c>
      <c r="AG13" s="409">
        <f t="shared" si="1"/>
        <v>0</v>
      </c>
      <c r="AH13" s="409">
        <f t="shared" si="2"/>
        <v>0</v>
      </c>
      <c r="AI13" s="409">
        <f t="shared" si="3"/>
        <v>18360.27</v>
      </c>
      <c r="AJ13" s="409"/>
      <c r="AK13" s="409"/>
      <c r="AL13" s="409">
        <f t="shared" si="4"/>
        <v>0</v>
      </c>
      <c r="AM13" s="409">
        <f t="shared" si="5"/>
        <v>0</v>
      </c>
      <c r="AN13" s="409">
        <f t="shared" si="6"/>
        <v>19737.29</v>
      </c>
      <c r="AO13" s="409"/>
    </row>
    <row r="14" spans="2:41" x14ac:dyDescent="0.3">
      <c r="B14" s="410" t="s">
        <v>32</v>
      </c>
      <c r="C14" s="411" t="s">
        <v>52</v>
      </c>
      <c r="D14" s="412" t="s">
        <v>53</v>
      </c>
      <c r="E14" s="413">
        <v>0</v>
      </c>
      <c r="F14" s="414" t="s">
        <v>54</v>
      </c>
      <c r="G14" s="415"/>
      <c r="H14" s="416"/>
      <c r="I14" s="416"/>
      <c r="J14" s="417"/>
      <c r="K14" s="415"/>
      <c r="L14" s="416"/>
      <c r="M14" s="416"/>
      <c r="N14" s="417"/>
      <c r="O14" s="396">
        <v>7.0000000000000007E-2</v>
      </c>
      <c r="P14" s="396">
        <v>7.0000000000000007E-2</v>
      </c>
      <c r="Q14" s="396">
        <v>7.0000000000000007E-2</v>
      </c>
      <c r="R14" s="16"/>
      <c r="S14" s="16" t="e">
        <v>#N/A</v>
      </c>
      <c r="T14" s="415">
        <v>16990</v>
      </c>
      <c r="U14" s="416">
        <v>300</v>
      </c>
      <c r="V14" s="416">
        <f t="shared" si="0"/>
        <v>16690</v>
      </c>
      <c r="W14" s="417"/>
      <c r="X14" s="418">
        <v>0</v>
      </c>
      <c r="Y14" s="418" t="s">
        <v>55</v>
      </c>
      <c r="Z14" s="419"/>
      <c r="AA14" s="419"/>
      <c r="AB14" s="419"/>
      <c r="AC14" s="419"/>
      <c r="AD14" s="609"/>
      <c r="AE14" s="617"/>
      <c r="AG14" s="1">
        <f t="shared" si="1"/>
        <v>0</v>
      </c>
      <c r="AH14" s="1">
        <f t="shared" si="2"/>
        <v>0</v>
      </c>
      <c r="AI14" s="1">
        <f t="shared" si="3"/>
        <v>14144.07</v>
      </c>
      <c r="AJ14" s="1"/>
      <c r="AK14" s="1"/>
      <c r="AL14" s="1">
        <f t="shared" si="4"/>
        <v>0</v>
      </c>
      <c r="AM14" s="1">
        <f t="shared" si="5"/>
        <v>0</v>
      </c>
      <c r="AN14" s="1">
        <f t="shared" si="6"/>
        <v>14398.31</v>
      </c>
      <c r="AO14" s="1"/>
    </row>
    <row r="15" spans="2:41" x14ac:dyDescent="0.3">
      <c r="B15" s="404" t="s">
        <v>32</v>
      </c>
      <c r="C15" s="17" t="s">
        <v>56</v>
      </c>
      <c r="D15" s="381" t="s">
        <v>57</v>
      </c>
      <c r="E15" s="420">
        <v>0.1</v>
      </c>
      <c r="F15" s="383" t="s">
        <v>58</v>
      </c>
      <c r="G15" s="20"/>
      <c r="H15" s="421"/>
      <c r="I15" s="421"/>
      <c r="J15" s="422"/>
      <c r="K15" s="20"/>
      <c r="L15" s="421"/>
      <c r="M15" s="421"/>
      <c r="N15" s="422"/>
      <c r="O15" s="386"/>
      <c r="P15" s="386"/>
      <c r="Q15" s="386"/>
      <c r="T15" s="20">
        <v>24990</v>
      </c>
      <c r="U15" s="421">
        <v>0</v>
      </c>
      <c r="V15" s="421">
        <f t="shared" si="0"/>
        <v>24990</v>
      </c>
      <c r="W15" s="422"/>
      <c r="X15" s="490" t="s">
        <v>35</v>
      </c>
      <c r="Y15" s="490"/>
      <c r="Z15" s="387"/>
      <c r="AA15" s="387"/>
      <c r="AB15" s="387"/>
      <c r="AC15" s="387"/>
      <c r="AD15" s="608"/>
      <c r="AE15" s="618"/>
      <c r="AG15" s="1"/>
      <c r="AH15" s="1"/>
      <c r="AI15" s="1">
        <f t="shared" si="3"/>
        <v>19252.7</v>
      </c>
      <c r="AJ15" s="1"/>
      <c r="AK15" s="1"/>
      <c r="AL15" s="1"/>
      <c r="AM15" s="1"/>
      <c r="AN15" s="1">
        <f t="shared" si="6"/>
        <v>21177.97</v>
      </c>
      <c r="AO15" s="1"/>
    </row>
    <row r="16" spans="2:41" x14ac:dyDescent="0.3">
      <c r="B16" s="404" t="s">
        <v>32</v>
      </c>
      <c r="C16" s="17" t="s">
        <v>56</v>
      </c>
      <c r="D16" s="381" t="s">
        <v>59</v>
      </c>
      <c r="E16" s="382">
        <v>0.1</v>
      </c>
      <c r="F16" s="405" t="s">
        <v>60</v>
      </c>
      <c r="G16" s="20"/>
      <c r="H16" s="384"/>
      <c r="I16" s="384"/>
      <c r="J16" s="385"/>
      <c r="K16" s="351"/>
      <c r="L16" s="384"/>
      <c r="M16" s="384"/>
      <c r="N16" s="403"/>
      <c r="O16" s="386">
        <v>7.0000000000000007E-2</v>
      </c>
      <c r="P16" s="386">
        <v>7.0000000000000007E-2</v>
      </c>
      <c r="Q16" s="386">
        <v>7.0000000000000007E-2</v>
      </c>
      <c r="S16" t="s">
        <v>61</v>
      </c>
      <c r="T16" s="351">
        <v>27990</v>
      </c>
      <c r="U16" s="384">
        <v>0</v>
      </c>
      <c r="V16" s="384">
        <f t="shared" si="0"/>
        <v>27990</v>
      </c>
      <c r="W16" s="403"/>
      <c r="X16" s="490" t="s">
        <v>35</v>
      </c>
      <c r="Y16" s="490"/>
      <c r="Z16" s="387"/>
      <c r="AA16" s="387"/>
      <c r="AB16" s="387"/>
      <c r="AC16" s="387"/>
      <c r="AD16" s="608"/>
      <c r="AE16" s="614"/>
      <c r="AG16" s="1">
        <f t="shared" si="1"/>
        <v>0</v>
      </c>
      <c r="AH16" s="1">
        <f t="shared" si="2"/>
        <v>0</v>
      </c>
      <c r="AI16" s="1">
        <f t="shared" si="3"/>
        <v>21563.94</v>
      </c>
      <c r="AJ16" s="1"/>
      <c r="AK16" s="1"/>
      <c r="AL16" s="1">
        <f t="shared" si="4"/>
        <v>0</v>
      </c>
      <c r="AM16" s="1">
        <f t="shared" si="5"/>
        <v>0</v>
      </c>
      <c r="AN16" s="1">
        <f t="shared" si="6"/>
        <v>23720.34</v>
      </c>
      <c r="AO16" s="1"/>
    </row>
    <row r="17" spans="2:41" x14ac:dyDescent="0.3">
      <c r="B17" s="404" t="s">
        <v>32</v>
      </c>
      <c r="C17" s="17" t="s">
        <v>56</v>
      </c>
      <c r="D17" s="381" t="s">
        <v>62</v>
      </c>
      <c r="E17" s="382">
        <v>0.1</v>
      </c>
      <c r="F17" s="405" t="s">
        <v>63</v>
      </c>
      <c r="G17" s="20"/>
      <c r="H17" s="384"/>
      <c r="I17" s="384"/>
      <c r="J17" s="385"/>
      <c r="K17" s="351"/>
      <c r="L17" s="384"/>
      <c r="M17" s="384"/>
      <c r="N17" s="403"/>
      <c r="O17" s="386"/>
      <c r="P17" s="386"/>
      <c r="Q17" s="386"/>
      <c r="T17" s="351">
        <v>31290</v>
      </c>
      <c r="U17" s="384">
        <v>0</v>
      </c>
      <c r="V17" s="384">
        <f t="shared" si="0"/>
        <v>31290</v>
      </c>
      <c r="W17" s="403"/>
      <c r="X17" s="490" t="s">
        <v>35</v>
      </c>
      <c r="Y17" s="490"/>
      <c r="Z17" s="387"/>
      <c r="AA17" s="387"/>
      <c r="AB17" s="387"/>
      <c r="AC17" s="387"/>
      <c r="AD17" s="608"/>
      <c r="AE17" s="614"/>
      <c r="AG17" s="1"/>
      <c r="AH17" s="1"/>
      <c r="AI17" s="1">
        <f t="shared" si="3"/>
        <v>24106.32</v>
      </c>
      <c r="AJ17" s="1"/>
      <c r="AK17" s="1"/>
      <c r="AL17" s="1"/>
      <c r="AM17" s="1"/>
      <c r="AN17" s="1">
        <f t="shared" si="6"/>
        <v>26516.95</v>
      </c>
      <c r="AO17" s="1"/>
    </row>
    <row r="18" spans="2:41" s="3" customFormat="1" x14ac:dyDescent="0.3">
      <c r="B18" s="6" t="s">
        <v>32</v>
      </c>
      <c r="C18" s="15" t="s">
        <v>64</v>
      </c>
      <c r="D18" s="390" t="s">
        <v>65</v>
      </c>
      <c r="E18" s="391">
        <v>0.05</v>
      </c>
      <c r="F18" s="392" t="s">
        <v>66</v>
      </c>
      <c r="G18" s="393"/>
      <c r="H18" s="394"/>
      <c r="I18" s="394"/>
      <c r="J18" s="395"/>
      <c r="K18" s="393"/>
      <c r="L18" s="394"/>
      <c r="M18" s="394"/>
      <c r="N18" s="395"/>
      <c r="O18" s="386">
        <v>0.05</v>
      </c>
      <c r="P18" s="386">
        <v>0.05</v>
      </c>
      <c r="Q18" s="386">
        <v>0.05</v>
      </c>
      <c r="S18" t="s">
        <v>67</v>
      </c>
      <c r="T18" s="393">
        <v>9490</v>
      </c>
      <c r="U18" s="394">
        <v>0</v>
      </c>
      <c r="V18" s="610">
        <f t="shared" si="0"/>
        <v>9490</v>
      </c>
      <c r="W18" s="395"/>
      <c r="X18" s="26">
        <v>0</v>
      </c>
      <c r="Y18" s="26"/>
      <c r="Z18" s="423"/>
      <c r="AA18" s="423"/>
      <c r="AB18" s="423"/>
      <c r="AC18" s="423"/>
      <c r="AD18" s="611"/>
      <c r="AE18" s="619"/>
      <c r="AG18" s="1">
        <f t="shared" si="1"/>
        <v>0</v>
      </c>
      <c r="AH18" s="1">
        <f t="shared" si="2"/>
        <v>0</v>
      </c>
      <c r="AI18" s="1">
        <f t="shared" si="3"/>
        <v>7659.4</v>
      </c>
      <c r="AJ18" s="1"/>
      <c r="AK18" s="1"/>
      <c r="AL18" s="1">
        <f t="shared" si="4"/>
        <v>0</v>
      </c>
      <c r="AM18" s="1">
        <f t="shared" si="5"/>
        <v>0</v>
      </c>
      <c r="AN18" s="1">
        <f t="shared" si="6"/>
        <v>8042.37</v>
      </c>
      <c r="AO18" s="369"/>
    </row>
    <row r="19" spans="2:41" x14ac:dyDescent="0.3">
      <c r="B19" s="404" t="s">
        <v>32</v>
      </c>
      <c r="C19" s="17" t="s">
        <v>64</v>
      </c>
      <c r="D19" s="381" t="s">
        <v>68</v>
      </c>
      <c r="E19" s="382">
        <v>0</v>
      </c>
      <c r="F19" s="405" t="s">
        <v>69</v>
      </c>
      <c r="G19" s="20"/>
      <c r="H19" s="384"/>
      <c r="I19" s="384"/>
      <c r="J19" s="385"/>
      <c r="K19" s="351"/>
      <c r="L19" s="402"/>
      <c r="M19" s="402"/>
      <c r="N19" s="403"/>
      <c r="O19" s="386">
        <v>0.05</v>
      </c>
      <c r="P19" s="386">
        <v>0.05</v>
      </c>
      <c r="Q19" s="386">
        <v>0.05</v>
      </c>
      <c r="S19" t="e">
        <v>#N/A</v>
      </c>
      <c r="T19" s="351">
        <v>9990</v>
      </c>
      <c r="U19" s="402">
        <v>0</v>
      </c>
      <c r="V19" s="402">
        <f t="shared" si="0"/>
        <v>9990</v>
      </c>
      <c r="W19" s="403"/>
      <c r="X19" s="27">
        <v>0</v>
      </c>
      <c r="Y19" s="27"/>
      <c r="Z19" s="398"/>
      <c r="AA19" s="398"/>
      <c r="AB19" s="398"/>
      <c r="AC19" s="398"/>
      <c r="AD19" s="607"/>
      <c r="AE19" s="620"/>
      <c r="AG19" s="1">
        <f t="shared" si="1"/>
        <v>0</v>
      </c>
      <c r="AH19" s="1">
        <f t="shared" si="2"/>
        <v>0</v>
      </c>
      <c r="AI19" s="1">
        <f t="shared" si="3"/>
        <v>8466.1</v>
      </c>
      <c r="AJ19" s="1"/>
      <c r="AK19" s="1"/>
      <c r="AL19" s="1">
        <f t="shared" si="4"/>
        <v>0</v>
      </c>
      <c r="AM19" s="1">
        <f t="shared" si="5"/>
        <v>0</v>
      </c>
      <c r="AN19" s="1">
        <f t="shared" si="6"/>
        <v>8466.1</v>
      </c>
      <c r="AO19" s="1"/>
    </row>
    <row r="20" spans="2:41" x14ac:dyDescent="0.3">
      <c r="B20" s="404" t="s">
        <v>32</v>
      </c>
      <c r="C20" s="17" t="s">
        <v>64</v>
      </c>
      <c r="D20" s="381" t="s">
        <v>70</v>
      </c>
      <c r="E20" s="382">
        <v>0.05</v>
      </c>
      <c r="F20" s="405" t="s">
        <v>71</v>
      </c>
      <c r="G20" s="20"/>
      <c r="H20" s="384"/>
      <c r="I20" s="384"/>
      <c r="J20" s="385"/>
      <c r="K20" s="351"/>
      <c r="L20" s="402"/>
      <c r="M20" s="402"/>
      <c r="N20" s="403"/>
      <c r="O20" s="386">
        <v>7.0000000000000007E-2</v>
      </c>
      <c r="P20" s="386">
        <v>7.0000000000000007E-2</v>
      </c>
      <c r="Q20" s="386">
        <v>7.0000000000000007E-2</v>
      </c>
      <c r="S20" t="s">
        <v>72</v>
      </c>
      <c r="T20" s="351">
        <v>12490</v>
      </c>
      <c r="U20" s="402">
        <v>700</v>
      </c>
      <c r="V20" s="612">
        <f>+T20-U20</f>
        <v>11790</v>
      </c>
      <c r="W20" s="403"/>
      <c r="X20" s="27" t="s">
        <v>35</v>
      </c>
      <c r="Y20" s="27"/>
      <c r="Z20" s="398"/>
      <c r="AA20" s="398"/>
      <c r="AB20" s="398"/>
      <c r="AC20" s="398"/>
      <c r="AD20" s="607"/>
      <c r="AE20" s="620"/>
      <c r="AG20" s="1">
        <f t="shared" si="1"/>
        <v>0</v>
      </c>
      <c r="AH20" s="1">
        <f t="shared" si="2"/>
        <v>0</v>
      </c>
      <c r="AI20" s="1">
        <f t="shared" si="3"/>
        <v>9515.74</v>
      </c>
      <c r="AJ20" s="1"/>
      <c r="AK20" s="1"/>
      <c r="AL20" s="1">
        <f t="shared" si="4"/>
        <v>0</v>
      </c>
      <c r="AM20" s="1">
        <f t="shared" si="5"/>
        <v>0</v>
      </c>
      <c r="AN20" s="1">
        <f t="shared" si="6"/>
        <v>10584.75</v>
      </c>
      <c r="AO20" s="1"/>
    </row>
    <row r="21" spans="2:41" x14ac:dyDescent="0.3">
      <c r="B21" s="404" t="s">
        <v>32</v>
      </c>
      <c r="C21" s="17" t="s">
        <v>64</v>
      </c>
      <c r="D21" s="381" t="s">
        <v>73</v>
      </c>
      <c r="E21" s="382">
        <v>0</v>
      </c>
      <c r="F21" s="405" t="s">
        <v>74</v>
      </c>
      <c r="G21" s="20"/>
      <c r="H21" s="384"/>
      <c r="I21" s="384"/>
      <c r="J21" s="385"/>
      <c r="K21" s="351"/>
      <c r="L21" s="402"/>
      <c r="M21" s="402"/>
      <c r="N21" s="403"/>
      <c r="O21" s="386">
        <v>7.0000000000000007E-2</v>
      </c>
      <c r="P21" s="386">
        <v>7.0000000000000007E-2</v>
      </c>
      <c r="Q21" s="386">
        <v>7.0000000000000007E-2</v>
      </c>
      <c r="S21" t="e">
        <v>#N/A</v>
      </c>
      <c r="T21" s="351">
        <f>+T20+600</f>
        <v>13090</v>
      </c>
      <c r="U21" s="402">
        <v>800</v>
      </c>
      <c r="V21" s="402">
        <f t="shared" si="0"/>
        <v>12290</v>
      </c>
      <c r="W21" s="403"/>
      <c r="X21" s="27" t="s">
        <v>35</v>
      </c>
      <c r="Y21" s="27"/>
      <c r="Z21" s="398"/>
      <c r="AA21" s="398"/>
      <c r="AB21" s="398"/>
      <c r="AC21" s="398"/>
      <c r="AD21" s="607"/>
      <c r="AE21" s="620"/>
      <c r="AG21" s="1">
        <f t="shared" si="1"/>
        <v>0</v>
      </c>
      <c r="AH21" s="1">
        <f t="shared" si="2"/>
        <v>0</v>
      </c>
      <c r="AI21" s="1">
        <f t="shared" si="3"/>
        <v>10415.25</v>
      </c>
      <c r="AJ21" s="1"/>
      <c r="AK21" s="1"/>
      <c r="AL21" s="1">
        <f t="shared" si="4"/>
        <v>0</v>
      </c>
      <c r="AM21" s="1">
        <f t="shared" si="5"/>
        <v>0</v>
      </c>
      <c r="AN21" s="1">
        <f t="shared" si="6"/>
        <v>11093.22</v>
      </c>
      <c r="AO21" s="1"/>
    </row>
    <row r="22" spans="2:41" x14ac:dyDescent="0.3">
      <c r="B22" s="404" t="s">
        <v>32</v>
      </c>
      <c r="C22" s="17" t="s">
        <v>64</v>
      </c>
      <c r="D22" s="381" t="s">
        <v>75</v>
      </c>
      <c r="E22" s="382">
        <v>0.05</v>
      </c>
      <c r="F22" s="405" t="s">
        <v>76</v>
      </c>
      <c r="G22" s="20"/>
      <c r="H22" s="384"/>
      <c r="I22" s="384"/>
      <c r="J22" s="385"/>
      <c r="K22" s="351"/>
      <c r="L22" s="402"/>
      <c r="M22" s="402"/>
      <c r="N22" s="403"/>
      <c r="O22" s="386"/>
      <c r="P22" s="386"/>
      <c r="Q22" s="386"/>
      <c r="T22" s="351">
        <v>11790</v>
      </c>
      <c r="U22" s="402">
        <v>800</v>
      </c>
      <c r="V22" s="612">
        <f t="shared" si="0"/>
        <v>10990</v>
      </c>
      <c r="W22" s="403"/>
      <c r="X22" s="27" t="s">
        <v>35</v>
      </c>
      <c r="Y22" s="27"/>
      <c r="Z22" s="398"/>
      <c r="AA22" s="398"/>
      <c r="AB22" s="398"/>
      <c r="AC22" s="398"/>
      <c r="AD22" s="607"/>
      <c r="AE22" s="620"/>
      <c r="AG22" s="1">
        <f t="shared" si="1"/>
        <v>0</v>
      </c>
      <c r="AH22" s="1">
        <f t="shared" si="2"/>
        <v>0</v>
      </c>
      <c r="AI22" s="1">
        <f t="shared" si="3"/>
        <v>8870.06</v>
      </c>
      <c r="AJ22" s="1"/>
      <c r="AK22" s="1"/>
      <c r="AL22" s="1">
        <f t="shared" si="4"/>
        <v>0</v>
      </c>
      <c r="AM22" s="1">
        <f t="shared" si="5"/>
        <v>0</v>
      </c>
      <c r="AN22" s="1">
        <f t="shared" si="6"/>
        <v>9991.5300000000007</v>
      </c>
      <c r="AO22" s="1"/>
    </row>
    <row r="23" spans="2:41" s="430" customFormat="1" x14ac:dyDescent="0.3">
      <c r="B23" s="424" t="s">
        <v>32</v>
      </c>
      <c r="C23" s="22" t="s">
        <v>77</v>
      </c>
      <c r="D23" s="425" t="s">
        <v>78</v>
      </c>
      <c r="E23" s="426">
        <v>0.1</v>
      </c>
      <c r="F23" s="427" t="s">
        <v>79</v>
      </c>
      <c r="G23" s="23">
        <v>9990</v>
      </c>
      <c r="H23" s="428">
        <v>0</v>
      </c>
      <c r="I23" s="428">
        <f>+G23-H23</f>
        <v>9990</v>
      </c>
      <c r="J23" s="429"/>
      <c r="K23" s="23"/>
      <c r="L23" s="428"/>
      <c r="M23" s="428"/>
      <c r="N23" s="429"/>
      <c r="O23" s="386">
        <v>7.0000000000000007E-2</v>
      </c>
      <c r="P23" s="386">
        <v>7.0000000000000007E-2</v>
      </c>
      <c r="Q23" s="386">
        <v>7.0000000000000007E-2</v>
      </c>
      <c r="S23" t="s">
        <v>80</v>
      </c>
      <c r="T23" s="393">
        <v>11290</v>
      </c>
      <c r="U23" s="394">
        <v>300</v>
      </c>
      <c r="V23" s="394">
        <f t="shared" si="0"/>
        <v>10990</v>
      </c>
      <c r="W23" s="429"/>
      <c r="X23" s="29" t="s">
        <v>35</v>
      </c>
      <c r="Y23" s="29" t="s">
        <v>81</v>
      </c>
      <c r="Z23" s="431"/>
      <c r="AA23" s="388">
        <f>+V23*0.05</f>
        <v>549.5</v>
      </c>
      <c r="AB23" s="388">
        <f>+V23-AA23</f>
        <v>10440.5</v>
      </c>
      <c r="AC23" s="388">
        <v>400</v>
      </c>
      <c r="AD23" s="604">
        <f>+AB23-AC23</f>
        <v>10040.5</v>
      </c>
      <c r="AE23" s="621" t="s">
        <v>82</v>
      </c>
      <c r="AG23" s="1">
        <f t="shared" si="1"/>
        <v>7696.46</v>
      </c>
      <c r="AH23" s="1">
        <f t="shared" si="2"/>
        <v>0</v>
      </c>
      <c r="AI23" s="1">
        <f t="shared" si="3"/>
        <v>8466.8700000000008</v>
      </c>
      <c r="AJ23" s="1"/>
      <c r="AK23" s="1"/>
      <c r="AL23" s="1">
        <f t="shared" si="4"/>
        <v>8466.1</v>
      </c>
      <c r="AM23" s="1">
        <f t="shared" si="5"/>
        <v>0</v>
      </c>
      <c r="AN23" s="1">
        <f t="shared" si="6"/>
        <v>9567.7999999999993</v>
      </c>
      <c r="AO23" s="1"/>
    </row>
    <row r="24" spans="2:41" x14ac:dyDescent="0.3">
      <c r="B24" s="404" t="s">
        <v>32</v>
      </c>
      <c r="C24" s="17" t="s">
        <v>77</v>
      </c>
      <c r="D24" s="381" t="s">
        <v>83</v>
      </c>
      <c r="E24" s="382">
        <v>0</v>
      </c>
      <c r="F24" s="405" t="s">
        <v>84</v>
      </c>
      <c r="G24" s="20">
        <v>9990</v>
      </c>
      <c r="H24" s="384">
        <v>0</v>
      </c>
      <c r="I24" s="384">
        <f>+G24-H24</f>
        <v>9990</v>
      </c>
      <c r="J24" s="385"/>
      <c r="K24" s="20"/>
      <c r="L24" s="384"/>
      <c r="M24" s="384"/>
      <c r="N24" s="385"/>
      <c r="O24" s="386">
        <v>7.0000000000000007E-2</v>
      </c>
      <c r="P24" s="386">
        <v>7.0000000000000007E-2</v>
      </c>
      <c r="Q24" s="386">
        <v>7.0000000000000007E-2</v>
      </c>
      <c r="S24" t="e">
        <v>#N/A</v>
      </c>
      <c r="T24" s="20">
        <f>+T23+300</f>
        <v>11590</v>
      </c>
      <c r="U24" s="384">
        <v>600</v>
      </c>
      <c r="V24" s="384">
        <f t="shared" si="0"/>
        <v>10990</v>
      </c>
      <c r="W24" s="385"/>
      <c r="X24" s="490" t="s">
        <v>35</v>
      </c>
      <c r="Y24" s="490" t="s">
        <v>81</v>
      </c>
      <c r="Z24" s="387"/>
      <c r="AA24" s="388">
        <f>+V24*0.05</f>
        <v>549.5</v>
      </c>
      <c r="AB24" s="388">
        <f>+V24-AA24</f>
        <v>10440.5</v>
      </c>
      <c r="AC24" s="388">
        <v>400</v>
      </c>
      <c r="AD24" s="604">
        <f>+AB24-AC24</f>
        <v>10040.5</v>
      </c>
      <c r="AE24" s="622" t="s">
        <v>82</v>
      </c>
      <c r="AG24" s="1">
        <f t="shared" si="1"/>
        <v>8466.1</v>
      </c>
      <c r="AH24" s="1">
        <f t="shared" si="2"/>
        <v>0</v>
      </c>
      <c r="AI24" s="1">
        <f t="shared" si="3"/>
        <v>9313.56</v>
      </c>
      <c r="AJ24" s="1"/>
      <c r="AK24" s="1"/>
      <c r="AL24" s="1">
        <f t="shared" si="4"/>
        <v>8466.1</v>
      </c>
      <c r="AM24" s="1">
        <f t="shared" si="5"/>
        <v>0</v>
      </c>
      <c r="AN24" s="1">
        <f t="shared" si="6"/>
        <v>9822.0300000000007</v>
      </c>
      <c r="AO24" s="1"/>
    </row>
    <row r="25" spans="2:41" x14ac:dyDescent="0.3">
      <c r="B25" s="404" t="s">
        <v>32</v>
      </c>
      <c r="C25" s="17" t="s">
        <v>77</v>
      </c>
      <c r="D25" s="381" t="s">
        <v>85</v>
      </c>
      <c r="E25" s="382">
        <v>0</v>
      </c>
      <c r="F25" s="405" t="s">
        <v>86</v>
      </c>
      <c r="G25" s="20">
        <v>9990</v>
      </c>
      <c r="H25" s="384">
        <v>0</v>
      </c>
      <c r="I25" s="384">
        <f>+G25-H25</f>
        <v>9990</v>
      </c>
      <c r="J25" s="385"/>
      <c r="K25" s="20"/>
      <c r="L25" s="384"/>
      <c r="M25" s="384"/>
      <c r="N25" s="385"/>
      <c r="O25" s="386">
        <v>7.0000000000000007E-2</v>
      </c>
      <c r="P25" s="386">
        <v>7.0000000000000007E-2</v>
      </c>
      <c r="Q25" s="386">
        <v>7.0000000000000007E-2</v>
      </c>
      <c r="T25" s="20">
        <f>+T24</f>
        <v>11590</v>
      </c>
      <c r="U25" s="384">
        <v>600</v>
      </c>
      <c r="V25" s="384">
        <f t="shared" si="0"/>
        <v>10990</v>
      </c>
      <c r="W25" s="385"/>
      <c r="X25" s="490" t="s">
        <v>35</v>
      </c>
      <c r="Y25" s="490" t="s">
        <v>81</v>
      </c>
      <c r="Z25" s="387"/>
      <c r="AA25" s="388">
        <f>+V25*0.05</f>
        <v>549.5</v>
      </c>
      <c r="AB25" s="388">
        <f>+V25-AA25</f>
        <v>10440.5</v>
      </c>
      <c r="AC25" s="388">
        <v>400</v>
      </c>
      <c r="AD25" s="604">
        <f>+AB25-AC25</f>
        <v>10040.5</v>
      </c>
      <c r="AE25" s="622" t="s">
        <v>82</v>
      </c>
      <c r="AG25" s="1">
        <f t="shared" si="1"/>
        <v>8466.1</v>
      </c>
      <c r="AH25" s="1">
        <f t="shared" si="2"/>
        <v>0</v>
      </c>
      <c r="AI25" s="1">
        <f t="shared" si="3"/>
        <v>9313.56</v>
      </c>
      <c r="AJ25" s="1"/>
      <c r="AK25" s="1"/>
      <c r="AL25" s="1">
        <f t="shared" si="4"/>
        <v>8466.1</v>
      </c>
      <c r="AM25" s="1">
        <f t="shared" si="5"/>
        <v>0</v>
      </c>
      <c r="AN25" s="1">
        <f t="shared" si="6"/>
        <v>9822.0300000000007</v>
      </c>
      <c r="AO25" s="1"/>
    </row>
    <row r="26" spans="2:41" x14ac:dyDescent="0.3">
      <c r="B26" s="432" t="s">
        <v>32</v>
      </c>
      <c r="C26" s="19" t="s">
        <v>77</v>
      </c>
      <c r="D26" s="433" t="s">
        <v>87</v>
      </c>
      <c r="E26" s="434">
        <v>0</v>
      </c>
      <c r="F26" s="435" t="s">
        <v>88</v>
      </c>
      <c r="G26" s="21">
        <v>9990</v>
      </c>
      <c r="H26" s="436">
        <v>0</v>
      </c>
      <c r="I26" s="436">
        <f>+G26-H26</f>
        <v>9990</v>
      </c>
      <c r="J26" s="437"/>
      <c r="K26" s="21"/>
      <c r="L26" s="436"/>
      <c r="M26" s="436"/>
      <c r="N26" s="437"/>
      <c r="O26" s="386">
        <v>7.0000000000000007E-2</v>
      </c>
      <c r="P26" s="386">
        <v>7.0000000000000007E-2</v>
      </c>
      <c r="Q26" s="386">
        <v>7.0000000000000007E-2</v>
      </c>
      <c r="S26" t="e">
        <v>#N/A</v>
      </c>
      <c r="T26" s="21">
        <f>+T25</f>
        <v>11590</v>
      </c>
      <c r="U26" s="384">
        <v>600</v>
      </c>
      <c r="V26" s="436">
        <f t="shared" si="0"/>
        <v>10990</v>
      </c>
      <c r="W26" s="437"/>
      <c r="X26" s="25" t="s">
        <v>35</v>
      </c>
      <c r="Y26" s="490" t="s">
        <v>81</v>
      </c>
      <c r="Z26" s="387"/>
      <c r="AA26" s="388">
        <f>+V26*0.05</f>
        <v>549.5</v>
      </c>
      <c r="AB26" s="388">
        <f>+V26-AA26</f>
        <v>10440.5</v>
      </c>
      <c r="AC26" s="388">
        <v>400</v>
      </c>
      <c r="AD26" s="604">
        <f>+AB26-AC26</f>
        <v>10040.5</v>
      </c>
      <c r="AE26" s="623" t="s">
        <v>82</v>
      </c>
      <c r="AG26" s="1">
        <f t="shared" si="1"/>
        <v>8466.1</v>
      </c>
      <c r="AH26" s="1">
        <f t="shared" si="2"/>
        <v>0</v>
      </c>
      <c r="AI26" s="1">
        <f t="shared" si="3"/>
        <v>9313.56</v>
      </c>
      <c r="AJ26" s="1"/>
      <c r="AK26" s="1"/>
      <c r="AL26" s="1">
        <f t="shared" si="4"/>
        <v>8466.1</v>
      </c>
      <c r="AM26" s="1">
        <f t="shared" si="5"/>
        <v>0</v>
      </c>
      <c r="AN26" s="1">
        <f t="shared" si="6"/>
        <v>9822.0300000000007</v>
      </c>
      <c r="AO26" s="1"/>
    </row>
    <row r="27" spans="2:41" x14ac:dyDescent="0.3">
      <c r="B27" s="424" t="s">
        <v>32</v>
      </c>
      <c r="C27" s="22" t="s">
        <v>89</v>
      </c>
      <c r="D27" s="381" t="s">
        <v>90</v>
      </c>
      <c r="E27" s="382">
        <v>0</v>
      </c>
      <c r="F27" s="405" t="s">
        <v>91</v>
      </c>
      <c r="G27" s="20"/>
      <c r="H27" s="384"/>
      <c r="I27" s="384"/>
      <c r="J27" s="385"/>
      <c r="K27" s="20">
        <v>36990</v>
      </c>
      <c r="L27" s="384">
        <v>0</v>
      </c>
      <c r="M27" s="384">
        <f>+K27-L27</f>
        <v>36990</v>
      </c>
      <c r="N27" s="385"/>
      <c r="O27" s="386">
        <v>7.0000000000000007E-2</v>
      </c>
      <c r="P27" s="386">
        <v>7.0000000000000007E-2</v>
      </c>
      <c r="Q27" s="386">
        <v>7.0000000000000007E-2</v>
      </c>
      <c r="T27" s="20">
        <v>37990</v>
      </c>
      <c r="U27" s="384">
        <v>0</v>
      </c>
      <c r="V27" s="384">
        <f t="shared" si="0"/>
        <v>37990</v>
      </c>
      <c r="W27" s="385"/>
      <c r="X27" s="490" t="s">
        <v>35</v>
      </c>
      <c r="Y27" s="29"/>
      <c r="Z27" s="431"/>
      <c r="AA27" s="431"/>
      <c r="AB27" s="431"/>
      <c r="AC27" s="431"/>
      <c r="AD27" s="627"/>
      <c r="AE27" s="624"/>
      <c r="AG27" s="1">
        <f t="shared" si="1"/>
        <v>0</v>
      </c>
      <c r="AH27" s="1">
        <f t="shared" si="2"/>
        <v>31347.46</v>
      </c>
      <c r="AI27" s="1">
        <f t="shared" si="3"/>
        <v>32194.92</v>
      </c>
      <c r="AJ27" s="1"/>
      <c r="AK27" s="1"/>
      <c r="AL27" s="1">
        <f t="shared" si="4"/>
        <v>0</v>
      </c>
      <c r="AM27" s="1">
        <f t="shared" si="5"/>
        <v>31347.46</v>
      </c>
      <c r="AN27" s="1">
        <f t="shared" si="6"/>
        <v>32194.92</v>
      </c>
      <c r="AO27" s="1"/>
    </row>
    <row r="28" spans="2:41" s="430" customFormat="1" x14ac:dyDescent="0.3">
      <c r="B28" s="424" t="s">
        <v>32</v>
      </c>
      <c r="C28" s="22" t="s">
        <v>92</v>
      </c>
      <c r="D28" s="425" t="s">
        <v>93</v>
      </c>
      <c r="E28" s="426">
        <v>0</v>
      </c>
      <c r="F28" s="427" t="s">
        <v>94</v>
      </c>
      <c r="G28" s="23"/>
      <c r="H28" s="428"/>
      <c r="I28" s="428"/>
      <c r="J28" s="429"/>
      <c r="K28" s="23"/>
      <c r="L28" s="428"/>
      <c r="M28" s="428"/>
      <c r="N28" s="429"/>
      <c r="O28" s="386">
        <v>7.0000000000000007E-2</v>
      </c>
      <c r="P28" s="386">
        <v>7.0000000000000007E-2</v>
      </c>
      <c r="Q28" s="386">
        <v>7.0000000000000007E-2</v>
      </c>
      <c r="S28" t="s">
        <v>95</v>
      </c>
      <c r="T28" s="23">
        <v>41990</v>
      </c>
      <c r="U28" s="428">
        <v>500</v>
      </c>
      <c r="V28" s="428">
        <f t="shared" si="0"/>
        <v>41490</v>
      </c>
      <c r="W28" s="429"/>
      <c r="X28" s="29">
        <v>0</v>
      </c>
      <c r="Y28" s="29"/>
      <c r="Z28" s="431"/>
      <c r="AA28" s="431"/>
      <c r="AB28" s="431"/>
      <c r="AC28" s="431"/>
      <c r="AD28" s="627"/>
      <c r="AE28" s="625"/>
      <c r="AG28" s="1">
        <f t="shared" si="1"/>
        <v>0</v>
      </c>
      <c r="AH28" s="1">
        <f t="shared" si="2"/>
        <v>0</v>
      </c>
      <c r="AI28" s="1">
        <f t="shared" si="3"/>
        <v>35161.019999999997</v>
      </c>
      <c r="AJ28" s="1"/>
      <c r="AK28" s="1"/>
      <c r="AL28" s="1">
        <f t="shared" si="4"/>
        <v>0</v>
      </c>
      <c r="AM28" s="1">
        <f t="shared" si="5"/>
        <v>0</v>
      </c>
      <c r="AN28" s="1">
        <f t="shared" si="6"/>
        <v>35584.75</v>
      </c>
      <c r="AO28" s="1"/>
    </row>
    <row r="29" spans="2:41" x14ac:dyDescent="0.3">
      <c r="B29" s="6" t="s">
        <v>32</v>
      </c>
      <c r="C29" s="15" t="s">
        <v>96</v>
      </c>
      <c r="D29" s="390" t="s">
        <v>97</v>
      </c>
      <c r="E29" s="391">
        <v>0</v>
      </c>
      <c r="F29" s="392" t="s">
        <v>98</v>
      </c>
      <c r="G29" s="393"/>
      <c r="H29" s="394"/>
      <c r="I29" s="394"/>
      <c r="J29" s="395"/>
      <c r="K29" s="393"/>
      <c r="L29" s="394"/>
      <c r="M29" s="394"/>
      <c r="N29" s="395"/>
      <c r="O29" s="386">
        <v>7.0000000000000007E-2</v>
      </c>
      <c r="P29" s="386">
        <v>7.0000000000000007E-2</v>
      </c>
      <c r="Q29" s="386">
        <v>7.0000000000000007E-2</v>
      </c>
      <c r="S29" t="e">
        <v>#N/A</v>
      </c>
      <c r="T29" s="393"/>
      <c r="U29" s="394"/>
      <c r="V29" s="394"/>
      <c r="W29" s="395"/>
      <c r="X29" s="26">
        <v>0</v>
      </c>
      <c r="Y29" s="27"/>
      <c r="Z29" s="398"/>
      <c r="AA29" s="398"/>
      <c r="AB29" s="398"/>
      <c r="AC29" s="398"/>
      <c r="AD29" s="607"/>
      <c r="AE29" s="624"/>
      <c r="AG29" s="1">
        <f t="shared" si="1"/>
        <v>0</v>
      </c>
      <c r="AH29" s="1">
        <f t="shared" si="2"/>
        <v>0</v>
      </c>
      <c r="AI29" s="1">
        <f t="shared" si="3"/>
        <v>0</v>
      </c>
      <c r="AJ29" s="1"/>
      <c r="AK29" s="1"/>
      <c r="AL29" s="1">
        <f t="shared" si="4"/>
        <v>0</v>
      </c>
      <c r="AM29" s="1">
        <f t="shared" si="5"/>
        <v>0</v>
      </c>
      <c r="AN29" s="1">
        <f t="shared" si="6"/>
        <v>0</v>
      </c>
      <c r="AO29" s="1"/>
    </row>
    <row r="30" spans="2:41" x14ac:dyDescent="0.3">
      <c r="B30" s="6" t="s">
        <v>32</v>
      </c>
      <c r="C30" s="15" t="s">
        <v>96</v>
      </c>
      <c r="D30" s="390" t="s">
        <v>99</v>
      </c>
      <c r="E30" s="391">
        <v>0</v>
      </c>
      <c r="F30" s="392" t="s">
        <v>100</v>
      </c>
      <c r="G30" s="393"/>
      <c r="H30" s="394"/>
      <c r="I30" s="394"/>
      <c r="J30" s="395"/>
      <c r="K30" s="23"/>
      <c r="L30" s="428"/>
      <c r="M30" s="428"/>
      <c r="N30" s="429"/>
      <c r="O30" s="396">
        <v>7.0000000000000007E-2</v>
      </c>
      <c r="P30" s="396">
        <v>7.0000000000000007E-2</v>
      </c>
      <c r="Q30" s="396">
        <v>7.0000000000000007E-2</v>
      </c>
      <c r="R30" s="16"/>
      <c r="S30" s="16" t="s">
        <v>101</v>
      </c>
      <c r="T30" s="23">
        <v>19290</v>
      </c>
      <c r="U30" s="428">
        <v>1000</v>
      </c>
      <c r="V30" s="428">
        <f>+T30-U30</f>
        <v>18290</v>
      </c>
      <c r="W30" s="429"/>
      <c r="X30" s="29">
        <v>0</v>
      </c>
      <c r="Y30" s="29"/>
      <c r="Z30" s="431"/>
      <c r="AA30" s="431"/>
      <c r="AB30" s="431"/>
      <c r="AC30" s="431"/>
      <c r="AD30" s="627"/>
      <c r="AE30" s="624"/>
      <c r="AG30" s="1">
        <f t="shared" si="1"/>
        <v>0</v>
      </c>
      <c r="AH30" s="1">
        <f t="shared" si="2"/>
        <v>0</v>
      </c>
      <c r="AI30" s="1">
        <f t="shared" si="3"/>
        <v>15500</v>
      </c>
      <c r="AJ30" s="1"/>
      <c r="AK30" s="1"/>
      <c r="AL30" s="1">
        <f t="shared" si="4"/>
        <v>0</v>
      </c>
      <c r="AM30" s="1">
        <f t="shared" si="5"/>
        <v>0</v>
      </c>
      <c r="AN30" s="1">
        <f t="shared" si="6"/>
        <v>16347.46</v>
      </c>
      <c r="AO30" s="1"/>
    </row>
    <row r="31" spans="2:41" x14ac:dyDescent="0.3">
      <c r="B31" s="404" t="s">
        <v>32</v>
      </c>
      <c r="C31" s="17" t="s">
        <v>96</v>
      </c>
      <c r="D31" s="381" t="s">
        <v>102</v>
      </c>
      <c r="E31" s="382">
        <v>0</v>
      </c>
      <c r="F31" s="405" t="s">
        <v>103</v>
      </c>
      <c r="G31" s="20"/>
      <c r="H31" s="384"/>
      <c r="I31" s="384"/>
      <c r="J31" s="385"/>
      <c r="K31" s="20"/>
      <c r="L31" s="384"/>
      <c r="M31" s="384"/>
      <c r="N31" s="385"/>
      <c r="O31" s="386">
        <v>7.0000000000000007E-2</v>
      </c>
      <c r="P31" s="386">
        <v>7.0000000000000007E-2</v>
      </c>
      <c r="Q31" s="386">
        <v>7.0000000000000007E-2</v>
      </c>
      <c r="S31" t="e">
        <v>#N/A</v>
      </c>
      <c r="T31" s="20">
        <v>20290</v>
      </c>
      <c r="U31" s="384">
        <v>1000</v>
      </c>
      <c r="V31" s="384">
        <f>+T31-U31</f>
        <v>19290</v>
      </c>
      <c r="W31" s="385"/>
      <c r="X31" s="490">
        <v>0</v>
      </c>
      <c r="Y31" s="490"/>
      <c r="Z31" s="387"/>
      <c r="AA31" s="387"/>
      <c r="AB31" s="387"/>
      <c r="AC31" s="387"/>
      <c r="AD31" s="608"/>
      <c r="AE31" s="624"/>
      <c r="AG31" s="1">
        <f t="shared" si="1"/>
        <v>0</v>
      </c>
      <c r="AH31" s="1">
        <f t="shared" si="2"/>
        <v>0</v>
      </c>
      <c r="AI31" s="1">
        <f t="shared" si="3"/>
        <v>16347.46</v>
      </c>
      <c r="AJ31" s="1"/>
      <c r="AK31" s="1"/>
      <c r="AL31" s="1">
        <f t="shared" si="4"/>
        <v>0</v>
      </c>
      <c r="AM31" s="1">
        <f t="shared" si="5"/>
        <v>0</v>
      </c>
      <c r="AN31" s="1">
        <f t="shared" si="6"/>
        <v>17194.919999999998</v>
      </c>
      <c r="AO31" s="1"/>
    </row>
    <row r="32" spans="2:41" x14ac:dyDescent="0.3">
      <c r="B32" s="404" t="s">
        <v>32</v>
      </c>
      <c r="C32" s="17" t="s">
        <v>96</v>
      </c>
      <c r="D32" s="381" t="s">
        <v>104</v>
      </c>
      <c r="E32" s="382">
        <v>0</v>
      </c>
      <c r="F32" s="405" t="s">
        <v>105</v>
      </c>
      <c r="G32" s="20"/>
      <c r="H32" s="384"/>
      <c r="I32" s="384"/>
      <c r="J32" s="385"/>
      <c r="K32" s="20"/>
      <c r="L32" s="384"/>
      <c r="M32" s="384"/>
      <c r="N32" s="385"/>
      <c r="O32" s="386">
        <v>7.0000000000000007E-2</v>
      </c>
      <c r="P32" s="386">
        <v>7.0000000000000007E-2</v>
      </c>
      <c r="Q32" s="386">
        <v>7.0000000000000007E-2</v>
      </c>
      <c r="S32" t="e">
        <v>#N/A</v>
      </c>
      <c r="T32" s="20"/>
      <c r="U32" s="384"/>
      <c r="V32" s="384"/>
      <c r="W32" s="385"/>
      <c r="X32" s="490">
        <v>0</v>
      </c>
      <c r="Y32" s="490"/>
      <c r="Z32" s="387"/>
      <c r="AA32" s="387"/>
      <c r="AB32" s="387"/>
      <c r="AC32" s="387"/>
      <c r="AD32" s="608"/>
      <c r="AE32" s="624"/>
      <c r="AG32" s="1">
        <f t="shared" si="1"/>
        <v>0</v>
      </c>
      <c r="AH32" s="1">
        <f t="shared" si="2"/>
        <v>0</v>
      </c>
      <c r="AI32" s="1">
        <f t="shared" si="3"/>
        <v>0</v>
      </c>
      <c r="AJ32" s="1"/>
      <c r="AK32" s="1"/>
      <c r="AL32" s="1">
        <f t="shared" si="4"/>
        <v>0</v>
      </c>
      <c r="AM32" s="1">
        <f t="shared" si="5"/>
        <v>0</v>
      </c>
      <c r="AN32" s="1">
        <f t="shared" si="6"/>
        <v>0</v>
      </c>
      <c r="AO32" s="1"/>
    </row>
    <row r="33" spans="2:41" x14ac:dyDescent="0.3">
      <c r="B33" s="404" t="s">
        <v>32</v>
      </c>
      <c r="C33" s="17" t="s">
        <v>96</v>
      </c>
      <c r="D33" s="381" t="s">
        <v>106</v>
      </c>
      <c r="E33" s="382">
        <v>0</v>
      </c>
      <c r="F33" s="383" t="s">
        <v>107</v>
      </c>
      <c r="G33" s="20"/>
      <c r="H33" s="384"/>
      <c r="I33" s="384"/>
      <c r="J33" s="385"/>
      <c r="K33" s="20"/>
      <c r="L33" s="384"/>
      <c r="M33" s="384"/>
      <c r="N33" s="385"/>
      <c r="O33" s="386">
        <v>7.0000000000000007E-2</v>
      </c>
      <c r="P33" s="386">
        <v>7.0000000000000007E-2</v>
      </c>
      <c r="Q33" s="386">
        <v>7.0000000000000007E-2</v>
      </c>
      <c r="S33" t="s">
        <v>108</v>
      </c>
      <c r="T33" s="20">
        <v>20290</v>
      </c>
      <c r="U33" s="384">
        <v>100</v>
      </c>
      <c r="V33" s="384">
        <f t="shared" ref="V33:V38" si="7">+T33-U33</f>
        <v>20190</v>
      </c>
      <c r="W33" s="385"/>
      <c r="X33" s="490">
        <v>0</v>
      </c>
      <c r="Y33" s="490"/>
      <c r="Z33" s="387"/>
      <c r="AA33" s="387"/>
      <c r="AB33" s="387"/>
      <c r="AC33" s="387"/>
      <c r="AD33" s="608"/>
      <c r="AE33" s="624"/>
      <c r="AG33" s="1">
        <f t="shared" si="1"/>
        <v>0</v>
      </c>
      <c r="AH33" s="1">
        <f t="shared" si="2"/>
        <v>0</v>
      </c>
      <c r="AI33" s="1">
        <f t="shared" si="3"/>
        <v>17110.169999999998</v>
      </c>
      <c r="AJ33" s="1"/>
      <c r="AK33" s="1"/>
      <c r="AL33" s="1">
        <f t="shared" si="4"/>
        <v>0</v>
      </c>
      <c r="AM33" s="1">
        <f t="shared" si="5"/>
        <v>0</v>
      </c>
      <c r="AN33" s="1">
        <f t="shared" si="6"/>
        <v>17194.919999999998</v>
      </c>
      <c r="AO33" s="1"/>
    </row>
    <row r="34" spans="2:41" x14ac:dyDescent="0.3">
      <c r="B34" s="404" t="s">
        <v>32</v>
      </c>
      <c r="C34" s="17" t="s">
        <v>96</v>
      </c>
      <c r="D34" s="381" t="s">
        <v>109</v>
      </c>
      <c r="E34" s="382">
        <v>0</v>
      </c>
      <c r="F34" s="405" t="s">
        <v>110</v>
      </c>
      <c r="G34" s="20"/>
      <c r="H34" s="384"/>
      <c r="I34" s="384"/>
      <c r="J34" s="385"/>
      <c r="K34" s="20"/>
      <c r="L34" s="384"/>
      <c r="M34" s="384"/>
      <c r="N34" s="385"/>
      <c r="O34" s="386">
        <v>7.0000000000000007E-2</v>
      </c>
      <c r="P34" s="386">
        <v>7.0000000000000007E-2</v>
      </c>
      <c r="Q34" s="386">
        <v>7.0000000000000007E-2</v>
      </c>
      <c r="S34" t="e">
        <v>#N/A</v>
      </c>
      <c r="T34" s="20">
        <v>21290</v>
      </c>
      <c r="U34" s="384">
        <v>100</v>
      </c>
      <c r="V34" s="384">
        <f t="shared" si="7"/>
        <v>21190</v>
      </c>
      <c r="W34" s="385"/>
      <c r="X34" s="490">
        <v>0</v>
      </c>
      <c r="Y34" s="490"/>
      <c r="Z34" s="387"/>
      <c r="AA34" s="387"/>
      <c r="AB34" s="387"/>
      <c r="AC34" s="387"/>
      <c r="AD34" s="608"/>
      <c r="AE34" s="624"/>
      <c r="AG34" s="1">
        <f t="shared" si="1"/>
        <v>0</v>
      </c>
      <c r="AH34" s="1">
        <f t="shared" si="2"/>
        <v>0</v>
      </c>
      <c r="AI34" s="1">
        <f t="shared" si="3"/>
        <v>17957.63</v>
      </c>
      <c r="AJ34" s="1"/>
      <c r="AK34" s="1"/>
      <c r="AL34" s="1">
        <f t="shared" si="4"/>
        <v>0</v>
      </c>
      <c r="AM34" s="1">
        <f t="shared" si="5"/>
        <v>0</v>
      </c>
      <c r="AN34" s="1">
        <f t="shared" si="6"/>
        <v>18042.37</v>
      </c>
      <c r="AO34" s="1"/>
    </row>
    <row r="35" spans="2:41" x14ac:dyDescent="0.3">
      <c r="B35" s="404" t="s">
        <v>32</v>
      </c>
      <c r="C35" s="17" t="s">
        <v>96</v>
      </c>
      <c r="D35" s="381" t="s">
        <v>111</v>
      </c>
      <c r="E35" s="382">
        <v>0</v>
      </c>
      <c r="F35" s="405" t="s">
        <v>112</v>
      </c>
      <c r="G35" s="20"/>
      <c r="H35" s="384"/>
      <c r="I35" s="384">
        <f>+G35-H35</f>
        <v>0</v>
      </c>
      <c r="J35" s="385"/>
      <c r="K35" s="20"/>
      <c r="L35" s="384"/>
      <c r="M35" s="384"/>
      <c r="N35" s="385"/>
      <c r="O35" s="386">
        <v>7.0000000000000007E-2</v>
      </c>
      <c r="P35" s="386">
        <v>7.0000000000000007E-2</v>
      </c>
      <c r="Q35" s="386">
        <v>7.0000000000000007E-2</v>
      </c>
      <c r="S35" t="e">
        <v>#N/A</v>
      </c>
      <c r="T35" s="20">
        <v>20990</v>
      </c>
      <c r="U35" s="384">
        <v>500</v>
      </c>
      <c r="V35" s="384">
        <f t="shared" si="7"/>
        <v>20490</v>
      </c>
      <c r="W35" s="385"/>
      <c r="X35" s="490">
        <v>0</v>
      </c>
      <c r="Y35" s="490"/>
      <c r="Z35" s="387"/>
      <c r="AA35" s="387"/>
      <c r="AB35" s="387"/>
      <c r="AC35" s="387"/>
      <c r="AD35" s="608"/>
      <c r="AE35" s="624"/>
      <c r="AG35" s="1">
        <f t="shared" si="1"/>
        <v>0</v>
      </c>
      <c r="AH35" s="1">
        <f t="shared" si="2"/>
        <v>0</v>
      </c>
      <c r="AI35" s="1">
        <f t="shared" si="3"/>
        <v>17364.41</v>
      </c>
      <c r="AJ35" s="1"/>
      <c r="AK35" s="1"/>
      <c r="AL35" s="1">
        <f t="shared" si="4"/>
        <v>0</v>
      </c>
      <c r="AM35" s="1">
        <f t="shared" si="5"/>
        <v>0</v>
      </c>
      <c r="AN35" s="1">
        <f t="shared" si="6"/>
        <v>17788.14</v>
      </c>
      <c r="AO35" s="1"/>
    </row>
    <row r="36" spans="2:41" x14ac:dyDescent="0.3">
      <c r="B36" s="404" t="s">
        <v>32</v>
      </c>
      <c r="C36" s="17" t="s">
        <v>96</v>
      </c>
      <c r="D36" s="381" t="s">
        <v>113</v>
      </c>
      <c r="E36" s="382">
        <v>0</v>
      </c>
      <c r="F36" s="405" t="s">
        <v>114</v>
      </c>
      <c r="G36" s="20"/>
      <c r="H36" s="384"/>
      <c r="I36" s="384"/>
      <c r="J36" s="385"/>
      <c r="K36" s="20"/>
      <c r="L36" s="384"/>
      <c r="M36" s="384"/>
      <c r="N36" s="385"/>
      <c r="O36" s="386">
        <v>7.0000000000000007E-2</v>
      </c>
      <c r="P36" s="386">
        <v>7.0000000000000007E-2</v>
      </c>
      <c r="Q36" s="386">
        <v>7.0000000000000007E-2</v>
      </c>
      <c r="S36" t="s">
        <v>115</v>
      </c>
      <c r="T36" s="20">
        <v>15490</v>
      </c>
      <c r="U36" s="384">
        <v>200</v>
      </c>
      <c r="V36" s="384">
        <f t="shared" si="7"/>
        <v>15290</v>
      </c>
      <c r="W36" s="385"/>
      <c r="X36" s="490">
        <v>0</v>
      </c>
      <c r="Y36" s="490"/>
      <c r="Z36" s="387"/>
      <c r="AA36" s="387"/>
      <c r="AB36" s="387"/>
      <c r="AC36" s="387"/>
      <c r="AD36" s="608"/>
      <c r="AE36" s="624"/>
      <c r="AG36" s="1">
        <f t="shared" si="1"/>
        <v>0</v>
      </c>
      <c r="AH36" s="1">
        <f t="shared" si="2"/>
        <v>0</v>
      </c>
      <c r="AI36" s="1">
        <f t="shared" si="3"/>
        <v>12957.63</v>
      </c>
      <c r="AJ36" s="1"/>
      <c r="AK36" s="1"/>
      <c r="AL36" s="1">
        <f t="shared" si="4"/>
        <v>0</v>
      </c>
      <c r="AM36" s="1">
        <f t="shared" si="5"/>
        <v>0</v>
      </c>
      <c r="AN36" s="1">
        <f t="shared" si="6"/>
        <v>13127.12</v>
      </c>
      <c r="AO36" s="1"/>
    </row>
    <row r="37" spans="2:41" x14ac:dyDescent="0.3">
      <c r="B37" s="432" t="s">
        <v>32</v>
      </c>
      <c r="C37" s="19" t="s">
        <v>96</v>
      </c>
      <c r="D37" s="433" t="s">
        <v>116</v>
      </c>
      <c r="E37" s="434">
        <v>0</v>
      </c>
      <c r="F37" s="435" t="s">
        <v>117</v>
      </c>
      <c r="G37" s="21"/>
      <c r="H37" s="436"/>
      <c r="I37" s="436"/>
      <c r="J37" s="437"/>
      <c r="K37" s="21"/>
      <c r="L37" s="436"/>
      <c r="M37" s="436"/>
      <c r="N37" s="437"/>
      <c r="O37" s="438">
        <v>7.0000000000000007E-2</v>
      </c>
      <c r="P37" s="438">
        <v>7.0000000000000007E-2</v>
      </c>
      <c r="Q37" s="438">
        <v>7.0000000000000007E-2</v>
      </c>
      <c r="R37" s="14"/>
      <c r="S37" s="14" t="e">
        <v>#N/A</v>
      </c>
      <c r="T37" s="21">
        <f>+T36+1000</f>
        <v>16490</v>
      </c>
      <c r="U37" s="436">
        <v>200</v>
      </c>
      <c r="V37" s="436">
        <f t="shared" si="7"/>
        <v>16290</v>
      </c>
      <c r="W37" s="437"/>
      <c r="X37" s="25">
        <v>0</v>
      </c>
      <c r="Y37" s="490"/>
      <c r="Z37" s="387"/>
      <c r="AA37" s="387"/>
      <c r="AB37" s="387"/>
      <c r="AC37" s="387"/>
      <c r="AD37" s="608"/>
      <c r="AE37" s="624"/>
      <c r="AG37" s="1">
        <f t="shared" si="1"/>
        <v>0</v>
      </c>
      <c r="AH37" s="1">
        <f t="shared" si="2"/>
        <v>0</v>
      </c>
      <c r="AI37" s="1">
        <f t="shared" si="3"/>
        <v>13805.08</v>
      </c>
      <c r="AJ37" s="1"/>
      <c r="AK37" s="1"/>
      <c r="AL37" s="1">
        <f t="shared" si="4"/>
        <v>0</v>
      </c>
      <c r="AM37" s="1">
        <f t="shared" si="5"/>
        <v>0</v>
      </c>
      <c r="AN37" s="1">
        <f t="shared" si="6"/>
        <v>13974.58</v>
      </c>
      <c r="AO37" s="1"/>
    </row>
    <row r="38" spans="2:41" x14ac:dyDescent="0.3">
      <c r="B38" s="432" t="s">
        <v>32</v>
      </c>
      <c r="C38" s="19" t="s">
        <v>96</v>
      </c>
      <c r="D38" s="433" t="s">
        <v>118</v>
      </c>
      <c r="E38" s="434">
        <v>0</v>
      </c>
      <c r="F38" s="435" t="s">
        <v>119</v>
      </c>
      <c r="G38" s="21">
        <v>15990</v>
      </c>
      <c r="H38" s="436">
        <v>500</v>
      </c>
      <c r="I38" s="436"/>
      <c r="J38" s="437"/>
      <c r="K38" s="21"/>
      <c r="L38" s="436"/>
      <c r="M38" s="436">
        <f>+K38-L38</f>
        <v>0</v>
      </c>
      <c r="N38" s="437"/>
      <c r="O38" s="386">
        <v>7.0000000000000007E-2</v>
      </c>
      <c r="P38" s="386">
        <v>7.0000000000000007E-2</v>
      </c>
      <c r="Q38" s="386">
        <v>7.0000000000000007E-2</v>
      </c>
      <c r="S38" t="e">
        <v>#N/A</v>
      </c>
      <c r="T38" s="21"/>
      <c r="U38" s="436"/>
      <c r="V38" s="436">
        <f t="shared" si="7"/>
        <v>0</v>
      </c>
      <c r="W38" s="437"/>
      <c r="X38" s="25">
        <v>0</v>
      </c>
      <c r="Y38" s="490"/>
      <c r="Z38" s="387"/>
      <c r="AA38" s="387"/>
      <c r="AB38" s="387"/>
      <c r="AC38" s="387"/>
      <c r="AD38" s="608"/>
      <c r="AE38" s="624"/>
      <c r="AG38" s="1">
        <f t="shared" si="1"/>
        <v>0</v>
      </c>
      <c r="AH38" s="1">
        <f t="shared" si="2"/>
        <v>0</v>
      </c>
      <c r="AI38" s="1">
        <f t="shared" si="3"/>
        <v>0</v>
      </c>
      <c r="AJ38" s="1"/>
      <c r="AK38" s="1"/>
      <c r="AL38" s="1">
        <f t="shared" si="4"/>
        <v>13550.85</v>
      </c>
      <c r="AM38" s="1">
        <f t="shared" si="5"/>
        <v>0</v>
      </c>
      <c r="AN38" s="1">
        <f t="shared" si="6"/>
        <v>0</v>
      </c>
      <c r="AO38" s="1"/>
    </row>
    <row r="39" spans="2:41" x14ac:dyDescent="0.3">
      <c r="B39" s="6" t="s">
        <v>32</v>
      </c>
      <c r="C39" s="22" t="s">
        <v>120</v>
      </c>
      <c r="D39" s="390" t="s">
        <v>121</v>
      </c>
      <c r="E39" s="391">
        <v>0.1</v>
      </c>
      <c r="F39" s="439" t="s">
        <v>122</v>
      </c>
      <c r="G39" s="393"/>
      <c r="H39" s="394"/>
      <c r="I39" s="394"/>
      <c r="J39" s="395"/>
      <c r="K39" s="23"/>
      <c r="L39" s="428"/>
      <c r="M39" s="428"/>
      <c r="N39" s="429"/>
      <c r="O39" s="386">
        <v>7.0000000000000007E-2</v>
      </c>
      <c r="P39" s="386">
        <v>7.0000000000000007E-2</v>
      </c>
      <c r="Q39" s="386">
        <v>7.0000000000000007E-2</v>
      </c>
      <c r="S39" t="e">
        <v>#N/A</v>
      </c>
      <c r="T39" s="23">
        <v>17490</v>
      </c>
      <c r="U39" s="428">
        <v>200</v>
      </c>
      <c r="V39" s="428">
        <f>+T39-U39</f>
        <v>17290</v>
      </c>
      <c r="W39" s="429"/>
      <c r="X39" s="29">
        <v>0</v>
      </c>
      <c r="Y39" s="29"/>
      <c r="Z39" s="431"/>
      <c r="AA39" s="431"/>
      <c r="AB39" s="431"/>
      <c r="AC39" s="431"/>
      <c r="AD39" s="627"/>
      <c r="AE39" s="624"/>
      <c r="AG39" s="1">
        <f t="shared" si="1"/>
        <v>0</v>
      </c>
      <c r="AH39" s="1">
        <f t="shared" si="2"/>
        <v>0</v>
      </c>
      <c r="AI39" s="1">
        <f t="shared" si="3"/>
        <v>13320.49</v>
      </c>
      <c r="AJ39" s="1"/>
      <c r="AK39" s="1"/>
      <c r="AL39" s="1">
        <f t="shared" si="4"/>
        <v>0</v>
      </c>
      <c r="AM39" s="1">
        <f t="shared" si="5"/>
        <v>0</v>
      </c>
      <c r="AN39" s="1">
        <f t="shared" si="6"/>
        <v>14822.03</v>
      </c>
      <c r="AO39" s="1"/>
    </row>
    <row r="40" spans="2:41" x14ac:dyDescent="0.3">
      <c r="B40" s="404" t="s">
        <v>32</v>
      </c>
      <c r="C40" s="17" t="s">
        <v>120</v>
      </c>
      <c r="D40" s="381" t="s">
        <v>123</v>
      </c>
      <c r="E40" s="382">
        <v>0.1</v>
      </c>
      <c r="F40" s="405" t="s">
        <v>124</v>
      </c>
      <c r="G40" s="20"/>
      <c r="H40" s="384"/>
      <c r="I40" s="384"/>
      <c r="J40" s="385"/>
      <c r="K40" s="20"/>
      <c r="L40" s="384"/>
      <c r="M40" s="384"/>
      <c r="N40" s="385"/>
      <c r="O40" s="386">
        <v>7.0000000000000007E-2</v>
      </c>
      <c r="P40" s="386">
        <v>7.0000000000000007E-2</v>
      </c>
      <c r="Q40" s="386">
        <v>7.0000000000000007E-2</v>
      </c>
      <c r="S40" t="e">
        <v>#N/A</v>
      </c>
      <c r="T40" s="20">
        <v>16490</v>
      </c>
      <c r="U40" s="384">
        <v>200</v>
      </c>
      <c r="V40" s="384">
        <f>+T40-U40</f>
        <v>16290</v>
      </c>
      <c r="W40" s="385"/>
      <c r="X40" s="490">
        <v>0</v>
      </c>
      <c r="Y40" s="490"/>
      <c r="Z40" s="387"/>
      <c r="AA40" s="387"/>
      <c r="AB40" s="387"/>
      <c r="AC40" s="387"/>
      <c r="AD40" s="608"/>
      <c r="AE40" s="624"/>
      <c r="AG40" s="1">
        <f t="shared" si="1"/>
        <v>0</v>
      </c>
      <c r="AH40" s="1">
        <f t="shared" si="2"/>
        <v>0</v>
      </c>
      <c r="AI40" s="1">
        <f t="shared" si="3"/>
        <v>12550.08</v>
      </c>
      <c r="AL40" s="1">
        <f t="shared" si="4"/>
        <v>0</v>
      </c>
      <c r="AM40" s="1">
        <f t="shared" si="5"/>
        <v>0</v>
      </c>
      <c r="AN40" s="1">
        <f t="shared" si="6"/>
        <v>13974.58</v>
      </c>
    </row>
    <row r="41" spans="2:41" ht="15" thickBot="1" x14ac:dyDescent="0.35">
      <c r="B41" s="440" t="s">
        <v>32</v>
      </c>
      <c r="C41" s="13" t="s">
        <v>120</v>
      </c>
      <c r="D41" s="441" t="s">
        <v>125</v>
      </c>
      <c r="E41" s="442">
        <v>0.1</v>
      </c>
      <c r="F41" s="443" t="s">
        <v>126</v>
      </c>
      <c r="G41" s="444"/>
      <c r="H41" s="445"/>
      <c r="I41" s="445"/>
      <c r="J41" s="446"/>
      <c r="K41" s="444"/>
      <c r="L41" s="445"/>
      <c r="M41" s="445"/>
      <c r="N41" s="446"/>
      <c r="O41" s="447">
        <v>7.0000000000000007E-2</v>
      </c>
      <c r="P41" s="447">
        <v>7.0000000000000007E-2</v>
      </c>
      <c r="Q41" s="447">
        <v>7.0000000000000007E-2</v>
      </c>
      <c r="R41" s="12"/>
      <c r="S41" s="12" t="e">
        <v>#N/A</v>
      </c>
      <c r="T41" s="444">
        <v>15490</v>
      </c>
      <c r="U41" s="445">
        <v>200</v>
      </c>
      <c r="V41" s="445">
        <f>+T41-U41</f>
        <v>15290</v>
      </c>
      <c r="W41" s="446"/>
      <c r="X41" s="489">
        <v>0</v>
      </c>
      <c r="Y41" s="489"/>
      <c r="Z41" s="448"/>
      <c r="AA41" s="448"/>
      <c r="AB41" s="448"/>
      <c r="AC41" s="448"/>
      <c r="AD41" s="628"/>
      <c r="AE41" s="626"/>
      <c r="AG41" s="1">
        <f t="shared" si="1"/>
        <v>0</v>
      </c>
      <c r="AH41" s="1">
        <f t="shared" si="2"/>
        <v>0</v>
      </c>
      <c r="AI41" s="1">
        <f t="shared" si="3"/>
        <v>11779.66</v>
      </c>
      <c r="AL41" s="1">
        <f>+ROUND(G41/1.18,2)</f>
        <v>0</v>
      </c>
      <c r="AM41" s="1">
        <f>+ROUND(K41/1.18,2)</f>
        <v>0</v>
      </c>
      <c r="AN41" s="1">
        <f>+ROUND(T41/1.18,2)</f>
        <v>13127.12</v>
      </c>
    </row>
  </sheetData>
  <mergeCells count="8">
    <mergeCell ref="AG4:AJ4"/>
    <mergeCell ref="AL4:AO4"/>
    <mergeCell ref="B1:F1"/>
    <mergeCell ref="B2:F2"/>
    <mergeCell ref="G4:J4"/>
    <mergeCell ref="K4:N4"/>
    <mergeCell ref="T4:W4"/>
    <mergeCell ref="Z4:AD4"/>
  </mergeCells>
  <pageMargins left="0.7" right="0.7" top="0.75" bottom="0.75" header="0.3" footer="0.3"/>
  <pageSetup orientation="landscape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945E-DDA8-4652-9926-61D8FE6D5297}">
  <dimension ref="B1:Y53"/>
  <sheetViews>
    <sheetView showGridLines="0" tabSelected="1" zoomScale="85" zoomScaleNormal="85" workbookViewId="0">
      <pane xSplit="6" ySplit="5" topLeftCell="L24" activePane="bottomRight" state="frozen"/>
      <selection pane="topRight" activeCell="K1" sqref="K1"/>
      <selection pane="bottomLeft" activeCell="A6" sqref="A6"/>
      <selection pane="bottomRight" activeCell="N2" sqref="N2"/>
    </sheetView>
  </sheetViews>
  <sheetFormatPr baseColWidth="10" defaultColWidth="11.44140625" defaultRowHeight="14.4" x14ac:dyDescent="0.3"/>
  <cols>
    <col min="1" max="1" width="2.6640625" customWidth="1"/>
    <col min="2" max="2" width="14" customWidth="1"/>
    <col min="3" max="3" width="23" customWidth="1"/>
    <col min="4" max="4" width="20.109375" customWidth="1"/>
    <col min="5" max="5" width="10.109375" customWidth="1"/>
    <col min="6" max="6" width="46.44140625" customWidth="1"/>
    <col min="7" max="7" width="17.5546875" customWidth="1"/>
    <col min="8" max="10" width="19.44140625" style="1" customWidth="1"/>
    <col min="11" max="11" width="33.5546875" style="1" customWidth="1"/>
    <col min="12" max="13" width="17.6640625" style="1" customWidth="1"/>
    <col min="14" max="14" width="15.44140625" style="1" customWidth="1"/>
    <col min="15" max="15" width="36.33203125" style="1" customWidth="1"/>
    <col min="16" max="19" width="21.44140625" style="1" customWidth="1"/>
    <col min="20" max="23" width="16.5546875" style="1" customWidth="1"/>
    <col min="24" max="24" width="49.109375" style="1" customWidth="1"/>
    <col min="25" max="25" width="11.44140625" style="1" customWidth="1"/>
  </cols>
  <sheetData>
    <row r="1" spans="2:25" s="2" customFormat="1" ht="23.4" x14ac:dyDescent="0.45">
      <c r="B1" s="336" t="s">
        <v>127</v>
      </c>
      <c r="C1" s="336"/>
      <c r="D1" s="336"/>
      <c r="E1" s="336"/>
      <c r="F1" s="336"/>
      <c r="G1" s="336"/>
      <c r="H1" s="486"/>
      <c r="I1" s="486"/>
      <c r="J1" s="486"/>
      <c r="K1" s="486"/>
      <c r="L1" s="486"/>
      <c r="M1" s="486"/>
      <c r="N1" s="486"/>
      <c r="O1" s="486"/>
      <c r="P1" s="486"/>
      <c r="Q1" s="486"/>
      <c r="R1" s="486"/>
      <c r="S1" s="486"/>
      <c r="T1" s="486"/>
      <c r="U1" s="486"/>
      <c r="V1" s="486"/>
      <c r="W1" s="486"/>
      <c r="X1" s="486"/>
      <c r="Y1" s="4"/>
    </row>
    <row r="2" spans="2:25" x14ac:dyDescent="0.3">
      <c r="B2" s="3" t="s">
        <v>128</v>
      </c>
      <c r="C2" s="3"/>
      <c r="D2" s="3"/>
      <c r="E2" s="3"/>
      <c r="F2" s="3"/>
      <c r="G2" s="3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  <c r="S2" s="487"/>
      <c r="T2" s="487"/>
      <c r="U2" s="487"/>
      <c r="V2" s="487"/>
      <c r="W2" s="487"/>
      <c r="X2" s="487"/>
    </row>
    <row r="3" spans="2:25" ht="16.5" customHeight="1" thickBot="1" x14ac:dyDescent="0.35"/>
    <row r="4" spans="2:25" ht="15" thickBot="1" x14ac:dyDescent="0.35">
      <c r="H4" s="630" t="s">
        <v>129</v>
      </c>
      <c r="I4" s="631"/>
      <c r="J4" s="631"/>
      <c r="K4" s="632"/>
      <c r="L4" s="630" t="s">
        <v>2</v>
      </c>
      <c r="M4" s="631"/>
      <c r="N4" s="631"/>
      <c r="O4" s="632"/>
      <c r="P4" s="630" t="s">
        <v>3</v>
      </c>
      <c r="Q4" s="631"/>
      <c r="R4" s="631"/>
      <c r="S4" s="632"/>
      <c r="T4" s="337" t="s">
        <v>4</v>
      </c>
      <c r="U4" s="338"/>
      <c r="V4" s="338"/>
      <c r="W4" s="338"/>
      <c r="X4" s="339"/>
    </row>
    <row r="5" spans="2:25" ht="57" customHeight="1" thickBot="1" x14ac:dyDescent="0.35">
      <c r="B5" s="30" t="s">
        <v>9</v>
      </c>
      <c r="C5" s="32" t="s">
        <v>10</v>
      </c>
      <c r="D5" s="32" t="s">
        <v>11</v>
      </c>
      <c r="E5" s="32" t="s">
        <v>12</v>
      </c>
      <c r="F5" s="32" t="s">
        <v>13</v>
      </c>
      <c r="G5" s="33" t="s">
        <v>130</v>
      </c>
      <c r="H5" s="120" t="s">
        <v>131</v>
      </c>
      <c r="I5" s="121" t="s">
        <v>15</v>
      </c>
      <c r="J5" s="121" t="s">
        <v>16</v>
      </c>
      <c r="K5" s="122" t="s">
        <v>17</v>
      </c>
      <c r="L5" s="120" t="s">
        <v>131</v>
      </c>
      <c r="M5" s="121" t="s">
        <v>15</v>
      </c>
      <c r="N5" s="121" t="s">
        <v>16</v>
      </c>
      <c r="O5" s="122" t="s">
        <v>17</v>
      </c>
      <c r="P5" s="120"/>
      <c r="Q5" s="121"/>
      <c r="R5" s="121"/>
      <c r="S5" s="122"/>
      <c r="T5" s="120" t="s">
        <v>131</v>
      </c>
      <c r="U5" s="121" t="s">
        <v>15</v>
      </c>
      <c r="V5" s="34" t="s">
        <v>16</v>
      </c>
      <c r="W5" s="35" t="s">
        <v>132</v>
      </c>
      <c r="X5" s="122" t="s">
        <v>17</v>
      </c>
      <c r="Y5" s="340" t="s">
        <v>23</v>
      </c>
    </row>
    <row r="6" spans="2:25" ht="16.5" customHeight="1" x14ac:dyDescent="0.3">
      <c r="B6" s="341" t="s">
        <v>133</v>
      </c>
      <c r="C6" s="341" t="s">
        <v>134</v>
      </c>
      <c r="D6" s="341" t="s">
        <v>135</v>
      </c>
      <c r="E6" s="342">
        <v>7.4999999999999997E-2</v>
      </c>
      <c r="F6" s="341" t="s">
        <v>136</v>
      </c>
      <c r="G6" s="41" t="s">
        <v>137</v>
      </c>
      <c r="H6" s="343"/>
      <c r="I6" s="343"/>
      <c r="J6" s="343">
        <f t="shared" ref="J6:J47" si="0">+H6-I6</f>
        <v>0</v>
      </c>
      <c r="K6" s="344"/>
      <c r="L6" s="343"/>
      <c r="M6" s="343"/>
      <c r="N6" s="343"/>
      <c r="O6" s="344"/>
      <c r="P6" s="597"/>
      <c r="Q6" s="597"/>
      <c r="R6" s="597"/>
      <c r="S6" s="597"/>
      <c r="T6" s="343">
        <v>16490</v>
      </c>
      <c r="U6" s="343"/>
      <c r="V6" s="345">
        <f t="shared" ref="V6:V47" si="1">+T6-U6</f>
        <v>16490</v>
      </c>
      <c r="W6" s="345">
        <f>+V6*98%</f>
        <v>16160.199999999999</v>
      </c>
      <c r="X6" s="341"/>
      <c r="Y6" s="346" t="s">
        <v>138</v>
      </c>
    </row>
    <row r="7" spans="2:25" ht="16.5" customHeight="1" x14ac:dyDescent="0.3">
      <c r="B7" s="347" t="s">
        <v>133</v>
      </c>
      <c r="C7" s="347" t="s">
        <v>134</v>
      </c>
      <c r="D7" s="347" t="s">
        <v>139</v>
      </c>
      <c r="E7" s="348">
        <v>7.4999999999999997E-2</v>
      </c>
      <c r="F7" s="347" t="s">
        <v>140</v>
      </c>
      <c r="G7" s="5" t="s">
        <v>137</v>
      </c>
      <c r="H7" s="349"/>
      <c r="I7" s="349"/>
      <c r="J7" s="349">
        <f t="shared" si="0"/>
        <v>0</v>
      </c>
      <c r="K7" s="350"/>
      <c r="L7" s="349"/>
      <c r="M7" s="349"/>
      <c r="N7" s="349"/>
      <c r="O7" s="350"/>
      <c r="P7" s="598"/>
      <c r="Q7" s="598"/>
      <c r="R7" s="598"/>
      <c r="S7" s="598"/>
      <c r="T7" s="349">
        <v>17990</v>
      </c>
      <c r="U7" s="349"/>
      <c r="V7" s="351">
        <f t="shared" si="1"/>
        <v>17990</v>
      </c>
      <c r="W7" s="351">
        <f t="shared" ref="W7:W8" si="2">+V7*98%</f>
        <v>17630.2</v>
      </c>
      <c r="X7" s="347"/>
      <c r="Y7" s="112" t="s">
        <v>138</v>
      </c>
    </row>
    <row r="8" spans="2:25" ht="16.5" customHeight="1" x14ac:dyDescent="0.3">
      <c r="B8" s="347" t="s">
        <v>133</v>
      </c>
      <c r="C8" s="347" t="s">
        <v>134</v>
      </c>
      <c r="D8" s="347" t="s">
        <v>141</v>
      </c>
      <c r="E8" s="348">
        <v>7.4999999999999997E-2</v>
      </c>
      <c r="F8" s="347" t="s">
        <v>142</v>
      </c>
      <c r="G8" s="5" t="s">
        <v>137</v>
      </c>
      <c r="H8" s="349"/>
      <c r="I8" s="349"/>
      <c r="J8" s="349">
        <f t="shared" si="0"/>
        <v>0</v>
      </c>
      <c r="K8" s="350"/>
      <c r="L8" s="349"/>
      <c r="M8" s="349"/>
      <c r="N8" s="349"/>
      <c r="O8" s="350"/>
      <c r="P8" s="598"/>
      <c r="Q8" s="598"/>
      <c r="R8" s="598"/>
      <c r="S8" s="598"/>
      <c r="T8" s="349">
        <v>18490</v>
      </c>
      <c r="U8" s="349"/>
      <c r="V8" s="351">
        <f t="shared" si="1"/>
        <v>18490</v>
      </c>
      <c r="W8" s="351">
        <f t="shared" si="2"/>
        <v>18120.2</v>
      </c>
      <c r="X8" s="347"/>
      <c r="Y8" s="112" t="s">
        <v>138</v>
      </c>
    </row>
    <row r="9" spans="2:25" ht="16.5" customHeight="1" x14ac:dyDescent="0.3">
      <c r="B9" s="352" t="s">
        <v>133</v>
      </c>
      <c r="C9" s="352" t="s">
        <v>134</v>
      </c>
      <c r="D9" s="352" t="s">
        <v>143</v>
      </c>
      <c r="E9" s="353">
        <v>7.4999999999999997E-2</v>
      </c>
      <c r="F9" s="352" t="s">
        <v>144</v>
      </c>
      <c r="G9" s="7" t="s">
        <v>137</v>
      </c>
      <c r="H9" s="354"/>
      <c r="I9" s="354"/>
      <c r="J9" s="354">
        <f t="shared" si="0"/>
        <v>0</v>
      </c>
      <c r="K9" s="355"/>
      <c r="L9" s="354"/>
      <c r="M9" s="354"/>
      <c r="N9" s="354"/>
      <c r="O9" s="355"/>
      <c r="P9" s="361"/>
      <c r="Q9" s="361"/>
      <c r="R9" s="361"/>
      <c r="S9" s="361"/>
      <c r="T9" s="354">
        <v>19490</v>
      </c>
      <c r="U9" s="354"/>
      <c r="V9" s="356">
        <f t="shared" si="1"/>
        <v>19490</v>
      </c>
      <c r="W9" s="356"/>
      <c r="X9" s="352"/>
      <c r="Y9" s="218" t="s">
        <v>138</v>
      </c>
    </row>
    <row r="10" spans="2:25" ht="16.5" customHeight="1" x14ac:dyDescent="0.3">
      <c r="B10" s="347" t="s">
        <v>133</v>
      </c>
      <c r="C10" s="347" t="s">
        <v>145</v>
      </c>
      <c r="D10" s="347" t="s">
        <v>146</v>
      </c>
      <c r="E10" s="348">
        <v>7.4999999999999997E-2</v>
      </c>
      <c r="F10" s="347" t="s">
        <v>147</v>
      </c>
      <c r="G10" s="5" t="s">
        <v>137</v>
      </c>
      <c r="H10" s="349"/>
      <c r="I10" s="349"/>
      <c r="J10" s="349">
        <f t="shared" si="0"/>
        <v>0</v>
      </c>
      <c r="K10" s="350"/>
      <c r="L10" s="349"/>
      <c r="M10" s="349"/>
      <c r="N10" s="349"/>
      <c r="O10" s="350"/>
      <c r="P10" s="598"/>
      <c r="Q10" s="598"/>
      <c r="R10" s="598"/>
      <c r="S10" s="598"/>
      <c r="T10" s="349">
        <v>16490</v>
      </c>
      <c r="U10" s="349"/>
      <c r="V10" s="351">
        <f t="shared" si="1"/>
        <v>16490</v>
      </c>
      <c r="W10" s="351">
        <f>+V10*0.98</f>
        <v>16160.199999999999</v>
      </c>
      <c r="X10" s="347"/>
      <c r="Y10" s="112" t="s">
        <v>138</v>
      </c>
    </row>
    <row r="11" spans="2:25" ht="16.5" customHeight="1" x14ac:dyDescent="0.3">
      <c r="B11" s="347" t="s">
        <v>133</v>
      </c>
      <c r="C11" s="347" t="s">
        <v>145</v>
      </c>
      <c r="D11" s="347" t="s">
        <v>148</v>
      </c>
      <c r="E11" s="348">
        <v>7.4999999999999997E-2</v>
      </c>
      <c r="F11" s="347" t="s">
        <v>149</v>
      </c>
      <c r="G11" s="5" t="s">
        <v>137</v>
      </c>
      <c r="H11" s="349"/>
      <c r="I11" s="349"/>
      <c r="J11" s="349">
        <f t="shared" si="0"/>
        <v>0</v>
      </c>
      <c r="K11" s="350"/>
      <c r="L11" s="349"/>
      <c r="M11" s="349"/>
      <c r="N11" s="349"/>
      <c r="O11" s="357"/>
      <c r="P11" s="599"/>
      <c r="Q11" s="599"/>
      <c r="R11" s="599"/>
      <c r="S11" s="599"/>
      <c r="T11" s="349">
        <v>17990</v>
      </c>
      <c r="U11" s="349"/>
      <c r="V11" s="351">
        <f t="shared" si="1"/>
        <v>17990</v>
      </c>
      <c r="W11" s="351">
        <f t="shared" ref="W11:W13" si="3">+V11*0.98</f>
        <v>17630.2</v>
      </c>
      <c r="X11" s="347"/>
      <c r="Y11" s="112" t="s">
        <v>138</v>
      </c>
    </row>
    <row r="12" spans="2:25" ht="16.5" customHeight="1" x14ac:dyDescent="0.3">
      <c r="B12" s="347" t="s">
        <v>133</v>
      </c>
      <c r="C12" s="347" t="s">
        <v>145</v>
      </c>
      <c r="D12" s="347" t="s">
        <v>150</v>
      </c>
      <c r="E12" s="348">
        <v>7.4999999999999997E-2</v>
      </c>
      <c r="F12" s="347" t="s">
        <v>151</v>
      </c>
      <c r="G12" s="5" t="s">
        <v>137</v>
      </c>
      <c r="H12" s="349"/>
      <c r="I12" s="349"/>
      <c r="J12" s="349">
        <f t="shared" si="0"/>
        <v>0</v>
      </c>
      <c r="K12" s="350"/>
      <c r="L12" s="349"/>
      <c r="M12" s="349"/>
      <c r="N12" s="349"/>
      <c r="O12" s="350"/>
      <c r="P12" s="598"/>
      <c r="Q12" s="598"/>
      <c r="R12" s="598"/>
      <c r="S12" s="598"/>
      <c r="T12" s="349">
        <v>18490</v>
      </c>
      <c r="U12" s="349"/>
      <c r="V12" s="351">
        <f t="shared" si="1"/>
        <v>18490</v>
      </c>
      <c r="W12" s="351">
        <f t="shared" si="3"/>
        <v>18120.2</v>
      </c>
      <c r="X12" s="347"/>
      <c r="Y12" s="112" t="s">
        <v>138</v>
      </c>
    </row>
    <row r="13" spans="2:25" ht="16.5" customHeight="1" x14ac:dyDescent="0.3">
      <c r="B13" s="352" t="s">
        <v>133</v>
      </c>
      <c r="C13" s="352" t="s">
        <v>145</v>
      </c>
      <c r="D13" s="352" t="s">
        <v>152</v>
      </c>
      <c r="E13" s="353">
        <v>7.4999999999999997E-2</v>
      </c>
      <c r="F13" s="352" t="s">
        <v>153</v>
      </c>
      <c r="G13" s="7" t="s">
        <v>137</v>
      </c>
      <c r="H13" s="354"/>
      <c r="I13" s="354"/>
      <c r="J13" s="354">
        <f t="shared" si="0"/>
        <v>0</v>
      </c>
      <c r="K13" s="355"/>
      <c r="L13" s="354"/>
      <c r="M13" s="354"/>
      <c r="N13" s="354"/>
      <c r="O13" s="355"/>
      <c r="P13" s="361"/>
      <c r="Q13" s="361"/>
      <c r="R13" s="361"/>
      <c r="S13" s="361"/>
      <c r="T13" s="354">
        <v>19490</v>
      </c>
      <c r="U13" s="354"/>
      <c r="V13" s="356">
        <f t="shared" si="1"/>
        <v>19490</v>
      </c>
      <c r="W13" s="356">
        <f t="shared" si="3"/>
        <v>19100.2</v>
      </c>
      <c r="X13" s="352"/>
      <c r="Y13" s="218" t="s">
        <v>138</v>
      </c>
    </row>
    <row r="14" spans="2:25" ht="16.5" customHeight="1" x14ac:dyDescent="0.3">
      <c r="B14" s="347" t="s">
        <v>133</v>
      </c>
      <c r="C14" s="347" t="s">
        <v>154</v>
      </c>
      <c r="D14" s="347" t="s">
        <v>155</v>
      </c>
      <c r="E14" s="348">
        <v>0.1</v>
      </c>
      <c r="F14" s="347" t="s">
        <v>156</v>
      </c>
      <c r="G14" s="5" t="s">
        <v>137</v>
      </c>
      <c r="H14" s="349"/>
      <c r="I14" s="349"/>
      <c r="J14" s="349">
        <f t="shared" si="0"/>
        <v>0</v>
      </c>
      <c r="K14" s="350"/>
      <c r="L14" s="349"/>
      <c r="M14" s="349"/>
      <c r="N14" s="349"/>
      <c r="O14" s="350"/>
      <c r="P14" s="598"/>
      <c r="Q14" s="598"/>
      <c r="R14" s="598"/>
      <c r="S14" s="598"/>
      <c r="T14" s="349">
        <v>19990</v>
      </c>
      <c r="U14" s="349"/>
      <c r="V14" s="351">
        <f t="shared" si="1"/>
        <v>19990</v>
      </c>
      <c r="W14" s="351"/>
      <c r="X14" s="347"/>
      <c r="Y14" s="112" t="s">
        <v>138</v>
      </c>
    </row>
    <row r="15" spans="2:25" ht="16.5" customHeight="1" x14ac:dyDescent="0.3">
      <c r="B15" s="347" t="s">
        <v>133</v>
      </c>
      <c r="C15" s="347" t="s">
        <v>154</v>
      </c>
      <c r="D15" s="347" t="s">
        <v>157</v>
      </c>
      <c r="E15" s="348">
        <v>0.1</v>
      </c>
      <c r="F15" s="347" t="s">
        <v>158</v>
      </c>
      <c r="G15" s="5" t="s">
        <v>137</v>
      </c>
      <c r="H15" s="349"/>
      <c r="I15" s="349"/>
      <c r="J15" s="349">
        <f t="shared" si="0"/>
        <v>0</v>
      </c>
      <c r="K15" s="350"/>
      <c r="L15" s="349"/>
      <c r="M15" s="349"/>
      <c r="N15" s="349"/>
      <c r="O15" s="357"/>
      <c r="P15" s="599"/>
      <c r="Q15" s="599"/>
      <c r="R15" s="599"/>
      <c r="S15" s="599"/>
      <c r="T15" s="349">
        <v>22490</v>
      </c>
      <c r="U15" s="349"/>
      <c r="V15" s="351">
        <f t="shared" si="1"/>
        <v>22490</v>
      </c>
      <c r="W15" s="351"/>
      <c r="X15" s="347"/>
      <c r="Y15" s="112" t="s">
        <v>138</v>
      </c>
    </row>
    <row r="16" spans="2:25" ht="16.5" customHeight="1" x14ac:dyDescent="0.3">
      <c r="B16" s="352" t="s">
        <v>133</v>
      </c>
      <c r="C16" s="352" t="s">
        <v>154</v>
      </c>
      <c r="D16" s="352" t="s">
        <v>159</v>
      </c>
      <c r="E16" s="353">
        <v>0.1</v>
      </c>
      <c r="F16" s="352" t="s">
        <v>160</v>
      </c>
      <c r="G16" s="7" t="s">
        <v>137</v>
      </c>
      <c r="H16" s="354"/>
      <c r="I16" s="354"/>
      <c r="J16" s="354">
        <f t="shared" si="0"/>
        <v>0</v>
      </c>
      <c r="K16" s="355"/>
      <c r="L16" s="354"/>
      <c r="M16" s="354"/>
      <c r="N16" s="354"/>
      <c r="O16" s="358"/>
      <c r="P16" s="600"/>
      <c r="Q16" s="600"/>
      <c r="R16" s="600"/>
      <c r="S16" s="600"/>
      <c r="T16" s="354">
        <v>23490</v>
      </c>
      <c r="U16" s="354"/>
      <c r="V16" s="356">
        <f t="shared" si="1"/>
        <v>23490</v>
      </c>
      <c r="W16" s="356"/>
      <c r="X16" s="359"/>
      <c r="Y16" s="218" t="s">
        <v>138</v>
      </c>
    </row>
    <row r="17" spans="2:25" ht="16.5" customHeight="1" x14ac:dyDescent="0.3">
      <c r="B17" s="347" t="s">
        <v>133</v>
      </c>
      <c r="C17" s="347" t="s">
        <v>161</v>
      </c>
      <c r="D17" s="347" t="s">
        <v>162</v>
      </c>
      <c r="E17" s="348">
        <v>0.1</v>
      </c>
      <c r="F17" s="347" t="s">
        <v>163</v>
      </c>
      <c r="G17" s="5" t="s">
        <v>137</v>
      </c>
      <c r="H17" s="349"/>
      <c r="I17" s="349"/>
      <c r="J17" s="349">
        <f t="shared" si="0"/>
        <v>0</v>
      </c>
      <c r="K17" s="350"/>
      <c r="L17" s="349"/>
      <c r="M17" s="349"/>
      <c r="N17" s="349"/>
      <c r="O17" s="350"/>
      <c r="P17" s="598"/>
      <c r="Q17" s="598"/>
      <c r="R17" s="598"/>
      <c r="S17" s="598"/>
      <c r="T17" s="349">
        <v>20990</v>
      </c>
      <c r="U17" s="349"/>
      <c r="V17" s="351">
        <f t="shared" si="1"/>
        <v>20990</v>
      </c>
      <c r="W17" s="351"/>
      <c r="X17" s="347"/>
      <c r="Y17" s="112" t="s">
        <v>35</v>
      </c>
    </row>
    <row r="18" spans="2:25" ht="16.5" customHeight="1" x14ac:dyDescent="0.3">
      <c r="B18" s="347" t="s">
        <v>133</v>
      </c>
      <c r="C18" s="347" t="s">
        <v>161</v>
      </c>
      <c r="D18" s="347" t="s">
        <v>164</v>
      </c>
      <c r="E18" s="348">
        <v>0.1</v>
      </c>
      <c r="F18" s="347" t="s">
        <v>165</v>
      </c>
      <c r="G18" s="5" t="s">
        <v>137</v>
      </c>
      <c r="H18" s="349"/>
      <c r="I18" s="349"/>
      <c r="J18" s="349">
        <f t="shared" si="0"/>
        <v>0</v>
      </c>
      <c r="K18" s="350"/>
      <c r="L18" s="349"/>
      <c r="M18" s="349"/>
      <c r="N18" s="349"/>
      <c r="O18" s="350"/>
      <c r="P18" s="598"/>
      <c r="Q18" s="598"/>
      <c r="R18" s="598"/>
      <c r="S18" s="598"/>
      <c r="T18" s="349">
        <v>23490</v>
      </c>
      <c r="U18" s="349"/>
      <c r="V18" s="351">
        <f t="shared" si="1"/>
        <v>23490</v>
      </c>
      <c r="W18" s="351"/>
      <c r="X18" s="360"/>
      <c r="Y18" s="112" t="s">
        <v>35</v>
      </c>
    </row>
    <row r="19" spans="2:25" ht="16.5" customHeight="1" x14ac:dyDescent="0.3">
      <c r="B19" s="347" t="s">
        <v>133</v>
      </c>
      <c r="C19" s="347" t="s">
        <v>161</v>
      </c>
      <c r="D19" s="347" t="s">
        <v>166</v>
      </c>
      <c r="E19" s="348">
        <v>0.1</v>
      </c>
      <c r="F19" s="347" t="s">
        <v>167</v>
      </c>
      <c r="G19" s="5" t="s">
        <v>137</v>
      </c>
      <c r="H19" s="349"/>
      <c r="I19" s="349"/>
      <c r="J19" s="349">
        <f t="shared" si="0"/>
        <v>0</v>
      </c>
      <c r="K19" s="350"/>
      <c r="L19" s="349"/>
      <c r="M19" s="349"/>
      <c r="N19" s="349"/>
      <c r="O19" s="350"/>
      <c r="P19" s="598"/>
      <c r="Q19" s="598"/>
      <c r="R19" s="598"/>
      <c r="S19" s="598"/>
      <c r="T19" s="349">
        <v>24490</v>
      </c>
      <c r="U19" s="349"/>
      <c r="V19" s="351">
        <f t="shared" si="1"/>
        <v>24490</v>
      </c>
      <c r="W19" s="351"/>
      <c r="X19" s="347"/>
      <c r="Y19" s="112" t="s">
        <v>35</v>
      </c>
    </row>
    <row r="20" spans="2:25" ht="16.5" customHeight="1" x14ac:dyDescent="0.3">
      <c r="B20" s="352" t="s">
        <v>133</v>
      </c>
      <c r="C20" s="352" t="s">
        <v>161</v>
      </c>
      <c r="D20" s="352" t="s">
        <v>168</v>
      </c>
      <c r="E20" s="353">
        <v>0.1</v>
      </c>
      <c r="F20" s="352" t="s">
        <v>169</v>
      </c>
      <c r="G20" s="7" t="s">
        <v>137</v>
      </c>
      <c r="H20" s="354"/>
      <c r="I20" s="354"/>
      <c r="J20" s="354">
        <f t="shared" si="0"/>
        <v>0</v>
      </c>
      <c r="K20" s="355"/>
      <c r="L20" s="354"/>
      <c r="M20" s="354"/>
      <c r="N20" s="354"/>
      <c r="O20" s="358"/>
      <c r="P20" s="600"/>
      <c r="Q20" s="600"/>
      <c r="R20" s="600"/>
      <c r="S20" s="600"/>
      <c r="T20" s="354">
        <v>27990</v>
      </c>
      <c r="U20" s="354"/>
      <c r="V20" s="356">
        <f t="shared" si="1"/>
        <v>27990</v>
      </c>
      <c r="W20" s="356"/>
      <c r="X20" s="352"/>
      <c r="Y20" s="218" t="s">
        <v>35</v>
      </c>
    </row>
    <row r="21" spans="2:25" x14ac:dyDescent="0.3">
      <c r="B21" s="347" t="s">
        <v>133</v>
      </c>
      <c r="C21" s="347" t="s">
        <v>170</v>
      </c>
      <c r="D21" s="347" t="s">
        <v>171</v>
      </c>
      <c r="E21" s="348">
        <v>0.1</v>
      </c>
      <c r="F21" s="347" t="s">
        <v>172</v>
      </c>
      <c r="G21" s="5" t="s">
        <v>137</v>
      </c>
      <c r="H21" s="349"/>
      <c r="I21" s="349"/>
      <c r="J21" s="349"/>
      <c r="K21" s="350"/>
      <c r="L21" s="349"/>
      <c r="M21" s="349"/>
      <c r="N21" s="349"/>
      <c r="O21" s="357"/>
      <c r="P21" s="599"/>
      <c r="Q21" s="599"/>
      <c r="R21" s="599"/>
      <c r="S21" s="599"/>
      <c r="T21" s="349">
        <v>26990</v>
      </c>
      <c r="U21" s="349"/>
      <c r="V21" s="351">
        <f t="shared" si="1"/>
        <v>26990</v>
      </c>
      <c r="W21" s="351"/>
      <c r="X21" s="347"/>
      <c r="Y21" s="112" t="s">
        <v>173</v>
      </c>
    </row>
    <row r="22" spans="2:25" ht="15.9" customHeight="1" x14ac:dyDescent="0.3">
      <c r="B22" s="347" t="s">
        <v>133</v>
      </c>
      <c r="C22" s="347" t="s">
        <v>170</v>
      </c>
      <c r="D22" s="347" t="s">
        <v>174</v>
      </c>
      <c r="E22" s="348">
        <v>0.1</v>
      </c>
      <c r="F22" s="347" t="s">
        <v>175</v>
      </c>
      <c r="G22" s="5" t="s">
        <v>137</v>
      </c>
      <c r="H22" s="349">
        <v>32990</v>
      </c>
      <c r="I22" s="349"/>
      <c r="J22" s="349">
        <f t="shared" si="0"/>
        <v>32990</v>
      </c>
      <c r="K22" s="350" t="s">
        <v>176</v>
      </c>
      <c r="L22" s="349"/>
      <c r="M22" s="349"/>
      <c r="N22" s="349"/>
      <c r="O22" s="350"/>
      <c r="P22" s="598"/>
      <c r="Q22" s="598"/>
      <c r="R22" s="598"/>
      <c r="S22" s="598"/>
      <c r="T22" s="349"/>
      <c r="U22" s="349"/>
      <c r="V22" s="351">
        <f t="shared" si="1"/>
        <v>0</v>
      </c>
      <c r="W22" s="351">
        <f>90%*J22</f>
        <v>29691</v>
      </c>
      <c r="X22" s="347"/>
      <c r="Y22" s="112" t="s">
        <v>173</v>
      </c>
    </row>
    <row r="23" spans="2:25" ht="16.5" customHeight="1" x14ac:dyDescent="0.3">
      <c r="B23" s="352" t="s">
        <v>133</v>
      </c>
      <c r="C23" s="352" t="s">
        <v>170</v>
      </c>
      <c r="D23" s="352" t="s">
        <v>177</v>
      </c>
      <c r="E23" s="353">
        <v>0.1</v>
      </c>
      <c r="F23" s="352" t="s">
        <v>178</v>
      </c>
      <c r="G23" s="7" t="s">
        <v>137</v>
      </c>
      <c r="H23" s="354"/>
      <c r="I23" s="354"/>
      <c r="J23" s="354"/>
      <c r="K23" s="355"/>
      <c r="L23" s="354"/>
      <c r="M23" s="354"/>
      <c r="N23" s="354"/>
      <c r="O23" s="355"/>
      <c r="P23" s="361"/>
      <c r="Q23" s="361"/>
      <c r="R23" s="361"/>
      <c r="S23" s="361"/>
      <c r="T23" s="354">
        <v>35990</v>
      </c>
      <c r="U23" s="354"/>
      <c r="V23" s="356">
        <f t="shared" si="1"/>
        <v>35990</v>
      </c>
      <c r="W23" s="356"/>
      <c r="X23" s="352"/>
      <c r="Y23" s="218" t="s">
        <v>173</v>
      </c>
    </row>
    <row r="24" spans="2:25" x14ac:dyDescent="0.3">
      <c r="B24" s="347" t="s">
        <v>133</v>
      </c>
      <c r="C24" s="347" t="s">
        <v>179</v>
      </c>
      <c r="D24" s="347" t="s">
        <v>180</v>
      </c>
      <c r="E24" s="348">
        <v>0.1</v>
      </c>
      <c r="F24" s="347" t="s">
        <v>181</v>
      </c>
      <c r="G24" s="5" t="s">
        <v>137</v>
      </c>
      <c r="H24" s="349"/>
      <c r="I24" s="349"/>
      <c r="J24" s="349"/>
      <c r="K24" s="350"/>
      <c r="L24" s="349">
        <v>34990</v>
      </c>
      <c r="M24" s="349">
        <v>0</v>
      </c>
      <c r="N24" s="349">
        <f t="shared" ref="N24" si="4">+L24-M24</f>
        <v>34990</v>
      </c>
      <c r="O24" s="350" t="s">
        <v>182</v>
      </c>
      <c r="P24" s="598"/>
      <c r="Q24" s="598"/>
      <c r="R24" s="598"/>
      <c r="S24" s="598"/>
      <c r="T24" s="349"/>
      <c r="U24" s="349"/>
      <c r="V24" s="351">
        <f t="shared" si="1"/>
        <v>0</v>
      </c>
      <c r="W24" s="351">
        <f>92%*N24</f>
        <v>32190.800000000003</v>
      </c>
      <c r="X24" s="347"/>
      <c r="Y24" s="112" t="s">
        <v>183</v>
      </c>
    </row>
    <row r="25" spans="2:25" ht="16.5" customHeight="1" x14ac:dyDescent="0.3">
      <c r="B25" s="352" t="s">
        <v>133</v>
      </c>
      <c r="C25" s="352" t="s">
        <v>179</v>
      </c>
      <c r="D25" s="361" t="s">
        <v>184</v>
      </c>
      <c r="E25" s="353">
        <v>0.1</v>
      </c>
      <c r="F25" s="361" t="s">
        <v>185</v>
      </c>
      <c r="G25" s="362" t="s">
        <v>137</v>
      </c>
      <c r="H25" s="354"/>
      <c r="I25" s="354"/>
      <c r="J25" s="354"/>
      <c r="K25" s="355"/>
      <c r="L25" s="354"/>
      <c r="M25" s="354"/>
      <c r="N25" s="354"/>
      <c r="O25" s="355"/>
      <c r="P25" s="361"/>
      <c r="Q25" s="361"/>
      <c r="R25" s="361"/>
      <c r="S25" s="361"/>
      <c r="T25" s="354">
        <v>40990</v>
      </c>
      <c r="U25" s="354"/>
      <c r="V25" s="356">
        <f t="shared" si="1"/>
        <v>40990</v>
      </c>
      <c r="W25" s="356"/>
      <c r="X25" s="352"/>
      <c r="Y25" s="218" t="s">
        <v>183</v>
      </c>
    </row>
    <row r="26" spans="2:25" x14ac:dyDescent="0.3">
      <c r="B26" s="347" t="s">
        <v>133</v>
      </c>
      <c r="C26" s="347" t="s">
        <v>186</v>
      </c>
      <c r="D26" s="347" t="s">
        <v>187</v>
      </c>
      <c r="E26" s="348">
        <v>0.1</v>
      </c>
      <c r="F26" s="347" t="s">
        <v>188</v>
      </c>
      <c r="G26" s="5" t="s">
        <v>137</v>
      </c>
      <c r="H26" s="349"/>
      <c r="I26" s="349"/>
      <c r="J26" s="349"/>
      <c r="K26" s="350"/>
      <c r="L26" s="349"/>
      <c r="M26" s="349"/>
      <c r="N26" s="349"/>
      <c r="O26" s="350"/>
      <c r="P26" s="598"/>
      <c r="Q26" s="598"/>
      <c r="R26" s="598"/>
      <c r="S26" s="598"/>
      <c r="T26" s="349">
        <v>18990</v>
      </c>
      <c r="U26" s="349"/>
      <c r="V26" s="351">
        <f t="shared" si="1"/>
        <v>18990</v>
      </c>
      <c r="W26" s="351"/>
      <c r="X26" s="347"/>
      <c r="Y26" s="112" t="s">
        <v>35</v>
      </c>
    </row>
    <row r="27" spans="2:25" x14ac:dyDescent="0.3">
      <c r="B27" s="347" t="s">
        <v>133</v>
      </c>
      <c r="C27" s="347" t="s">
        <v>186</v>
      </c>
      <c r="D27" s="347" t="s">
        <v>189</v>
      </c>
      <c r="E27" s="348">
        <v>0.1</v>
      </c>
      <c r="F27" s="347" t="s">
        <v>190</v>
      </c>
      <c r="G27" s="5" t="s">
        <v>137</v>
      </c>
      <c r="H27" s="349"/>
      <c r="I27" s="349"/>
      <c r="J27" s="349"/>
      <c r="K27" s="350"/>
      <c r="L27" s="349"/>
      <c r="M27" s="349"/>
      <c r="N27" s="349"/>
      <c r="O27" s="350"/>
      <c r="P27" s="598"/>
      <c r="Q27" s="598"/>
      <c r="R27" s="598"/>
      <c r="S27" s="598"/>
      <c r="T27" s="349">
        <v>21990</v>
      </c>
      <c r="U27" s="349"/>
      <c r="V27" s="351">
        <f t="shared" si="1"/>
        <v>21990</v>
      </c>
      <c r="W27" s="351"/>
      <c r="X27" s="347"/>
      <c r="Y27" s="112" t="s">
        <v>35</v>
      </c>
    </row>
    <row r="28" spans="2:25" x14ac:dyDescent="0.3">
      <c r="B28" s="347" t="s">
        <v>133</v>
      </c>
      <c r="C28" s="347" t="s">
        <v>186</v>
      </c>
      <c r="D28" s="347" t="s">
        <v>191</v>
      </c>
      <c r="E28" s="348">
        <v>0.1</v>
      </c>
      <c r="F28" s="347" t="s">
        <v>192</v>
      </c>
      <c r="G28" s="5" t="s">
        <v>137</v>
      </c>
      <c r="H28" s="349"/>
      <c r="I28" s="349"/>
      <c r="J28" s="349"/>
      <c r="K28" s="350"/>
      <c r="L28" s="349"/>
      <c r="M28" s="349"/>
      <c r="N28" s="349"/>
      <c r="O28" s="350"/>
      <c r="P28" s="598"/>
      <c r="Q28" s="598"/>
      <c r="R28" s="598"/>
      <c r="S28" s="598"/>
      <c r="T28" s="349">
        <v>23490</v>
      </c>
      <c r="U28" s="349"/>
      <c r="V28" s="351">
        <f t="shared" si="1"/>
        <v>23490</v>
      </c>
      <c r="W28" s="351"/>
      <c r="X28" s="347"/>
      <c r="Y28" s="112" t="s">
        <v>35</v>
      </c>
    </row>
    <row r="29" spans="2:25" x14ac:dyDescent="0.3">
      <c r="B29" s="347" t="s">
        <v>133</v>
      </c>
      <c r="C29" s="347" t="s">
        <v>186</v>
      </c>
      <c r="D29" s="347" t="s">
        <v>193</v>
      </c>
      <c r="E29" s="348">
        <v>0.1</v>
      </c>
      <c r="F29" s="347" t="s">
        <v>194</v>
      </c>
      <c r="G29" s="5" t="s">
        <v>137</v>
      </c>
      <c r="H29" s="349"/>
      <c r="I29" s="349"/>
      <c r="J29" s="349">
        <f t="shared" ref="J29:J36" si="5">+H29-I29</f>
        <v>0</v>
      </c>
      <c r="K29" s="350"/>
      <c r="L29" s="349"/>
      <c r="M29" s="349"/>
      <c r="N29" s="349"/>
      <c r="O29" s="350"/>
      <c r="P29" s="598"/>
      <c r="Q29" s="598"/>
      <c r="R29" s="598"/>
      <c r="S29" s="598"/>
      <c r="T29" s="349">
        <v>25490</v>
      </c>
      <c r="U29" s="349"/>
      <c r="V29" s="351">
        <f t="shared" si="1"/>
        <v>25490</v>
      </c>
      <c r="W29" s="351"/>
      <c r="X29" s="347"/>
      <c r="Y29" s="112" t="s">
        <v>35</v>
      </c>
    </row>
    <row r="30" spans="2:25" x14ac:dyDescent="0.3">
      <c r="B30" s="352" t="s">
        <v>133</v>
      </c>
      <c r="C30" s="352" t="s">
        <v>186</v>
      </c>
      <c r="D30" s="352" t="s">
        <v>195</v>
      </c>
      <c r="E30" s="353">
        <v>0.1</v>
      </c>
      <c r="F30" s="352" t="s">
        <v>196</v>
      </c>
      <c r="G30" s="7" t="s">
        <v>137</v>
      </c>
      <c r="H30" s="354"/>
      <c r="I30" s="354"/>
      <c r="J30" s="354">
        <f t="shared" si="5"/>
        <v>0</v>
      </c>
      <c r="K30" s="355"/>
      <c r="L30" s="354"/>
      <c r="M30" s="354"/>
      <c r="N30" s="354"/>
      <c r="O30" s="355"/>
      <c r="P30" s="361"/>
      <c r="Q30" s="361"/>
      <c r="R30" s="361"/>
      <c r="S30" s="361"/>
      <c r="T30" s="354">
        <v>26990</v>
      </c>
      <c r="U30" s="354"/>
      <c r="V30" s="356">
        <f t="shared" si="1"/>
        <v>26990</v>
      </c>
      <c r="W30" s="356"/>
      <c r="X30" s="352"/>
      <c r="Y30" s="218" t="s">
        <v>138</v>
      </c>
    </row>
    <row r="31" spans="2:25" x14ac:dyDescent="0.3">
      <c r="B31" s="347" t="s">
        <v>133</v>
      </c>
      <c r="C31" s="347" t="s">
        <v>197</v>
      </c>
      <c r="D31" s="347" t="s">
        <v>198</v>
      </c>
      <c r="E31" s="348">
        <v>0.1</v>
      </c>
      <c r="F31" s="347" t="s">
        <v>199</v>
      </c>
      <c r="G31" s="5" t="s">
        <v>137</v>
      </c>
      <c r="H31" s="349"/>
      <c r="I31" s="349"/>
      <c r="J31" s="349">
        <f t="shared" si="5"/>
        <v>0</v>
      </c>
      <c r="K31" s="350"/>
      <c r="L31" s="349"/>
      <c r="M31" s="349"/>
      <c r="N31" s="349"/>
      <c r="O31" s="350"/>
      <c r="P31" s="598"/>
      <c r="Q31" s="598"/>
      <c r="R31" s="598"/>
      <c r="S31" s="598"/>
      <c r="T31" s="349">
        <v>22990</v>
      </c>
      <c r="U31" s="349"/>
      <c r="V31" s="351">
        <f t="shared" si="1"/>
        <v>22990</v>
      </c>
      <c r="W31" s="351"/>
      <c r="X31" s="347"/>
      <c r="Y31" s="112" t="s">
        <v>35</v>
      </c>
    </row>
    <row r="32" spans="2:25" x14ac:dyDescent="0.3">
      <c r="B32" s="347" t="s">
        <v>133</v>
      </c>
      <c r="C32" s="347" t="s">
        <v>197</v>
      </c>
      <c r="D32" s="347" t="s">
        <v>200</v>
      </c>
      <c r="E32" s="348">
        <v>0.1</v>
      </c>
      <c r="F32" s="347" t="s">
        <v>201</v>
      </c>
      <c r="G32" s="5" t="s">
        <v>137</v>
      </c>
      <c r="H32" s="349"/>
      <c r="I32" s="349"/>
      <c r="J32" s="349">
        <f t="shared" si="5"/>
        <v>0</v>
      </c>
      <c r="K32" s="350"/>
      <c r="L32" s="349"/>
      <c r="M32" s="349"/>
      <c r="N32" s="349"/>
      <c r="O32" s="350"/>
      <c r="P32" s="598"/>
      <c r="Q32" s="598"/>
      <c r="R32" s="598"/>
      <c r="S32" s="598"/>
      <c r="T32" s="349">
        <v>23990</v>
      </c>
      <c r="U32" s="349"/>
      <c r="V32" s="351">
        <f t="shared" si="1"/>
        <v>23990</v>
      </c>
      <c r="W32" s="351"/>
      <c r="X32" s="347"/>
      <c r="Y32" s="112" t="s">
        <v>35</v>
      </c>
    </row>
    <row r="33" spans="2:25" x14ac:dyDescent="0.3">
      <c r="B33" s="347" t="s">
        <v>133</v>
      </c>
      <c r="C33" s="347" t="s">
        <v>197</v>
      </c>
      <c r="D33" s="347" t="s">
        <v>202</v>
      </c>
      <c r="E33" s="348">
        <v>0.1</v>
      </c>
      <c r="F33" s="347" t="s">
        <v>203</v>
      </c>
      <c r="G33" s="5" t="s">
        <v>137</v>
      </c>
      <c r="H33" s="349"/>
      <c r="I33" s="349"/>
      <c r="J33" s="349">
        <f t="shared" si="5"/>
        <v>0</v>
      </c>
      <c r="K33" s="350"/>
      <c r="L33" s="349"/>
      <c r="M33" s="349"/>
      <c r="N33" s="349"/>
      <c r="O33" s="350"/>
      <c r="P33" s="598"/>
      <c r="Q33" s="598"/>
      <c r="R33" s="598"/>
      <c r="S33" s="598"/>
      <c r="T33" s="349">
        <v>26990</v>
      </c>
      <c r="U33" s="349"/>
      <c r="V33" s="351">
        <f t="shared" si="1"/>
        <v>26990</v>
      </c>
      <c r="W33" s="351"/>
      <c r="X33" s="347"/>
      <c r="Y33" s="112" t="s">
        <v>35</v>
      </c>
    </row>
    <row r="34" spans="2:25" x14ac:dyDescent="0.3">
      <c r="B34" s="347" t="s">
        <v>133</v>
      </c>
      <c r="C34" s="347" t="s">
        <v>197</v>
      </c>
      <c r="D34" s="347" t="s">
        <v>204</v>
      </c>
      <c r="E34" s="348">
        <v>0.1</v>
      </c>
      <c r="F34" s="347" t="s">
        <v>205</v>
      </c>
      <c r="G34" s="5" t="s">
        <v>137</v>
      </c>
      <c r="H34" s="349"/>
      <c r="I34" s="349"/>
      <c r="J34" s="349">
        <f t="shared" si="5"/>
        <v>0</v>
      </c>
      <c r="K34" s="350"/>
      <c r="L34" s="349"/>
      <c r="M34" s="349"/>
      <c r="N34" s="349"/>
      <c r="O34" s="350"/>
      <c r="P34" s="598"/>
      <c r="Q34" s="598"/>
      <c r="R34" s="598"/>
      <c r="S34" s="598"/>
      <c r="T34" s="349">
        <v>27990</v>
      </c>
      <c r="U34" s="349"/>
      <c r="V34" s="351">
        <f t="shared" si="1"/>
        <v>27990</v>
      </c>
      <c r="W34" s="351"/>
      <c r="X34" s="347"/>
      <c r="Y34" s="112" t="s">
        <v>35</v>
      </c>
    </row>
    <row r="35" spans="2:25" ht="16.5" customHeight="1" x14ac:dyDescent="0.3">
      <c r="B35" s="347" t="s">
        <v>133</v>
      </c>
      <c r="C35" s="347" t="s">
        <v>197</v>
      </c>
      <c r="D35" s="347" t="s">
        <v>206</v>
      </c>
      <c r="E35" s="348">
        <v>0.1</v>
      </c>
      <c r="F35" s="347" t="s">
        <v>207</v>
      </c>
      <c r="G35" s="5" t="s">
        <v>137</v>
      </c>
      <c r="H35" s="349"/>
      <c r="I35" s="349"/>
      <c r="J35" s="349">
        <f t="shared" si="5"/>
        <v>0</v>
      </c>
      <c r="K35" s="350"/>
      <c r="L35" s="349"/>
      <c r="M35" s="349"/>
      <c r="N35" s="349"/>
      <c r="O35" s="350"/>
      <c r="P35" s="598"/>
      <c r="Q35" s="598"/>
      <c r="R35" s="598"/>
      <c r="S35" s="598"/>
      <c r="T35" s="349">
        <v>29990</v>
      </c>
      <c r="U35" s="349"/>
      <c r="V35" s="351">
        <f t="shared" si="1"/>
        <v>29990</v>
      </c>
      <c r="W35" s="351"/>
      <c r="X35" s="347"/>
      <c r="Y35" s="112" t="s">
        <v>35</v>
      </c>
    </row>
    <row r="36" spans="2:25" x14ac:dyDescent="0.3">
      <c r="B36" s="352" t="s">
        <v>133</v>
      </c>
      <c r="C36" s="352" t="s">
        <v>197</v>
      </c>
      <c r="D36" s="352" t="s">
        <v>208</v>
      </c>
      <c r="E36" s="353">
        <v>0.1</v>
      </c>
      <c r="F36" s="352" t="s">
        <v>209</v>
      </c>
      <c r="G36" s="7" t="s">
        <v>137</v>
      </c>
      <c r="H36" s="354"/>
      <c r="I36" s="354"/>
      <c r="J36" s="354">
        <f t="shared" si="5"/>
        <v>0</v>
      </c>
      <c r="K36" s="355"/>
      <c r="L36" s="354"/>
      <c r="M36" s="354"/>
      <c r="N36" s="354"/>
      <c r="O36" s="358"/>
      <c r="P36" s="600"/>
      <c r="Q36" s="600"/>
      <c r="R36" s="600"/>
      <c r="S36" s="600"/>
      <c r="T36" s="354">
        <v>31490</v>
      </c>
      <c r="U36" s="354"/>
      <c r="V36" s="356">
        <f t="shared" si="1"/>
        <v>31490</v>
      </c>
      <c r="W36" s="356"/>
      <c r="X36" s="352"/>
      <c r="Y36" s="218" t="s">
        <v>138</v>
      </c>
    </row>
    <row r="37" spans="2:25" ht="16.5" customHeight="1" x14ac:dyDescent="0.3">
      <c r="B37" s="347" t="s">
        <v>133</v>
      </c>
      <c r="C37" s="347" t="s">
        <v>210</v>
      </c>
      <c r="D37" s="347" t="s">
        <v>211</v>
      </c>
      <c r="E37" s="348">
        <v>0.1</v>
      </c>
      <c r="F37" s="347" t="s">
        <v>212</v>
      </c>
      <c r="G37" s="5" t="s">
        <v>137</v>
      </c>
      <c r="H37" s="349"/>
      <c r="I37" s="349"/>
      <c r="J37" s="349"/>
      <c r="K37" s="350"/>
      <c r="L37" s="349"/>
      <c r="M37" s="349"/>
      <c r="N37" s="349"/>
      <c r="O37" s="350"/>
      <c r="P37" s="598"/>
      <c r="Q37" s="598"/>
      <c r="R37" s="598"/>
      <c r="S37" s="598"/>
      <c r="T37" s="349">
        <v>24490</v>
      </c>
      <c r="U37" s="349"/>
      <c r="V37" s="351">
        <f t="shared" si="1"/>
        <v>24490</v>
      </c>
      <c r="W37" s="351"/>
      <c r="X37" s="347"/>
      <c r="Y37" s="112" t="s">
        <v>35</v>
      </c>
    </row>
    <row r="38" spans="2:25" ht="16.5" customHeight="1" x14ac:dyDescent="0.3">
      <c r="B38" s="347" t="s">
        <v>133</v>
      </c>
      <c r="C38" s="347" t="s">
        <v>210</v>
      </c>
      <c r="D38" s="347" t="s">
        <v>213</v>
      </c>
      <c r="E38" s="348">
        <v>0.1</v>
      </c>
      <c r="F38" s="347" t="s">
        <v>214</v>
      </c>
      <c r="G38" s="5" t="s">
        <v>137</v>
      </c>
      <c r="H38" s="349"/>
      <c r="I38" s="349"/>
      <c r="J38" s="349"/>
      <c r="K38" s="350"/>
      <c r="L38" s="349"/>
      <c r="M38" s="349"/>
      <c r="N38" s="349"/>
      <c r="O38" s="350"/>
      <c r="P38" s="598"/>
      <c r="Q38" s="598"/>
      <c r="R38" s="598"/>
      <c r="S38" s="598"/>
      <c r="T38" s="349">
        <v>28990</v>
      </c>
      <c r="U38" s="349"/>
      <c r="V38" s="351">
        <f t="shared" si="1"/>
        <v>28990</v>
      </c>
      <c r="W38" s="351"/>
      <c r="X38" s="347"/>
      <c r="Y38" s="112" t="s">
        <v>35</v>
      </c>
    </row>
    <row r="39" spans="2:25" ht="16.5" customHeight="1" x14ac:dyDescent="0.3">
      <c r="B39" s="347" t="s">
        <v>133</v>
      </c>
      <c r="C39" s="347" t="s">
        <v>210</v>
      </c>
      <c r="D39" s="347" t="s">
        <v>215</v>
      </c>
      <c r="E39" s="348">
        <v>0.1</v>
      </c>
      <c r="F39" s="347" t="s">
        <v>216</v>
      </c>
      <c r="G39" s="5" t="s">
        <v>137</v>
      </c>
      <c r="H39" s="349"/>
      <c r="I39" s="349"/>
      <c r="J39" s="349"/>
      <c r="K39" s="350"/>
      <c r="L39" s="349"/>
      <c r="M39" s="349"/>
      <c r="N39" s="349"/>
      <c r="O39" s="350"/>
      <c r="P39" s="598"/>
      <c r="Q39" s="598"/>
      <c r="R39" s="598"/>
      <c r="S39" s="598"/>
      <c r="T39" s="349">
        <v>29990</v>
      </c>
      <c r="U39" s="349"/>
      <c r="V39" s="351">
        <f t="shared" si="1"/>
        <v>29990</v>
      </c>
      <c r="W39" s="351"/>
      <c r="X39" s="347"/>
      <c r="Y39" s="112" t="s">
        <v>35</v>
      </c>
    </row>
    <row r="40" spans="2:25" ht="16.5" customHeight="1" x14ac:dyDescent="0.3">
      <c r="B40" s="347" t="s">
        <v>133</v>
      </c>
      <c r="C40" s="347" t="s">
        <v>210</v>
      </c>
      <c r="D40" s="347" t="s">
        <v>217</v>
      </c>
      <c r="E40" s="348">
        <v>0.1</v>
      </c>
      <c r="F40" s="347" t="s">
        <v>218</v>
      </c>
      <c r="G40" s="5" t="s">
        <v>137</v>
      </c>
      <c r="H40" s="349"/>
      <c r="I40" s="349"/>
      <c r="J40" s="349"/>
      <c r="K40" s="350"/>
      <c r="L40" s="349"/>
      <c r="M40" s="349"/>
      <c r="N40" s="349"/>
      <c r="O40" s="350"/>
      <c r="P40" s="598"/>
      <c r="Q40" s="598"/>
      <c r="R40" s="598"/>
      <c r="S40" s="598"/>
      <c r="T40" s="349">
        <v>33990</v>
      </c>
      <c r="U40" s="349"/>
      <c r="V40" s="351">
        <f t="shared" si="1"/>
        <v>33990</v>
      </c>
      <c r="W40" s="351"/>
      <c r="X40" s="347"/>
      <c r="Y40" s="112" t="s">
        <v>35</v>
      </c>
    </row>
    <row r="41" spans="2:25" ht="16.5" customHeight="1" x14ac:dyDescent="0.3">
      <c r="B41" s="347" t="s">
        <v>133</v>
      </c>
      <c r="C41" s="347" t="s">
        <v>210</v>
      </c>
      <c r="D41" s="347" t="s">
        <v>219</v>
      </c>
      <c r="E41" s="348">
        <v>0.1</v>
      </c>
      <c r="F41" s="347" t="s">
        <v>220</v>
      </c>
      <c r="G41" s="5" t="s">
        <v>137</v>
      </c>
      <c r="H41" s="349"/>
      <c r="I41" s="349"/>
      <c r="J41" s="349"/>
      <c r="K41" s="350"/>
      <c r="L41" s="349"/>
      <c r="M41" s="349"/>
      <c r="N41" s="349"/>
      <c r="O41" s="350"/>
      <c r="P41" s="598"/>
      <c r="Q41" s="598"/>
      <c r="R41" s="598"/>
      <c r="S41" s="598"/>
      <c r="T41" s="349">
        <v>36490</v>
      </c>
      <c r="U41" s="349"/>
      <c r="V41" s="351">
        <f t="shared" si="1"/>
        <v>36490</v>
      </c>
      <c r="W41" s="351"/>
      <c r="X41" s="347"/>
      <c r="Y41" s="112" t="s">
        <v>138</v>
      </c>
    </row>
    <row r="42" spans="2:25" ht="16.5" customHeight="1" x14ac:dyDescent="0.3">
      <c r="B42" s="352" t="s">
        <v>133</v>
      </c>
      <c r="C42" s="352" t="s">
        <v>210</v>
      </c>
      <c r="D42" s="352" t="s">
        <v>221</v>
      </c>
      <c r="E42" s="353">
        <v>0.1</v>
      </c>
      <c r="F42" s="352" t="s">
        <v>222</v>
      </c>
      <c r="G42" s="7" t="s">
        <v>137</v>
      </c>
      <c r="H42" s="354"/>
      <c r="I42" s="354"/>
      <c r="J42" s="354"/>
      <c r="K42" s="355"/>
      <c r="L42" s="354"/>
      <c r="M42" s="354"/>
      <c r="N42" s="354"/>
      <c r="O42" s="355"/>
      <c r="P42" s="361"/>
      <c r="Q42" s="361"/>
      <c r="R42" s="361"/>
      <c r="S42" s="361"/>
      <c r="T42" s="354">
        <v>40990</v>
      </c>
      <c r="U42" s="354"/>
      <c r="V42" s="356">
        <f t="shared" si="1"/>
        <v>40990</v>
      </c>
      <c r="W42" s="356"/>
      <c r="X42" s="352"/>
      <c r="Y42" s="218">
        <v>0</v>
      </c>
    </row>
    <row r="43" spans="2:25" ht="16.5" customHeight="1" x14ac:dyDescent="0.3">
      <c r="B43" s="347" t="s">
        <v>133</v>
      </c>
      <c r="C43" s="347" t="s">
        <v>223</v>
      </c>
      <c r="D43" s="347" t="s">
        <v>224</v>
      </c>
      <c r="E43" s="348">
        <v>0.1</v>
      </c>
      <c r="F43" s="347" t="s">
        <v>225</v>
      </c>
      <c r="G43" s="5" t="s">
        <v>137</v>
      </c>
      <c r="H43" s="349"/>
      <c r="I43" s="349"/>
      <c r="J43" s="349">
        <f t="shared" si="0"/>
        <v>0</v>
      </c>
      <c r="K43" s="350"/>
      <c r="L43" s="349"/>
      <c r="M43" s="349"/>
      <c r="N43" s="349"/>
      <c r="O43" s="350"/>
      <c r="P43" s="598"/>
      <c r="Q43" s="598"/>
      <c r="R43" s="598"/>
      <c r="S43" s="598"/>
      <c r="T43" s="349">
        <v>37990</v>
      </c>
      <c r="U43" s="349"/>
      <c r="V43" s="351">
        <f t="shared" si="1"/>
        <v>37990</v>
      </c>
      <c r="W43" s="351"/>
      <c r="X43" s="347"/>
      <c r="Y43" s="112" t="s">
        <v>35</v>
      </c>
    </row>
    <row r="44" spans="2:25" ht="16.5" customHeight="1" x14ac:dyDescent="0.3">
      <c r="B44" s="347" t="s">
        <v>133</v>
      </c>
      <c r="C44" s="347" t="s">
        <v>223</v>
      </c>
      <c r="D44" s="347" t="s">
        <v>226</v>
      </c>
      <c r="E44" s="348">
        <v>0.1</v>
      </c>
      <c r="F44" s="347" t="s">
        <v>227</v>
      </c>
      <c r="G44" s="5" t="s">
        <v>137</v>
      </c>
      <c r="H44" s="349"/>
      <c r="I44" s="349"/>
      <c r="J44" s="349">
        <f t="shared" si="0"/>
        <v>0</v>
      </c>
      <c r="K44" s="350"/>
      <c r="L44" s="349"/>
      <c r="M44" s="349"/>
      <c r="N44" s="349"/>
      <c r="O44" s="350"/>
      <c r="P44" s="598"/>
      <c r="Q44" s="598"/>
      <c r="R44" s="598"/>
      <c r="S44" s="598"/>
      <c r="T44" s="349">
        <v>40490</v>
      </c>
      <c r="U44" s="349"/>
      <c r="V44" s="351">
        <f t="shared" si="1"/>
        <v>40490</v>
      </c>
      <c r="W44" s="351"/>
      <c r="X44" s="347"/>
      <c r="Y44" s="112" t="s">
        <v>138</v>
      </c>
    </row>
    <row r="45" spans="2:25" ht="16.5" customHeight="1" x14ac:dyDescent="0.3">
      <c r="B45" s="347" t="s">
        <v>133</v>
      </c>
      <c r="C45" s="347" t="s">
        <v>223</v>
      </c>
      <c r="D45" s="347" t="s">
        <v>228</v>
      </c>
      <c r="E45" s="348">
        <v>0.1</v>
      </c>
      <c r="F45" s="347" t="s">
        <v>229</v>
      </c>
      <c r="G45" s="5" t="s">
        <v>137</v>
      </c>
      <c r="H45" s="349"/>
      <c r="I45" s="349"/>
      <c r="J45" s="349">
        <f t="shared" si="0"/>
        <v>0</v>
      </c>
      <c r="K45" s="350"/>
      <c r="L45" s="349"/>
      <c r="M45" s="349"/>
      <c r="N45" s="349"/>
      <c r="O45" s="350"/>
      <c r="P45" s="598"/>
      <c r="Q45" s="598"/>
      <c r="R45" s="598"/>
      <c r="S45" s="598"/>
      <c r="T45" s="349">
        <v>45990</v>
      </c>
      <c r="U45" s="349"/>
      <c r="V45" s="351">
        <f t="shared" si="1"/>
        <v>45990</v>
      </c>
      <c r="W45" s="351"/>
      <c r="X45" s="347"/>
      <c r="Y45" s="112" t="s">
        <v>138</v>
      </c>
    </row>
    <row r="46" spans="2:25" ht="16.5" customHeight="1" x14ac:dyDescent="0.3">
      <c r="B46" s="352" t="s">
        <v>133</v>
      </c>
      <c r="C46" s="352" t="s">
        <v>223</v>
      </c>
      <c r="D46" s="352" t="s">
        <v>230</v>
      </c>
      <c r="E46" s="353">
        <v>0.1</v>
      </c>
      <c r="F46" s="352" t="s">
        <v>231</v>
      </c>
      <c r="G46" s="7" t="s">
        <v>137</v>
      </c>
      <c r="H46" s="354"/>
      <c r="I46" s="354"/>
      <c r="J46" s="354">
        <f t="shared" si="0"/>
        <v>0</v>
      </c>
      <c r="K46" s="355"/>
      <c r="L46" s="354"/>
      <c r="M46" s="354"/>
      <c r="N46" s="354"/>
      <c r="O46" s="355"/>
      <c r="P46" s="361"/>
      <c r="Q46" s="361"/>
      <c r="R46" s="361"/>
      <c r="S46" s="361"/>
      <c r="T46" s="354">
        <v>49990</v>
      </c>
      <c r="U46" s="354"/>
      <c r="V46" s="356">
        <f t="shared" si="1"/>
        <v>49990</v>
      </c>
      <c r="W46" s="356"/>
      <c r="X46" s="352"/>
      <c r="Y46" s="218">
        <v>0</v>
      </c>
    </row>
    <row r="47" spans="2:25" ht="17.399999999999999" customHeight="1" x14ac:dyDescent="0.3">
      <c r="B47" s="347" t="s">
        <v>133</v>
      </c>
      <c r="C47" s="347" t="s">
        <v>232</v>
      </c>
      <c r="D47" s="347" t="s">
        <v>233</v>
      </c>
      <c r="E47" s="348">
        <v>0</v>
      </c>
      <c r="F47" s="347" t="s">
        <v>234</v>
      </c>
      <c r="G47" s="5" t="s">
        <v>235</v>
      </c>
      <c r="H47" s="349"/>
      <c r="I47" s="349"/>
      <c r="J47" s="349">
        <f t="shared" si="0"/>
        <v>0</v>
      </c>
      <c r="K47" s="350"/>
      <c r="L47" s="349"/>
      <c r="M47" s="349"/>
      <c r="N47" s="349"/>
      <c r="O47" s="350"/>
      <c r="P47" s="598"/>
      <c r="Q47" s="598"/>
      <c r="R47" s="598"/>
      <c r="S47" s="598"/>
      <c r="T47" s="349">
        <v>26490</v>
      </c>
      <c r="U47" s="349"/>
      <c r="V47" s="351">
        <f t="shared" si="1"/>
        <v>26490</v>
      </c>
      <c r="W47" s="351">
        <f>+V47*98%</f>
        <v>25960.2</v>
      </c>
      <c r="X47" s="347" t="s">
        <v>236</v>
      </c>
      <c r="Y47" s="112" t="s">
        <v>35</v>
      </c>
    </row>
    <row r="48" spans="2:25" x14ac:dyDescent="0.3">
      <c r="B48" s="352" t="s">
        <v>133</v>
      </c>
      <c r="C48" s="352" t="s">
        <v>232</v>
      </c>
      <c r="D48" s="352" t="s">
        <v>237</v>
      </c>
      <c r="E48" s="353">
        <v>0</v>
      </c>
      <c r="F48" s="352" t="s">
        <v>238</v>
      </c>
      <c r="G48" s="7" t="s">
        <v>235</v>
      </c>
      <c r="H48" s="354"/>
      <c r="I48" s="354"/>
      <c r="J48" s="354">
        <v>0</v>
      </c>
      <c r="K48" s="355"/>
      <c r="L48" s="354"/>
      <c r="M48" s="354"/>
      <c r="N48" s="354"/>
      <c r="O48" s="355"/>
      <c r="P48" s="361"/>
      <c r="Q48" s="361"/>
      <c r="R48" s="361"/>
      <c r="S48" s="361"/>
      <c r="T48" s="354">
        <v>32490</v>
      </c>
      <c r="U48" s="354"/>
      <c r="V48" s="356">
        <v>32490</v>
      </c>
      <c r="W48" s="601">
        <f>+V48*98%</f>
        <v>31840.2</v>
      </c>
      <c r="X48" s="352" t="s">
        <v>239</v>
      </c>
      <c r="Y48" s="218" t="s">
        <v>35</v>
      </c>
    </row>
    <row r="49" spans="2:25" x14ac:dyDescent="0.3">
      <c r="B49" s="347" t="s">
        <v>133</v>
      </c>
      <c r="C49" s="347" t="s">
        <v>240</v>
      </c>
      <c r="D49" s="347" t="s">
        <v>241</v>
      </c>
      <c r="E49" s="348">
        <v>0</v>
      </c>
      <c r="F49" s="347" t="s">
        <v>242</v>
      </c>
      <c r="G49" s="5"/>
      <c r="H49" s="349"/>
      <c r="I49" s="349"/>
      <c r="J49" s="349"/>
      <c r="K49" s="350"/>
      <c r="L49" s="349"/>
      <c r="M49" s="349"/>
      <c r="N49" s="349"/>
      <c r="O49" s="350"/>
      <c r="P49" s="598"/>
      <c r="Q49" s="598"/>
      <c r="R49" s="598"/>
      <c r="S49" s="598"/>
      <c r="T49" s="349">
        <v>28990</v>
      </c>
      <c r="U49" s="349"/>
      <c r="V49" s="351">
        <f>+T49-U49</f>
        <v>28990</v>
      </c>
      <c r="W49" s="351"/>
      <c r="X49" s="347"/>
      <c r="Y49" s="112">
        <v>0</v>
      </c>
    </row>
    <row r="50" spans="2:25" x14ac:dyDescent="0.3">
      <c r="B50" s="347" t="s">
        <v>133</v>
      </c>
      <c r="C50" s="347" t="s">
        <v>240</v>
      </c>
      <c r="D50" s="347" t="s">
        <v>243</v>
      </c>
      <c r="E50" s="348">
        <v>0</v>
      </c>
      <c r="F50" s="347" t="s">
        <v>244</v>
      </c>
      <c r="G50" s="5"/>
      <c r="H50" s="349"/>
      <c r="I50" s="349"/>
      <c r="J50" s="349"/>
      <c r="K50" s="350"/>
      <c r="L50" s="349"/>
      <c r="M50" s="349"/>
      <c r="N50" s="349"/>
      <c r="O50" s="350"/>
      <c r="P50" s="598"/>
      <c r="Q50" s="598"/>
      <c r="R50" s="598"/>
      <c r="S50" s="598"/>
      <c r="T50" s="349">
        <v>31990</v>
      </c>
      <c r="U50" s="349"/>
      <c r="V50" s="351">
        <f>+T50-U50</f>
        <v>31990</v>
      </c>
      <c r="W50" s="351"/>
      <c r="X50" s="347"/>
      <c r="Y50" s="112" t="s">
        <v>35</v>
      </c>
    </row>
    <row r="51" spans="2:25" x14ac:dyDescent="0.3">
      <c r="B51" s="347" t="s">
        <v>133</v>
      </c>
      <c r="C51" s="347" t="s">
        <v>240</v>
      </c>
      <c r="D51" s="347" t="s">
        <v>245</v>
      </c>
      <c r="E51" s="348">
        <v>0</v>
      </c>
      <c r="F51" s="347" t="s">
        <v>246</v>
      </c>
      <c r="H51" s="349"/>
      <c r="I51" s="349"/>
      <c r="J51" s="349"/>
      <c r="K51" s="350"/>
      <c r="L51" s="349"/>
      <c r="M51" s="349"/>
      <c r="N51" s="349"/>
      <c r="O51" s="350"/>
      <c r="P51" s="598"/>
      <c r="Q51" s="598"/>
      <c r="R51" s="598"/>
      <c r="S51" s="598"/>
      <c r="T51" s="349">
        <v>34990</v>
      </c>
      <c r="U51" s="349"/>
      <c r="V51" s="351">
        <f t="shared" ref="V51:V52" si="6">+T51-U51</f>
        <v>34990</v>
      </c>
      <c r="W51" s="351"/>
      <c r="X51" s="347"/>
      <c r="Y51" s="112" t="s">
        <v>35</v>
      </c>
    </row>
    <row r="52" spans="2:25" ht="15" thickBot="1" x14ac:dyDescent="0.35">
      <c r="B52" s="363" t="s">
        <v>133</v>
      </c>
      <c r="C52" s="363" t="s">
        <v>240</v>
      </c>
      <c r="D52" s="363" t="s">
        <v>247</v>
      </c>
      <c r="E52" s="364">
        <v>0</v>
      </c>
      <c r="F52" s="363" t="s">
        <v>248</v>
      </c>
      <c r="G52" s="71"/>
      <c r="H52" s="365"/>
      <c r="I52" s="365"/>
      <c r="J52" s="365"/>
      <c r="K52" s="366"/>
      <c r="L52" s="365"/>
      <c r="M52" s="365"/>
      <c r="N52" s="365"/>
      <c r="O52" s="366"/>
      <c r="P52" s="602"/>
      <c r="Q52" s="602"/>
      <c r="R52" s="602"/>
      <c r="S52" s="602"/>
      <c r="T52" s="365">
        <v>42990</v>
      </c>
      <c r="U52" s="365"/>
      <c r="V52" s="367">
        <f t="shared" si="6"/>
        <v>42990</v>
      </c>
      <c r="W52" s="367"/>
      <c r="X52" s="363"/>
      <c r="Y52" s="118">
        <v>0</v>
      </c>
    </row>
    <row r="53" spans="2:25" x14ac:dyDescent="0.3">
      <c r="V53" s="368"/>
      <c r="W53" s="368"/>
    </row>
  </sheetData>
  <mergeCells count="3">
    <mergeCell ref="H4:K4"/>
    <mergeCell ref="L4:O4"/>
    <mergeCell ref="P4:S4"/>
  </mergeCells>
  <conditionalFormatting sqref="O44:S45 K44:K45 B18:F18 O18:S18 K18 B44:D45 F44:F45 B15:F15 O15:S15 K15 X15 B29:F29 O29:S29 K29 X29 B33:F34 O33:S34 K33:K34 E31:E32 X33:X34 O49:S49 X49 B49:F49 K49">
    <cfRule type="expression" dxfId="104" priority="58">
      <formula>$B15&lt;&gt;$B16</formula>
    </cfRule>
  </conditionalFormatting>
  <conditionalFormatting sqref="B12:F13 O12:S13 K12:K13 X12:X13 X26:X28 B42:D42 D37:D41 F37:F42 O37:S42 K37:K42 X37:X42 B37 C35:F35 K35">
    <cfRule type="expression" dxfId="103" priority="59">
      <formula>$B12&lt;&gt;#REF!</formula>
    </cfRule>
  </conditionalFormatting>
  <conditionalFormatting sqref="X25 O25:S28 K25:K28 B26:F28 F25 D25 C37 B38:C42 B36:F36 O35:S36 K36 X36 B47:F47 K47 O47:S47 X47">
    <cfRule type="expression" dxfId="102" priority="60">
      <formula>$B25&lt;&gt;#REF!</formula>
    </cfRule>
  </conditionalFormatting>
  <conditionalFormatting sqref="D14:F14 O17:S17 K17 B17:F17 O14:S14 K14">
    <cfRule type="expression" dxfId="101" priority="57">
      <formula>$B14&lt;&gt;$B16</formula>
    </cfRule>
  </conditionalFormatting>
  <conditionalFormatting sqref="B20:F20 O20:S21 K20:K21 F21 E37:E42">
    <cfRule type="expression" dxfId="100" priority="61">
      <formula>$B20&lt;&gt;#REF!</formula>
    </cfRule>
  </conditionalFormatting>
  <conditionalFormatting sqref="B35">
    <cfRule type="expression" dxfId="99" priority="56">
      <formula>$B35&lt;&gt;#REF!</formula>
    </cfRule>
  </conditionalFormatting>
  <conditionalFormatting sqref="B6:B7 B9">
    <cfRule type="expression" dxfId="98" priority="54">
      <formula>$B6&lt;&gt;$B7</formula>
    </cfRule>
  </conditionalFormatting>
  <conditionalFormatting sqref="B8">
    <cfRule type="expression" dxfId="97" priority="55">
      <formula>$B8&lt;&gt;#REF!</formula>
    </cfRule>
  </conditionalFormatting>
  <conditionalFormatting sqref="B11">
    <cfRule type="expression" dxfId="96" priority="52">
      <formula>$B11&lt;&gt;#REF!</formula>
    </cfRule>
  </conditionalFormatting>
  <conditionalFormatting sqref="B10">
    <cfRule type="expression" dxfId="95" priority="53">
      <formula>$B10&lt;&gt;#REF!</formula>
    </cfRule>
  </conditionalFormatting>
  <conditionalFormatting sqref="B31:D32 F31:F32 O31:S32 K31:K32 X31:X32">
    <cfRule type="expression" dxfId="94" priority="62">
      <formula>$B31&lt;&gt;$B34</formula>
    </cfRule>
  </conditionalFormatting>
  <conditionalFormatting sqref="B19 X35">
    <cfRule type="expression" dxfId="93" priority="63">
      <formula>$B19&lt;&gt;#REF!</formula>
    </cfRule>
  </conditionalFormatting>
  <conditionalFormatting sqref="E6:F7 E9:F9">
    <cfRule type="expression" dxfId="92" priority="49">
      <formula>$B6&lt;&gt;$B7</formula>
    </cfRule>
  </conditionalFormatting>
  <conditionalFormatting sqref="E8:F8">
    <cfRule type="expression" dxfId="91" priority="50">
      <formula>$B8&lt;&gt;#REF!</formula>
    </cfRule>
  </conditionalFormatting>
  <conditionalFormatting sqref="E11:F11">
    <cfRule type="expression" dxfId="90" priority="47">
      <formula>$B11&lt;&gt;#REF!</formula>
    </cfRule>
  </conditionalFormatting>
  <conditionalFormatting sqref="E10:F10">
    <cfRule type="expression" dxfId="89" priority="48">
      <formula>$B10&lt;&gt;#REF!</formula>
    </cfRule>
  </conditionalFormatting>
  <conditionalFormatting sqref="E19:F19">
    <cfRule type="expression" dxfId="88" priority="51">
      <formula>$B19&lt;&gt;#REF!</formula>
    </cfRule>
  </conditionalFormatting>
  <conditionalFormatting sqref="C6:C7 C9">
    <cfRule type="expression" dxfId="87" priority="44">
      <formula>$B6&lt;&gt;$B7</formula>
    </cfRule>
  </conditionalFormatting>
  <conditionalFormatting sqref="C8">
    <cfRule type="expression" dxfId="86" priority="45">
      <formula>$B8&lt;&gt;#REF!</formula>
    </cfRule>
  </conditionalFormatting>
  <conditionalFormatting sqref="C11">
    <cfRule type="expression" dxfId="85" priority="42">
      <formula>$B11&lt;&gt;#REF!</formula>
    </cfRule>
  </conditionalFormatting>
  <conditionalFormatting sqref="C10">
    <cfRule type="expression" dxfId="84" priority="43">
      <formula>$B10&lt;&gt;#REF!</formula>
    </cfRule>
  </conditionalFormatting>
  <conditionalFormatting sqref="C19">
    <cfRule type="expression" dxfId="83" priority="46">
      <formula>$B19&lt;&gt;#REF!</formula>
    </cfRule>
  </conditionalFormatting>
  <conditionalFormatting sqref="D6:D7 D9">
    <cfRule type="expression" dxfId="82" priority="39">
      <formula>$B6&lt;&gt;$B7</formula>
    </cfRule>
  </conditionalFormatting>
  <conditionalFormatting sqref="D8">
    <cfRule type="expression" dxfId="81" priority="40">
      <formula>$B8&lt;&gt;#REF!</formula>
    </cfRule>
  </conditionalFormatting>
  <conditionalFormatting sqref="D11">
    <cfRule type="expression" dxfId="80" priority="37">
      <formula>$B11&lt;&gt;#REF!</formula>
    </cfRule>
  </conditionalFormatting>
  <conditionalFormatting sqref="D10">
    <cfRule type="expression" dxfId="79" priority="38">
      <formula>$B10&lt;&gt;#REF!</formula>
    </cfRule>
  </conditionalFormatting>
  <conditionalFormatting sqref="D19">
    <cfRule type="expression" dxfId="78" priority="41">
      <formula>$B19&lt;&gt;#REF!</formula>
    </cfRule>
  </conditionalFormatting>
  <conditionalFormatting sqref="O6:S7 O9:S9">
    <cfRule type="expression" dxfId="77" priority="34">
      <formula>$B6&lt;&gt;$B7</formula>
    </cfRule>
  </conditionalFormatting>
  <conditionalFormatting sqref="O8:S8">
    <cfRule type="expression" dxfId="76" priority="35">
      <formula>$B8&lt;&gt;#REF!</formula>
    </cfRule>
  </conditionalFormatting>
  <conditionalFormatting sqref="O11:S11">
    <cfRule type="expression" dxfId="75" priority="32">
      <formula>$B11&lt;&gt;#REF!</formula>
    </cfRule>
  </conditionalFormatting>
  <conditionalFormatting sqref="O10:S10">
    <cfRule type="expression" dxfId="74" priority="33">
      <formula>$B10&lt;&gt;#REF!</formula>
    </cfRule>
  </conditionalFormatting>
  <conditionalFormatting sqref="O19:S19">
    <cfRule type="expression" dxfId="73" priority="36">
      <formula>$B19&lt;&gt;#REF!</formula>
    </cfRule>
  </conditionalFormatting>
  <conditionalFormatting sqref="K6:K7 K9">
    <cfRule type="expression" dxfId="72" priority="29">
      <formula>$B6&lt;&gt;$B7</formula>
    </cfRule>
  </conditionalFormatting>
  <conditionalFormatting sqref="K8">
    <cfRule type="expression" dxfId="71" priority="30">
      <formula>$B8&lt;&gt;#REF!</formula>
    </cfRule>
  </conditionalFormatting>
  <conditionalFormatting sqref="K11">
    <cfRule type="expression" dxfId="70" priority="27">
      <formula>$B11&lt;&gt;#REF!</formula>
    </cfRule>
  </conditionalFormatting>
  <conditionalFormatting sqref="K10">
    <cfRule type="expression" dxfId="69" priority="28">
      <formula>$B10&lt;&gt;#REF!</formula>
    </cfRule>
  </conditionalFormatting>
  <conditionalFormatting sqref="K19">
    <cfRule type="expression" dxfId="68" priority="31">
      <formula>$B19&lt;&gt;#REF!</formula>
    </cfRule>
  </conditionalFormatting>
  <conditionalFormatting sqref="O24:S24 B24:F24 K24 B46:C46 O46:S46 K46">
    <cfRule type="expression" dxfId="67" priority="64">
      <formula>$B24&lt;&gt;#REF!</formula>
    </cfRule>
  </conditionalFormatting>
  <conditionalFormatting sqref="B14:C14">
    <cfRule type="expression" dxfId="66" priority="26">
      <formula>$B14&lt;&gt;$B16</formula>
    </cfRule>
  </conditionalFormatting>
  <conditionalFormatting sqref="B43:D43 O43:S43 K43 F43">
    <cfRule type="expression" dxfId="65" priority="25">
      <formula>$B43&lt;&gt;$B44</formula>
    </cfRule>
  </conditionalFormatting>
  <conditionalFormatting sqref="E43">
    <cfRule type="expression" dxfId="64" priority="24">
      <formula>$B43&lt;&gt;#REF!</formula>
    </cfRule>
  </conditionalFormatting>
  <conditionalFormatting sqref="F46">
    <cfRule type="expression" dxfId="63" priority="23">
      <formula>$B46&lt;&gt;#REF!</formula>
    </cfRule>
  </conditionalFormatting>
  <conditionalFormatting sqref="E46">
    <cfRule type="expression" dxfId="62" priority="22">
      <formula>$B46&lt;&gt;#REF!</formula>
    </cfRule>
  </conditionalFormatting>
  <conditionalFormatting sqref="X44:X45 X18">
    <cfRule type="expression" dxfId="61" priority="19">
      <formula>$B18&lt;&gt;$B19</formula>
    </cfRule>
  </conditionalFormatting>
  <conditionalFormatting sqref="X17 X14">
    <cfRule type="expression" dxfId="60" priority="18">
      <formula>$B14&lt;&gt;$B16</formula>
    </cfRule>
  </conditionalFormatting>
  <conditionalFormatting sqref="X20:X21">
    <cfRule type="expression" dxfId="59" priority="20">
      <formula>$B20&lt;&gt;#REF!</formula>
    </cfRule>
  </conditionalFormatting>
  <conditionalFormatting sqref="X6:X7 X9">
    <cfRule type="expression" dxfId="58" priority="15">
      <formula>$B6&lt;&gt;$B7</formula>
    </cfRule>
  </conditionalFormatting>
  <conditionalFormatting sqref="X8">
    <cfRule type="expression" dxfId="57" priority="16">
      <formula>$B8&lt;&gt;#REF!</formula>
    </cfRule>
  </conditionalFormatting>
  <conditionalFormatting sqref="X11">
    <cfRule type="expression" dxfId="56" priority="13">
      <formula>$B11&lt;&gt;#REF!</formula>
    </cfRule>
  </conditionalFormatting>
  <conditionalFormatting sqref="X10">
    <cfRule type="expression" dxfId="55" priority="14">
      <formula>$B10&lt;&gt;#REF!</formula>
    </cfRule>
  </conditionalFormatting>
  <conditionalFormatting sqref="X19">
    <cfRule type="expression" dxfId="54" priority="17">
      <formula>$B19&lt;&gt;#REF!</formula>
    </cfRule>
  </conditionalFormatting>
  <conditionalFormatting sqref="X46">
    <cfRule type="expression" dxfId="53" priority="21">
      <formula>$B46&lt;&gt;#REF!</formula>
    </cfRule>
  </conditionalFormatting>
  <conditionalFormatting sqref="X43">
    <cfRule type="expression" dxfId="52" priority="12">
      <formula>$B43&lt;&gt;$B44</formula>
    </cfRule>
  </conditionalFormatting>
  <conditionalFormatting sqref="X24">
    <cfRule type="expression" dxfId="51" priority="11">
      <formula>$B24&lt;&gt;#REF!</formula>
    </cfRule>
  </conditionalFormatting>
  <conditionalFormatting sqref="D46">
    <cfRule type="expression" dxfId="50" priority="65">
      <formula>$B46&lt;&gt;#REF!</formula>
    </cfRule>
  </conditionalFormatting>
  <conditionalFormatting sqref="E44:E45">
    <cfRule type="expression" dxfId="49" priority="10">
      <formula>$B44&lt;&gt;#REF!</formula>
    </cfRule>
  </conditionalFormatting>
  <conditionalFormatting sqref="E21">
    <cfRule type="expression" dxfId="48" priority="9">
      <formula>$B21&lt;&gt;#REF!</formula>
    </cfRule>
  </conditionalFormatting>
  <conditionalFormatting sqref="D21">
    <cfRule type="expression" dxfId="47" priority="8">
      <formula>$B21&lt;&gt;#REF!</formula>
    </cfRule>
  </conditionalFormatting>
  <conditionalFormatting sqref="B16:F16 O16:S16 K16 X16">
    <cfRule type="expression" dxfId="46" priority="66">
      <formula>$B16&lt;&gt;#REF!</formula>
    </cfRule>
  </conditionalFormatting>
  <conditionalFormatting sqref="O23:S23 K23 X23">
    <cfRule type="expression" dxfId="45" priority="7">
      <formula>$B23&lt;&gt;#REF!</formula>
    </cfRule>
  </conditionalFormatting>
  <conditionalFormatting sqref="C23:E23">
    <cfRule type="expression" dxfId="44" priority="5">
      <formula>$B23&lt;&gt;#REF!</formula>
    </cfRule>
  </conditionalFormatting>
  <conditionalFormatting sqref="B23">
    <cfRule type="expression" dxfId="43" priority="6">
      <formula>$B23&lt;&gt;#REF!</formula>
    </cfRule>
  </conditionalFormatting>
  <conditionalFormatting sqref="F23">
    <cfRule type="expression" dxfId="42" priority="4">
      <formula>$B23&lt;&gt;#REF!</formula>
    </cfRule>
  </conditionalFormatting>
  <conditionalFormatting sqref="O22:S22 K22 B22:F22 X22">
    <cfRule type="expression" dxfId="41" priority="67">
      <formula>$B22&lt;&gt;#REF!</formula>
    </cfRule>
  </conditionalFormatting>
  <conditionalFormatting sqref="E25 B25:C25">
    <cfRule type="expression" dxfId="40" priority="68">
      <formula>$B25&lt;&gt;$B43</formula>
    </cfRule>
  </conditionalFormatting>
  <conditionalFormatting sqref="B21:C21">
    <cfRule type="expression" dxfId="39" priority="69">
      <formula>$B21&lt;&gt;#REF!</formula>
    </cfRule>
  </conditionalFormatting>
  <conditionalFormatting sqref="B48:F48 K48 O48:S48 X48">
    <cfRule type="expression" dxfId="38" priority="3">
      <formula>$B48&lt;&gt;$B49</formula>
    </cfRule>
  </conditionalFormatting>
  <conditionalFormatting sqref="O52:S52 X52 K52">
    <cfRule type="expression" dxfId="37" priority="70">
      <formula>$B52&lt;&gt;#REF!</formula>
    </cfRule>
  </conditionalFormatting>
  <conditionalFormatting sqref="B52:F52">
    <cfRule type="expression" dxfId="36" priority="71">
      <formula>$B52&lt;&gt;#REF!</formula>
    </cfRule>
  </conditionalFormatting>
  <conditionalFormatting sqref="O50:S50 X50 K50 B50:F51">
    <cfRule type="expression" dxfId="35" priority="72">
      <formula>$B50&lt;&gt;#REF!</formula>
    </cfRule>
  </conditionalFormatting>
  <conditionalFormatting sqref="X51">
    <cfRule type="expression" dxfId="34" priority="2">
      <formula>$B51&lt;&gt;#REF!</formula>
    </cfRule>
  </conditionalFormatting>
  <conditionalFormatting sqref="O51:S51 K51">
    <cfRule type="expression" dxfId="33" priority="1">
      <formula>$B51&lt;&gt;#REF!</formula>
    </cfRule>
  </conditionalFormatting>
  <conditionalFormatting sqref="B30:F30 O30:S30 K30 X30">
    <cfRule type="expression" dxfId="32" priority="73">
      <formula>$B30&lt;&gt;$B54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DDFD-6872-4614-ADAA-6A4DA68D91E0}">
  <dimension ref="B1:Q57"/>
  <sheetViews>
    <sheetView showGridLines="0" zoomScale="80" zoomScaleNormal="80" workbookViewId="0">
      <pane xSplit="6" ySplit="5" topLeftCell="L28" activePane="bottomRight" state="frozen"/>
      <selection pane="topRight" activeCell="K1" sqref="K1"/>
      <selection pane="bottomLeft" activeCell="A6" sqref="A6"/>
      <selection pane="bottomRight" activeCell="N6" sqref="N6:N52"/>
    </sheetView>
  </sheetViews>
  <sheetFormatPr baseColWidth="10" defaultColWidth="11.44140625" defaultRowHeight="14.4" x14ac:dyDescent="0.3"/>
  <cols>
    <col min="1" max="1" width="2.6640625" customWidth="1"/>
    <col min="2" max="2" width="14.6640625" customWidth="1"/>
    <col min="3" max="3" width="26.33203125" customWidth="1"/>
    <col min="4" max="4" width="37.33203125" customWidth="1"/>
    <col min="5" max="5" width="10.109375" customWidth="1"/>
    <col min="6" max="6" width="60.5546875" bestFit="1" customWidth="1"/>
    <col min="7" max="7" width="17.5546875" customWidth="1"/>
    <col min="8" max="9" width="17.6640625" style="1" customWidth="1"/>
    <col min="10" max="10" width="17.6640625" style="450" customWidth="1"/>
    <col min="11" max="11" width="24.5546875" style="1" customWidth="1"/>
    <col min="12" max="12" width="17.5546875" style="1" customWidth="1"/>
    <col min="13" max="13" width="17.6640625" style="1" customWidth="1"/>
    <col min="14" max="14" width="17.6640625" style="369" customWidth="1"/>
    <col min="15" max="15" width="54.33203125" style="1" bestFit="1" customWidth="1"/>
    <col min="16" max="16" width="11.44140625" style="1" customWidth="1"/>
  </cols>
  <sheetData>
    <row r="1" spans="2:17" s="2" customFormat="1" ht="23.4" x14ac:dyDescent="0.45">
      <c r="B1" s="633" t="s">
        <v>0</v>
      </c>
      <c r="C1" s="633"/>
      <c r="D1" s="633"/>
      <c r="E1" s="633"/>
      <c r="F1" s="633"/>
      <c r="G1" s="633"/>
      <c r="H1" s="486"/>
      <c r="I1" s="486"/>
      <c r="J1" s="449"/>
      <c r="K1" s="486"/>
      <c r="L1" s="486"/>
      <c r="M1" s="486"/>
      <c r="N1" s="486"/>
      <c r="O1" s="486"/>
      <c r="P1" s="4"/>
    </row>
    <row r="2" spans="2:17" x14ac:dyDescent="0.3">
      <c r="B2" s="634" t="s">
        <v>249</v>
      </c>
      <c r="C2" s="634"/>
      <c r="D2" s="634"/>
      <c r="E2" s="634"/>
      <c r="F2" s="634"/>
      <c r="G2" s="634"/>
      <c r="H2" s="487"/>
      <c r="I2" s="487"/>
      <c r="K2" s="487"/>
      <c r="L2" s="487"/>
      <c r="M2" s="487"/>
      <c r="N2" s="451"/>
      <c r="O2" s="487"/>
    </row>
    <row r="3" spans="2:17" ht="5.4" customHeight="1" thickBot="1" x14ac:dyDescent="0.35"/>
    <row r="4" spans="2:17" ht="15" thickBot="1" x14ac:dyDescent="0.35">
      <c r="H4" s="630" t="s">
        <v>3</v>
      </c>
      <c r="I4" s="631"/>
      <c r="J4" s="631"/>
      <c r="K4" s="631"/>
      <c r="L4" s="635" t="s">
        <v>4</v>
      </c>
      <c r="M4" s="636"/>
      <c r="N4" s="636"/>
      <c r="O4" s="637"/>
    </row>
    <row r="5" spans="2:17" ht="48" customHeight="1" thickBot="1" x14ac:dyDescent="0.35">
      <c r="B5" s="30" t="s">
        <v>9</v>
      </c>
      <c r="C5" s="32" t="s">
        <v>10</v>
      </c>
      <c r="D5" s="452" t="s">
        <v>11</v>
      </c>
      <c r="E5" s="452" t="s">
        <v>12</v>
      </c>
      <c r="F5" s="576" t="s">
        <v>13</v>
      </c>
      <c r="G5" s="370" t="s">
        <v>130</v>
      </c>
      <c r="H5" s="577" t="s">
        <v>250</v>
      </c>
      <c r="I5" s="578" t="s">
        <v>15</v>
      </c>
      <c r="J5" s="579" t="s">
        <v>16</v>
      </c>
      <c r="K5" s="580" t="s">
        <v>17</v>
      </c>
      <c r="L5" s="454" t="s">
        <v>250</v>
      </c>
      <c r="M5" s="34" t="s">
        <v>15</v>
      </c>
      <c r="N5" s="453" t="s">
        <v>16</v>
      </c>
      <c r="O5" s="581" t="s">
        <v>17</v>
      </c>
      <c r="P5" s="315" t="s">
        <v>23</v>
      </c>
    </row>
    <row r="6" spans="2:17" x14ac:dyDescent="0.3">
      <c r="B6" s="41" t="s">
        <v>251</v>
      </c>
      <c r="C6" s="169" t="s">
        <v>252</v>
      </c>
      <c r="D6" s="43" t="s">
        <v>253</v>
      </c>
      <c r="E6" s="455">
        <v>7.4999999999999997E-2</v>
      </c>
      <c r="F6" s="582" t="s">
        <v>254</v>
      </c>
      <c r="G6" s="41" t="s">
        <v>137</v>
      </c>
      <c r="H6" s="266">
        <v>12190</v>
      </c>
      <c r="I6" s="456">
        <v>400</v>
      </c>
      <c r="J6" s="457">
        <f>H6-I6</f>
        <v>11790</v>
      </c>
      <c r="K6" s="458"/>
      <c r="L6" s="459">
        <v>12490</v>
      </c>
      <c r="M6" s="456">
        <v>400</v>
      </c>
      <c r="N6" s="457">
        <f>L6-M6</f>
        <v>12090</v>
      </c>
      <c r="O6" s="583"/>
      <c r="P6" s="56" t="s">
        <v>35</v>
      </c>
    </row>
    <row r="7" spans="2:17" x14ac:dyDescent="0.3">
      <c r="B7" s="5" t="s">
        <v>251</v>
      </c>
      <c r="C7" s="108" t="s">
        <v>252</v>
      </c>
      <c r="D7" s="58" t="s">
        <v>255</v>
      </c>
      <c r="E7" s="460">
        <v>0</v>
      </c>
      <c r="F7" s="584" t="s">
        <v>256</v>
      </c>
      <c r="G7" s="5" t="s">
        <v>257</v>
      </c>
      <c r="H7" s="111">
        <v>12790</v>
      </c>
      <c r="I7" s="140">
        <v>400</v>
      </c>
      <c r="J7" s="461">
        <f t="shared" ref="J7:J52" si="0">H7-I7</f>
        <v>12390</v>
      </c>
      <c r="K7" s="462"/>
      <c r="L7" s="147">
        <v>13090</v>
      </c>
      <c r="M7" s="140">
        <v>400</v>
      </c>
      <c r="N7" s="461">
        <f t="shared" ref="N7:N24" si="1">L7-M7</f>
        <v>12690</v>
      </c>
      <c r="O7" s="585"/>
      <c r="P7" s="70" t="s">
        <v>35</v>
      </c>
    </row>
    <row r="8" spans="2:17" ht="16.5" customHeight="1" x14ac:dyDescent="0.3">
      <c r="B8" s="5" t="s">
        <v>251</v>
      </c>
      <c r="C8" s="108" t="s">
        <v>252</v>
      </c>
      <c r="D8" s="58" t="s">
        <v>258</v>
      </c>
      <c r="E8" s="460">
        <v>7.4999999999999997E-2</v>
      </c>
      <c r="F8" s="584" t="s">
        <v>259</v>
      </c>
      <c r="G8" s="5" t="s">
        <v>137</v>
      </c>
      <c r="H8" s="111">
        <v>13190</v>
      </c>
      <c r="I8" s="140">
        <v>200</v>
      </c>
      <c r="J8" s="461">
        <f t="shared" si="0"/>
        <v>12990</v>
      </c>
      <c r="K8" s="462"/>
      <c r="L8" s="147">
        <v>13490</v>
      </c>
      <c r="M8" s="140">
        <v>200</v>
      </c>
      <c r="N8" s="461">
        <f t="shared" si="1"/>
        <v>13290</v>
      </c>
      <c r="O8" s="585"/>
      <c r="P8" s="70" t="s">
        <v>35</v>
      </c>
      <c r="Q8" s="586"/>
    </row>
    <row r="9" spans="2:17" ht="16.5" customHeight="1" x14ac:dyDescent="0.3">
      <c r="B9" s="5" t="s">
        <v>251</v>
      </c>
      <c r="C9" s="108" t="s">
        <v>252</v>
      </c>
      <c r="D9" s="58" t="s">
        <v>260</v>
      </c>
      <c r="E9" s="460">
        <v>0</v>
      </c>
      <c r="F9" s="584" t="s">
        <v>261</v>
      </c>
      <c r="G9" s="5" t="s">
        <v>257</v>
      </c>
      <c r="H9" s="111">
        <v>13790</v>
      </c>
      <c r="I9" s="140">
        <v>200</v>
      </c>
      <c r="J9" s="461">
        <f t="shared" si="0"/>
        <v>13590</v>
      </c>
      <c r="K9" s="462"/>
      <c r="L9" s="147">
        <v>14090</v>
      </c>
      <c r="M9" s="140">
        <v>200</v>
      </c>
      <c r="N9" s="461">
        <f t="shared" si="1"/>
        <v>13890</v>
      </c>
      <c r="O9" s="585"/>
      <c r="P9" s="70" t="s">
        <v>35</v>
      </c>
      <c r="Q9" s="586"/>
    </row>
    <row r="10" spans="2:17" x14ac:dyDescent="0.3">
      <c r="B10" s="5" t="s">
        <v>251</v>
      </c>
      <c r="C10" s="108" t="s">
        <v>252</v>
      </c>
      <c r="D10" s="58" t="s">
        <v>262</v>
      </c>
      <c r="E10" s="460">
        <v>7.4999999999999997E-2</v>
      </c>
      <c r="F10" s="584" t="s">
        <v>263</v>
      </c>
      <c r="G10" s="5" t="s">
        <v>137</v>
      </c>
      <c r="H10" s="111">
        <v>14190</v>
      </c>
      <c r="I10" s="140">
        <v>200</v>
      </c>
      <c r="J10" s="461">
        <f t="shared" si="0"/>
        <v>13990</v>
      </c>
      <c r="K10" s="462"/>
      <c r="L10" s="147">
        <v>14490</v>
      </c>
      <c r="M10" s="140">
        <v>200</v>
      </c>
      <c r="N10" s="461">
        <f t="shared" si="1"/>
        <v>14290</v>
      </c>
      <c r="O10" s="585"/>
      <c r="P10" s="70" t="s">
        <v>35</v>
      </c>
      <c r="Q10" s="586"/>
    </row>
    <row r="11" spans="2:17" x14ac:dyDescent="0.3">
      <c r="B11" s="5" t="s">
        <v>251</v>
      </c>
      <c r="C11" s="108" t="s">
        <v>252</v>
      </c>
      <c r="D11" s="58" t="s">
        <v>264</v>
      </c>
      <c r="E11" s="460">
        <v>0</v>
      </c>
      <c r="F11" s="584" t="s">
        <v>265</v>
      </c>
      <c r="G11" s="5" t="s">
        <v>257</v>
      </c>
      <c r="H11" s="463">
        <v>14790</v>
      </c>
      <c r="I11" s="140">
        <v>200</v>
      </c>
      <c r="J11" s="461">
        <f t="shared" si="0"/>
        <v>14590</v>
      </c>
      <c r="K11" s="462"/>
      <c r="L11" s="129">
        <v>15090</v>
      </c>
      <c r="M11" s="140">
        <v>200</v>
      </c>
      <c r="N11" s="461">
        <f t="shared" si="1"/>
        <v>14890</v>
      </c>
      <c r="O11" s="585"/>
      <c r="P11" s="70" t="s">
        <v>35</v>
      </c>
      <c r="Q11" s="586"/>
    </row>
    <row r="12" spans="2:17" ht="16.5" customHeight="1" x14ac:dyDescent="0.3">
      <c r="B12" s="5" t="s">
        <v>251</v>
      </c>
      <c r="C12" s="108" t="s">
        <v>252</v>
      </c>
      <c r="D12" s="58" t="s">
        <v>266</v>
      </c>
      <c r="E12" s="460">
        <v>7.4999999999999997E-2</v>
      </c>
      <c r="F12" s="584" t="s">
        <v>267</v>
      </c>
      <c r="G12" s="5" t="s">
        <v>137</v>
      </c>
      <c r="H12" s="463">
        <v>15190</v>
      </c>
      <c r="I12" s="140">
        <v>200</v>
      </c>
      <c r="J12" s="461">
        <f t="shared" si="0"/>
        <v>14990</v>
      </c>
      <c r="K12" s="462"/>
      <c r="L12" s="129">
        <v>15490</v>
      </c>
      <c r="M12" s="140">
        <v>200</v>
      </c>
      <c r="N12" s="461">
        <f t="shared" si="1"/>
        <v>15290</v>
      </c>
      <c r="O12" s="585"/>
      <c r="P12" s="70" t="s">
        <v>35</v>
      </c>
      <c r="Q12" s="586"/>
    </row>
    <row r="13" spans="2:17" ht="16.5" customHeight="1" x14ac:dyDescent="0.3">
      <c r="B13" s="7" t="s">
        <v>251</v>
      </c>
      <c r="C13" s="157" t="s">
        <v>252</v>
      </c>
      <c r="D13" s="158" t="s">
        <v>268</v>
      </c>
      <c r="E13" s="464">
        <v>0</v>
      </c>
      <c r="F13" s="587" t="s">
        <v>269</v>
      </c>
      <c r="G13" s="7" t="s">
        <v>257</v>
      </c>
      <c r="H13" s="465">
        <v>15790</v>
      </c>
      <c r="I13" s="267">
        <v>200</v>
      </c>
      <c r="J13" s="466">
        <f t="shared" si="0"/>
        <v>15590</v>
      </c>
      <c r="K13" s="467"/>
      <c r="L13" s="293">
        <v>16090</v>
      </c>
      <c r="M13" s="267">
        <v>200</v>
      </c>
      <c r="N13" s="466">
        <f t="shared" si="1"/>
        <v>15890</v>
      </c>
      <c r="O13" s="588"/>
      <c r="P13" s="295" t="s">
        <v>35</v>
      </c>
      <c r="Q13" s="586"/>
    </row>
    <row r="14" spans="2:17" ht="16.5" customHeight="1" x14ac:dyDescent="0.3">
      <c r="B14" s="5" t="s">
        <v>251</v>
      </c>
      <c r="C14" s="108" t="s">
        <v>270</v>
      </c>
      <c r="D14" s="58" t="s">
        <v>271</v>
      </c>
      <c r="E14" s="460">
        <v>0.1</v>
      </c>
      <c r="F14" s="584" t="s">
        <v>272</v>
      </c>
      <c r="G14" s="5" t="s">
        <v>137</v>
      </c>
      <c r="H14" s="463">
        <v>14690</v>
      </c>
      <c r="I14" s="140">
        <v>500</v>
      </c>
      <c r="J14" s="461">
        <f t="shared" si="0"/>
        <v>14190</v>
      </c>
      <c r="K14" s="462"/>
      <c r="L14" s="129">
        <v>14990</v>
      </c>
      <c r="M14" s="140">
        <v>500</v>
      </c>
      <c r="N14" s="461">
        <f t="shared" si="1"/>
        <v>14490</v>
      </c>
      <c r="O14" s="585"/>
      <c r="P14" s="70" t="s">
        <v>35</v>
      </c>
      <c r="Q14" s="586"/>
    </row>
    <row r="15" spans="2:17" ht="16.5" customHeight="1" x14ac:dyDescent="0.3">
      <c r="B15" s="5" t="s">
        <v>251</v>
      </c>
      <c r="C15" s="108" t="s">
        <v>270</v>
      </c>
      <c r="D15" s="58" t="s">
        <v>273</v>
      </c>
      <c r="E15" s="460">
        <v>0.1</v>
      </c>
      <c r="F15" s="584" t="s">
        <v>274</v>
      </c>
      <c r="G15" s="5" t="s">
        <v>137</v>
      </c>
      <c r="H15" s="463">
        <v>15690</v>
      </c>
      <c r="I15" s="140">
        <v>500</v>
      </c>
      <c r="J15" s="461">
        <f t="shared" si="0"/>
        <v>15190</v>
      </c>
      <c r="K15" s="462"/>
      <c r="L15" s="129">
        <v>15990</v>
      </c>
      <c r="M15" s="140">
        <v>500</v>
      </c>
      <c r="N15" s="461">
        <f t="shared" si="1"/>
        <v>15490</v>
      </c>
      <c r="O15" s="585"/>
      <c r="P15" s="70" t="s">
        <v>35</v>
      </c>
      <c r="Q15" s="586"/>
    </row>
    <row r="16" spans="2:17" ht="16.5" customHeight="1" x14ac:dyDescent="0.3">
      <c r="B16" s="5" t="s">
        <v>251</v>
      </c>
      <c r="C16" s="108" t="s">
        <v>270</v>
      </c>
      <c r="D16" s="58" t="s">
        <v>275</v>
      </c>
      <c r="E16" s="460">
        <v>0.05</v>
      </c>
      <c r="F16" s="584" t="s">
        <v>276</v>
      </c>
      <c r="G16" s="5" t="s">
        <v>137</v>
      </c>
      <c r="H16" s="463">
        <v>16690</v>
      </c>
      <c r="I16" s="140">
        <v>500</v>
      </c>
      <c r="J16" s="461">
        <f t="shared" si="0"/>
        <v>16190</v>
      </c>
      <c r="K16" s="462"/>
      <c r="L16" s="129">
        <v>16990</v>
      </c>
      <c r="M16" s="140">
        <v>500</v>
      </c>
      <c r="N16" s="461">
        <f t="shared" si="1"/>
        <v>16490</v>
      </c>
      <c r="O16" s="585"/>
      <c r="P16" s="70" t="s">
        <v>35</v>
      </c>
      <c r="Q16" s="586"/>
    </row>
    <row r="17" spans="2:17" ht="16.5" customHeight="1" x14ac:dyDescent="0.3">
      <c r="B17" s="6" t="s">
        <v>251</v>
      </c>
      <c r="C17" s="123" t="s">
        <v>277</v>
      </c>
      <c r="D17" s="143" t="s">
        <v>278</v>
      </c>
      <c r="E17" s="468">
        <v>0.1</v>
      </c>
      <c r="F17" s="589" t="s">
        <v>279</v>
      </c>
      <c r="G17" s="6" t="s">
        <v>137</v>
      </c>
      <c r="H17" s="127">
        <v>14690</v>
      </c>
      <c r="I17" s="138">
        <v>200</v>
      </c>
      <c r="J17" s="469">
        <f t="shared" si="0"/>
        <v>14490</v>
      </c>
      <c r="K17" s="470"/>
      <c r="L17" s="144">
        <v>14990</v>
      </c>
      <c r="M17" s="138">
        <v>200</v>
      </c>
      <c r="N17" s="469">
        <f t="shared" si="1"/>
        <v>14790</v>
      </c>
      <c r="O17" s="590" t="s">
        <v>280</v>
      </c>
      <c r="P17" s="316" t="s">
        <v>35</v>
      </c>
      <c r="Q17" s="586"/>
    </row>
    <row r="18" spans="2:17" ht="16.5" customHeight="1" x14ac:dyDescent="0.3">
      <c r="B18" s="5" t="s">
        <v>251</v>
      </c>
      <c r="C18" s="108" t="s">
        <v>277</v>
      </c>
      <c r="D18" s="146" t="s">
        <v>281</v>
      </c>
      <c r="E18" s="471">
        <v>0</v>
      </c>
      <c r="F18" s="584" t="s">
        <v>282</v>
      </c>
      <c r="G18" s="5" t="s">
        <v>257</v>
      </c>
      <c r="H18" s="111">
        <v>14690</v>
      </c>
      <c r="I18" s="140">
        <v>200</v>
      </c>
      <c r="J18" s="461">
        <f t="shared" si="0"/>
        <v>14490</v>
      </c>
      <c r="K18" s="462"/>
      <c r="L18" s="147">
        <v>14990</v>
      </c>
      <c r="M18" s="472">
        <v>200</v>
      </c>
      <c r="N18" s="461">
        <f t="shared" si="1"/>
        <v>14790</v>
      </c>
      <c r="O18" s="585" t="s">
        <v>280</v>
      </c>
      <c r="P18" s="70" t="s">
        <v>35</v>
      </c>
      <c r="Q18" s="586"/>
    </row>
    <row r="19" spans="2:17" ht="16.5" customHeight="1" x14ac:dyDescent="0.3">
      <c r="B19" s="5" t="s">
        <v>251</v>
      </c>
      <c r="C19" s="108" t="s">
        <v>277</v>
      </c>
      <c r="D19" s="146" t="s">
        <v>283</v>
      </c>
      <c r="E19" s="471">
        <v>0.1</v>
      </c>
      <c r="F19" s="584" t="s">
        <v>284</v>
      </c>
      <c r="G19" s="5" t="s">
        <v>137</v>
      </c>
      <c r="H19" s="111">
        <v>15690</v>
      </c>
      <c r="I19" s="140">
        <v>200</v>
      </c>
      <c r="J19" s="461">
        <f t="shared" si="0"/>
        <v>15490</v>
      </c>
      <c r="K19" s="462"/>
      <c r="L19" s="147">
        <v>15990</v>
      </c>
      <c r="M19" s="472">
        <v>200</v>
      </c>
      <c r="N19" s="461">
        <f t="shared" si="1"/>
        <v>15790</v>
      </c>
      <c r="O19" s="585" t="s">
        <v>285</v>
      </c>
      <c r="P19" s="70" t="s">
        <v>35</v>
      </c>
      <c r="Q19" s="586"/>
    </row>
    <row r="20" spans="2:17" ht="16.5" customHeight="1" x14ac:dyDescent="0.3">
      <c r="B20" s="5" t="s">
        <v>251</v>
      </c>
      <c r="C20" s="108" t="s">
        <v>277</v>
      </c>
      <c r="D20" s="146" t="s">
        <v>286</v>
      </c>
      <c r="E20" s="471">
        <v>0</v>
      </c>
      <c r="F20" s="584" t="s">
        <v>287</v>
      </c>
      <c r="G20" s="5" t="s">
        <v>257</v>
      </c>
      <c r="H20" s="111">
        <v>15690</v>
      </c>
      <c r="I20" s="140">
        <v>200</v>
      </c>
      <c r="J20" s="461">
        <f t="shared" si="0"/>
        <v>15490</v>
      </c>
      <c r="K20" s="462"/>
      <c r="L20" s="147">
        <v>15990</v>
      </c>
      <c r="M20" s="472">
        <v>200</v>
      </c>
      <c r="N20" s="461">
        <f t="shared" si="1"/>
        <v>15790</v>
      </c>
      <c r="O20" s="585" t="s">
        <v>285</v>
      </c>
      <c r="P20" s="70" t="s">
        <v>35</v>
      </c>
      <c r="Q20" s="586"/>
    </row>
    <row r="21" spans="2:17" ht="16.5" customHeight="1" x14ac:dyDescent="0.3">
      <c r="B21" s="5" t="s">
        <v>251</v>
      </c>
      <c r="C21" s="108" t="s">
        <v>277</v>
      </c>
      <c r="D21" s="146" t="s">
        <v>288</v>
      </c>
      <c r="E21" s="471">
        <v>7.4999999999999997E-2</v>
      </c>
      <c r="F21" s="584" t="s">
        <v>289</v>
      </c>
      <c r="G21" s="5" t="s">
        <v>137</v>
      </c>
      <c r="H21" s="473"/>
      <c r="I21" s="474"/>
      <c r="J21" s="475"/>
      <c r="K21" s="462"/>
      <c r="L21" s="147">
        <v>18290</v>
      </c>
      <c r="M21" s="472">
        <v>1000</v>
      </c>
      <c r="N21" s="461">
        <f t="shared" si="1"/>
        <v>17290</v>
      </c>
      <c r="O21" s="585" t="s">
        <v>280</v>
      </c>
      <c r="P21" s="70" t="s">
        <v>35</v>
      </c>
      <c r="Q21" s="586"/>
    </row>
    <row r="22" spans="2:17" ht="16.5" customHeight="1" x14ac:dyDescent="0.3">
      <c r="B22" s="5" t="s">
        <v>251</v>
      </c>
      <c r="C22" s="108" t="s">
        <v>277</v>
      </c>
      <c r="D22" s="146" t="s">
        <v>290</v>
      </c>
      <c r="E22" s="471">
        <v>0</v>
      </c>
      <c r="F22" s="584" t="s">
        <v>291</v>
      </c>
      <c r="G22" s="5" t="s">
        <v>257</v>
      </c>
      <c r="H22" s="473"/>
      <c r="I22" s="474"/>
      <c r="J22" s="475"/>
      <c r="K22" s="462"/>
      <c r="L22" s="147">
        <v>18290</v>
      </c>
      <c r="M22" s="472">
        <v>1000</v>
      </c>
      <c r="N22" s="461">
        <f t="shared" si="1"/>
        <v>17290</v>
      </c>
      <c r="O22" s="585" t="s">
        <v>280</v>
      </c>
      <c r="P22" s="70" t="s">
        <v>35</v>
      </c>
      <c r="Q22" s="586"/>
    </row>
    <row r="23" spans="2:17" ht="16.5" customHeight="1" x14ac:dyDescent="0.3">
      <c r="B23" s="5" t="s">
        <v>251</v>
      </c>
      <c r="C23" s="108" t="s">
        <v>277</v>
      </c>
      <c r="D23" s="146" t="s">
        <v>292</v>
      </c>
      <c r="E23" s="471">
        <v>7.4999999999999997E-2</v>
      </c>
      <c r="F23" s="584" t="s">
        <v>293</v>
      </c>
      <c r="G23" s="5" t="s">
        <v>137</v>
      </c>
      <c r="H23" s="111">
        <v>19290</v>
      </c>
      <c r="I23" s="140">
        <v>1300</v>
      </c>
      <c r="J23" s="461">
        <f t="shared" ref="J23" si="2">H23-I23</f>
        <v>17990</v>
      </c>
      <c r="K23" s="462"/>
      <c r="L23" s="147">
        <v>19290</v>
      </c>
      <c r="M23" s="140">
        <v>1000</v>
      </c>
      <c r="N23" s="461">
        <f t="shared" si="1"/>
        <v>18290</v>
      </c>
      <c r="O23" s="585" t="s">
        <v>280</v>
      </c>
      <c r="P23" s="70" t="s">
        <v>35</v>
      </c>
      <c r="Q23" s="586"/>
    </row>
    <row r="24" spans="2:17" ht="16.5" customHeight="1" x14ac:dyDescent="0.3">
      <c r="B24" s="5" t="s">
        <v>251</v>
      </c>
      <c r="C24" s="157" t="s">
        <v>277</v>
      </c>
      <c r="D24" s="146" t="s">
        <v>294</v>
      </c>
      <c r="E24" s="471">
        <v>0</v>
      </c>
      <c r="F24" s="584" t="s">
        <v>295</v>
      </c>
      <c r="G24" s="5" t="s">
        <v>257</v>
      </c>
      <c r="H24" s="111">
        <v>19290</v>
      </c>
      <c r="I24" s="140">
        <v>1300</v>
      </c>
      <c r="J24" s="461">
        <f t="shared" si="0"/>
        <v>17990</v>
      </c>
      <c r="K24" s="462"/>
      <c r="L24" s="147">
        <v>19290</v>
      </c>
      <c r="M24" s="140">
        <v>1000</v>
      </c>
      <c r="N24" s="461">
        <f t="shared" si="1"/>
        <v>18290</v>
      </c>
      <c r="O24" s="588" t="s">
        <v>280</v>
      </c>
      <c r="P24" s="70" t="s">
        <v>35</v>
      </c>
      <c r="Q24" s="586"/>
    </row>
    <row r="25" spans="2:17" ht="16.5" customHeight="1" x14ac:dyDescent="0.3">
      <c r="B25" s="6" t="s">
        <v>251</v>
      </c>
      <c r="C25" s="58" t="s">
        <v>296</v>
      </c>
      <c r="D25" s="476" t="s">
        <v>297</v>
      </c>
      <c r="E25" s="477">
        <v>7.4999999999999997E-2</v>
      </c>
      <c r="F25" s="589" t="s">
        <v>298</v>
      </c>
      <c r="G25" s="6" t="s">
        <v>137</v>
      </c>
      <c r="H25" s="478">
        <v>17990</v>
      </c>
      <c r="I25" s="138">
        <v>1000</v>
      </c>
      <c r="J25" s="469">
        <f t="shared" si="0"/>
        <v>16990</v>
      </c>
      <c r="K25" s="590"/>
      <c r="L25" s="127">
        <v>18290</v>
      </c>
      <c r="M25" s="138">
        <v>1000</v>
      </c>
      <c r="N25" s="469">
        <f>L25-M25</f>
        <v>17290</v>
      </c>
      <c r="O25" s="590"/>
      <c r="P25" s="316" t="s">
        <v>138</v>
      </c>
      <c r="Q25" s="586"/>
    </row>
    <row r="26" spans="2:17" ht="16.5" customHeight="1" x14ac:dyDescent="0.3">
      <c r="B26" s="5" t="s">
        <v>251</v>
      </c>
      <c r="C26" s="58" t="s">
        <v>296</v>
      </c>
      <c r="D26" s="58" t="s">
        <v>299</v>
      </c>
      <c r="E26" s="460">
        <v>0</v>
      </c>
      <c r="F26" s="584" t="s">
        <v>300</v>
      </c>
      <c r="G26" s="5" t="s">
        <v>257</v>
      </c>
      <c r="H26" s="463">
        <v>18590</v>
      </c>
      <c r="I26" s="140">
        <v>1000</v>
      </c>
      <c r="J26" s="461">
        <f t="shared" si="0"/>
        <v>17590</v>
      </c>
      <c r="K26" s="585"/>
      <c r="L26" s="111">
        <v>18890</v>
      </c>
      <c r="M26" s="140">
        <v>1000</v>
      </c>
      <c r="N26" s="461">
        <f t="shared" ref="N26:N52" si="3">L26-M26</f>
        <v>17890</v>
      </c>
      <c r="O26" s="585"/>
      <c r="P26" s="70" t="s">
        <v>138</v>
      </c>
      <c r="Q26" s="586"/>
    </row>
    <row r="27" spans="2:17" ht="16.5" customHeight="1" x14ac:dyDescent="0.3">
      <c r="B27" s="5" t="s">
        <v>251</v>
      </c>
      <c r="C27" s="58" t="s">
        <v>296</v>
      </c>
      <c r="D27" s="58" t="s">
        <v>301</v>
      </c>
      <c r="E27" s="460">
        <v>7.4999999999999997E-2</v>
      </c>
      <c r="F27" s="584" t="s">
        <v>302</v>
      </c>
      <c r="G27" s="5" t="s">
        <v>137</v>
      </c>
      <c r="H27" s="463">
        <v>18990</v>
      </c>
      <c r="I27" s="140">
        <v>1000</v>
      </c>
      <c r="J27" s="461">
        <f t="shared" si="0"/>
        <v>17990</v>
      </c>
      <c r="K27" s="585"/>
      <c r="L27" s="111">
        <v>19290</v>
      </c>
      <c r="M27" s="140">
        <v>1000</v>
      </c>
      <c r="N27" s="461">
        <f t="shared" si="3"/>
        <v>18290</v>
      </c>
      <c r="O27" s="585"/>
      <c r="P27" s="70" t="s">
        <v>138</v>
      </c>
      <c r="Q27" s="586"/>
    </row>
    <row r="28" spans="2:17" ht="16.5" customHeight="1" x14ac:dyDescent="0.3">
      <c r="B28" s="5" t="s">
        <v>251</v>
      </c>
      <c r="C28" s="58" t="s">
        <v>296</v>
      </c>
      <c r="D28" s="58" t="s">
        <v>303</v>
      </c>
      <c r="E28" s="460">
        <v>0</v>
      </c>
      <c r="F28" s="584" t="s">
        <v>304</v>
      </c>
      <c r="G28" s="5" t="s">
        <v>257</v>
      </c>
      <c r="H28" s="463">
        <v>19590</v>
      </c>
      <c r="I28" s="140">
        <v>1000</v>
      </c>
      <c r="J28" s="461">
        <f t="shared" si="0"/>
        <v>18590</v>
      </c>
      <c r="K28" s="585"/>
      <c r="L28" s="111">
        <v>19890</v>
      </c>
      <c r="M28" s="140">
        <v>1000</v>
      </c>
      <c r="N28" s="461">
        <f t="shared" si="3"/>
        <v>18890</v>
      </c>
      <c r="O28" s="585"/>
      <c r="P28" s="70" t="s">
        <v>138</v>
      </c>
      <c r="Q28" s="586"/>
    </row>
    <row r="29" spans="2:17" ht="16.5" customHeight="1" x14ac:dyDescent="0.3">
      <c r="B29" s="5" t="s">
        <v>251</v>
      </c>
      <c r="C29" s="58" t="s">
        <v>296</v>
      </c>
      <c r="D29" s="58" t="s">
        <v>305</v>
      </c>
      <c r="E29" s="460">
        <v>7.4999999999999997E-2</v>
      </c>
      <c r="F29" s="584" t="s">
        <v>306</v>
      </c>
      <c r="G29" s="5" t="s">
        <v>137</v>
      </c>
      <c r="H29" s="463">
        <v>19990</v>
      </c>
      <c r="I29" s="140">
        <v>1000</v>
      </c>
      <c r="J29" s="461">
        <f t="shared" si="0"/>
        <v>18990</v>
      </c>
      <c r="K29" s="585"/>
      <c r="L29" s="111">
        <v>20290</v>
      </c>
      <c r="M29" s="140">
        <v>1000</v>
      </c>
      <c r="N29" s="461">
        <f t="shared" si="3"/>
        <v>19290</v>
      </c>
      <c r="O29" s="585"/>
      <c r="P29" s="70" t="s">
        <v>138</v>
      </c>
      <c r="Q29" s="586"/>
    </row>
    <row r="30" spans="2:17" ht="16.5" customHeight="1" x14ac:dyDescent="0.3">
      <c r="B30" s="7" t="s">
        <v>251</v>
      </c>
      <c r="C30" s="158" t="s">
        <v>296</v>
      </c>
      <c r="D30" s="158" t="s">
        <v>307</v>
      </c>
      <c r="E30" s="464">
        <v>0</v>
      </c>
      <c r="F30" s="587" t="s">
        <v>308</v>
      </c>
      <c r="G30" s="7" t="s">
        <v>257</v>
      </c>
      <c r="H30" s="465">
        <v>20590</v>
      </c>
      <c r="I30" s="267">
        <v>1000</v>
      </c>
      <c r="J30" s="466">
        <f t="shared" si="0"/>
        <v>19590</v>
      </c>
      <c r="K30" s="588"/>
      <c r="L30" s="137">
        <v>20890</v>
      </c>
      <c r="M30" s="267">
        <v>1000</v>
      </c>
      <c r="N30" s="466">
        <f t="shared" si="3"/>
        <v>19890</v>
      </c>
      <c r="O30" s="588"/>
      <c r="P30" s="295" t="s">
        <v>138</v>
      </c>
      <c r="Q30" s="586"/>
    </row>
    <row r="31" spans="2:17" ht="16.5" customHeight="1" x14ac:dyDescent="0.3">
      <c r="B31" s="6" t="s">
        <v>251</v>
      </c>
      <c r="C31" s="123" t="s">
        <v>309</v>
      </c>
      <c r="D31" s="15" t="s">
        <v>310</v>
      </c>
      <c r="E31" s="477">
        <v>0.05</v>
      </c>
      <c r="F31" s="589" t="s">
        <v>311</v>
      </c>
      <c r="G31" s="6" t="s">
        <v>137</v>
      </c>
      <c r="H31" s="478">
        <v>11490</v>
      </c>
      <c r="I31" s="138">
        <v>1800</v>
      </c>
      <c r="J31" s="469">
        <f t="shared" si="0"/>
        <v>9690</v>
      </c>
      <c r="K31" s="470"/>
      <c r="L31" s="125">
        <v>11490</v>
      </c>
      <c r="M31" s="138">
        <v>1500</v>
      </c>
      <c r="N31" s="469">
        <f t="shared" si="3"/>
        <v>9990</v>
      </c>
      <c r="O31" s="590"/>
      <c r="P31" s="316" t="s">
        <v>138</v>
      </c>
      <c r="Q31" s="586"/>
    </row>
    <row r="32" spans="2:17" ht="16.5" customHeight="1" x14ac:dyDescent="0.3">
      <c r="B32" s="5" t="s">
        <v>251</v>
      </c>
      <c r="C32" s="108" t="s">
        <v>309</v>
      </c>
      <c r="D32" s="11" t="s">
        <v>312</v>
      </c>
      <c r="E32" s="460">
        <v>0</v>
      </c>
      <c r="F32" s="584" t="s">
        <v>313</v>
      </c>
      <c r="G32" s="5" t="s">
        <v>257</v>
      </c>
      <c r="H32" s="463">
        <v>11490</v>
      </c>
      <c r="I32" s="140">
        <v>1800</v>
      </c>
      <c r="J32" s="461">
        <f t="shared" si="0"/>
        <v>9690</v>
      </c>
      <c r="K32" s="462"/>
      <c r="L32" s="129">
        <v>11490</v>
      </c>
      <c r="M32" s="140">
        <v>1500</v>
      </c>
      <c r="N32" s="461">
        <f t="shared" si="3"/>
        <v>9990</v>
      </c>
      <c r="O32" s="585"/>
      <c r="P32" s="70" t="s">
        <v>138</v>
      </c>
      <c r="Q32" s="586"/>
    </row>
    <row r="33" spans="2:17" ht="16.5" customHeight="1" x14ac:dyDescent="0.3">
      <c r="B33" s="5" t="s">
        <v>251</v>
      </c>
      <c r="C33" s="108" t="s">
        <v>309</v>
      </c>
      <c r="D33" s="591" t="s">
        <v>314</v>
      </c>
      <c r="E33" s="460">
        <v>0</v>
      </c>
      <c r="F33" s="592" t="s">
        <v>315</v>
      </c>
      <c r="G33" s="5" t="s">
        <v>316</v>
      </c>
      <c r="H33" s="463">
        <v>11490</v>
      </c>
      <c r="I33" s="140">
        <v>1800</v>
      </c>
      <c r="J33" s="461">
        <f t="shared" si="0"/>
        <v>9690</v>
      </c>
      <c r="K33" s="462"/>
      <c r="L33" s="129">
        <v>11490</v>
      </c>
      <c r="M33" s="140">
        <v>1500</v>
      </c>
      <c r="N33" s="461">
        <f t="shared" si="3"/>
        <v>9990</v>
      </c>
      <c r="O33" s="585"/>
      <c r="P33" s="70" t="s">
        <v>138</v>
      </c>
      <c r="Q33" s="586"/>
    </row>
    <row r="34" spans="2:17" ht="16.5" customHeight="1" x14ac:dyDescent="0.3">
      <c r="B34" s="5" t="s">
        <v>251</v>
      </c>
      <c r="C34" s="108" t="s">
        <v>309</v>
      </c>
      <c r="D34" s="11" t="s">
        <v>317</v>
      </c>
      <c r="E34" s="460">
        <v>0.05</v>
      </c>
      <c r="F34" s="584" t="s">
        <v>318</v>
      </c>
      <c r="G34" s="5" t="s">
        <v>137</v>
      </c>
      <c r="H34" s="463">
        <v>12290</v>
      </c>
      <c r="I34" s="140">
        <v>1800</v>
      </c>
      <c r="J34" s="461">
        <f t="shared" si="0"/>
        <v>10490</v>
      </c>
      <c r="K34" s="462"/>
      <c r="L34" s="129">
        <v>12290</v>
      </c>
      <c r="M34" s="140">
        <v>1500</v>
      </c>
      <c r="N34" s="461">
        <f t="shared" si="3"/>
        <v>10790</v>
      </c>
      <c r="O34" s="585"/>
      <c r="P34" s="70" t="s">
        <v>138</v>
      </c>
      <c r="Q34" s="586"/>
    </row>
    <row r="35" spans="2:17" ht="16.5" customHeight="1" x14ac:dyDescent="0.3">
      <c r="B35" s="5" t="s">
        <v>251</v>
      </c>
      <c r="C35" s="108" t="s">
        <v>309</v>
      </c>
      <c r="D35" s="591" t="s">
        <v>319</v>
      </c>
      <c r="E35" s="460">
        <v>0</v>
      </c>
      <c r="F35" s="592" t="s">
        <v>320</v>
      </c>
      <c r="G35" s="5" t="s">
        <v>257</v>
      </c>
      <c r="H35" s="463">
        <v>12290</v>
      </c>
      <c r="I35" s="140">
        <v>1800</v>
      </c>
      <c r="J35" s="461">
        <f t="shared" si="0"/>
        <v>10490</v>
      </c>
      <c r="K35" s="462"/>
      <c r="L35" s="129">
        <v>12290</v>
      </c>
      <c r="M35" s="140">
        <v>1500</v>
      </c>
      <c r="N35" s="461">
        <f t="shared" si="3"/>
        <v>10790</v>
      </c>
      <c r="O35" s="585"/>
      <c r="P35" s="70" t="s">
        <v>138</v>
      </c>
      <c r="Q35" s="586"/>
    </row>
    <row r="36" spans="2:17" ht="16.5" customHeight="1" x14ac:dyDescent="0.3">
      <c r="B36" s="7" t="s">
        <v>251</v>
      </c>
      <c r="C36" s="157" t="s">
        <v>309</v>
      </c>
      <c r="D36" s="593" t="s">
        <v>321</v>
      </c>
      <c r="E36" s="464">
        <v>0</v>
      </c>
      <c r="F36" s="594" t="s">
        <v>322</v>
      </c>
      <c r="G36" s="7" t="s">
        <v>316</v>
      </c>
      <c r="H36" s="465">
        <v>12290</v>
      </c>
      <c r="I36" s="267">
        <v>1800</v>
      </c>
      <c r="J36" s="466">
        <f t="shared" si="0"/>
        <v>10490</v>
      </c>
      <c r="K36" s="467"/>
      <c r="L36" s="293">
        <v>12290</v>
      </c>
      <c r="M36" s="267">
        <v>1500</v>
      </c>
      <c r="N36" s="466">
        <f t="shared" si="3"/>
        <v>10790</v>
      </c>
      <c r="O36" s="588"/>
      <c r="P36" s="295" t="s">
        <v>138</v>
      </c>
      <c r="Q36" s="586"/>
    </row>
    <row r="37" spans="2:17" ht="16.5" customHeight="1" x14ac:dyDescent="0.3">
      <c r="B37" s="5" t="s">
        <v>251</v>
      </c>
      <c r="C37" s="58" t="s">
        <v>323</v>
      </c>
      <c r="D37" s="58" t="s">
        <v>324</v>
      </c>
      <c r="E37" s="460">
        <v>7.4999999999999997E-2</v>
      </c>
      <c r="F37" s="584" t="s">
        <v>325</v>
      </c>
      <c r="G37" s="5" t="s">
        <v>137</v>
      </c>
      <c r="H37" s="463">
        <v>11190</v>
      </c>
      <c r="I37" s="140">
        <v>500</v>
      </c>
      <c r="J37" s="461">
        <f t="shared" si="0"/>
        <v>10690</v>
      </c>
      <c r="K37" s="462"/>
      <c r="L37" s="129">
        <v>11490</v>
      </c>
      <c r="M37" s="140">
        <v>500</v>
      </c>
      <c r="N37" s="461">
        <f t="shared" si="3"/>
        <v>10990</v>
      </c>
      <c r="O37" s="585"/>
      <c r="P37" s="70" t="s">
        <v>138</v>
      </c>
      <c r="Q37" s="586"/>
    </row>
    <row r="38" spans="2:17" ht="16.5" customHeight="1" x14ac:dyDescent="0.3">
      <c r="B38" s="5" t="s">
        <v>251</v>
      </c>
      <c r="C38" s="58" t="s">
        <v>323</v>
      </c>
      <c r="D38" s="58" t="s">
        <v>326</v>
      </c>
      <c r="E38" s="460">
        <v>0</v>
      </c>
      <c r="F38" s="584" t="s">
        <v>327</v>
      </c>
      <c r="G38" s="5" t="s">
        <v>257</v>
      </c>
      <c r="H38" s="463">
        <v>11190</v>
      </c>
      <c r="I38" s="140">
        <v>500</v>
      </c>
      <c r="J38" s="461">
        <f t="shared" si="0"/>
        <v>10690</v>
      </c>
      <c r="K38" s="462"/>
      <c r="L38" s="129">
        <v>11490</v>
      </c>
      <c r="M38" s="140">
        <v>500</v>
      </c>
      <c r="N38" s="461">
        <f t="shared" si="3"/>
        <v>10990</v>
      </c>
      <c r="O38" s="585"/>
      <c r="P38" s="70" t="s">
        <v>138</v>
      </c>
      <c r="Q38" s="586"/>
    </row>
    <row r="39" spans="2:17" ht="16.5" customHeight="1" x14ac:dyDescent="0.3">
      <c r="B39" s="5" t="s">
        <v>251</v>
      </c>
      <c r="C39" s="58" t="s">
        <v>323</v>
      </c>
      <c r="D39" s="58" t="s">
        <v>328</v>
      </c>
      <c r="E39" s="460">
        <v>7.4999999999999997E-2</v>
      </c>
      <c r="F39" s="584" t="s">
        <v>329</v>
      </c>
      <c r="G39" s="5" t="s">
        <v>137</v>
      </c>
      <c r="H39" s="463">
        <v>12190</v>
      </c>
      <c r="I39" s="140">
        <v>500</v>
      </c>
      <c r="J39" s="461">
        <f t="shared" si="0"/>
        <v>11690</v>
      </c>
      <c r="K39" s="462"/>
      <c r="L39" s="129">
        <v>12490</v>
      </c>
      <c r="M39" s="140">
        <v>500</v>
      </c>
      <c r="N39" s="461">
        <f t="shared" si="3"/>
        <v>11990</v>
      </c>
      <c r="O39" s="585"/>
      <c r="P39" s="70" t="s">
        <v>138</v>
      </c>
      <c r="Q39" s="586"/>
    </row>
    <row r="40" spans="2:17" ht="16.5" customHeight="1" x14ac:dyDescent="0.3">
      <c r="B40" s="7" t="s">
        <v>251</v>
      </c>
      <c r="C40" s="158" t="s">
        <v>323</v>
      </c>
      <c r="D40" s="158" t="s">
        <v>330</v>
      </c>
      <c r="E40" s="464">
        <v>0</v>
      </c>
      <c r="F40" s="587" t="s">
        <v>331</v>
      </c>
      <c r="G40" s="7" t="s">
        <v>257</v>
      </c>
      <c r="H40" s="465">
        <v>12190</v>
      </c>
      <c r="I40" s="267">
        <v>500</v>
      </c>
      <c r="J40" s="466">
        <f t="shared" si="0"/>
        <v>11690</v>
      </c>
      <c r="K40" s="467"/>
      <c r="L40" s="293">
        <v>12490</v>
      </c>
      <c r="M40" s="267">
        <v>500</v>
      </c>
      <c r="N40" s="466">
        <f t="shared" si="3"/>
        <v>11990</v>
      </c>
      <c r="O40" s="588"/>
      <c r="P40" s="295" t="s">
        <v>138</v>
      </c>
      <c r="Q40" s="586"/>
    </row>
    <row r="41" spans="2:17" x14ac:dyDescent="0.3">
      <c r="B41" s="5" t="s">
        <v>251</v>
      </c>
      <c r="C41" s="58" t="s">
        <v>332</v>
      </c>
      <c r="D41" s="58" t="s">
        <v>333</v>
      </c>
      <c r="E41" s="460">
        <v>0.05</v>
      </c>
      <c r="F41" s="584" t="s">
        <v>334</v>
      </c>
      <c r="G41" s="5" t="s">
        <v>137</v>
      </c>
      <c r="H41" s="463">
        <v>8490</v>
      </c>
      <c r="I41" s="140">
        <v>300</v>
      </c>
      <c r="J41" s="461">
        <f t="shared" si="0"/>
        <v>8190</v>
      </c>
      <c r="K41" s="462"/>
      <c r="L41" s="129">
        <v>8790</v>
      </c>
      <c r="M41" s="140">
        <v>300</v>
      </c>
      <c r="N41" s="461">
        <f t="shared" si="3"/>
        <v>8490</v>
      </c>
      <c r="O41" s="585"/>
      <c r="P41" s="70" t="s">
        <v>138</v>
      </c>
      <c r="Q41" s="586"/>
    </row>
    <row r="42" spans="2:17" x14ac:dyDescent="0.3">
      <c r="B42" s="5" t="s">
        <v>251</v>
      </c>
      <c r="C42" s="58" t="s">
        <v>332</v>
      </c>
      <c r="D42" s="58" t="s">
        <v>335</v>
      </c>
      <c r="E42" s="460">
        <v>0</v>
      </c>
      <c r="F42" s="584" t="s">
        <v>336</v>
      </c>
      <c r="G42" s="5" t="s">
        <v>257</v>
      </c>
      <c r="H42" s="463">
        <v>9090</v>
      </c>
      <c r="I42" s="140">
        <v>300</v>
      </c>
      <c r="J42" s="461">
        <f t="shared" si="0"/>
        <v>8790</v>
      </c>
      <c r="K42" s="462"/>
      <c r="L42" s="129">
        <v>9390</v>
      </c>
      <c r="M42" s="140">
        <v>300</v>
      </c>
      <c r="N42" s="461">
        <f t="shared" si="3"/>
        <v>9090</v>
      </c>
      <c r="O42" s="585"/>
      <c r="P42" s="70" t="s">
        <v>138</v>
      </c>
      <c r="Q42" s="586"/>
    </row>
    <row r="43" spans="2:17" x14ac:dyDescent="0.3">
      <c r="B43" s="5" t="s">
        <v>251</v>
      </c>
      <c r="C43" s="58" t="s">
        <v>332</v>
      </c>
      <c r="D43" s="58" t="s">
        <v>337</v>
      </c>
      <c r="E43" s="460">
        <v>0.05</v>
      </c>
      <c r="F43" s="584" t="s">
        <v>338</v>
      </c>
      <c r="G43" s="5" t="s">
        <v>137</v>
      </c>
      <c r="H43" s="463">
        <v>8990</v>
      </c>
      <c r="I43" s="140">
        <v>300</v>
      </c>
      <c r="J43" s="461">
        <f t="shared" si="0"/>
        <v>8690</v>
      </c>
      <c r="K43" s="462"/>
      <c r="L43" s="129">
        <v>9290</v>
      </c>
      <c r="M43" s="140">
        <v>300</v>
      </c>
      <c r="N43" s="461">
        <f t="shared" si="3"/>
        <v>8990</v>
      </c>
      <c r="O43" s="585"/>
      <c r="P43" s="70" t="s">
        <v>138</v>
      </c>
      <c r="Q43" s="586"/>
    </row>
    <row r="44" spans="2:17" x14ac:dyDescent="0.3">
      <c r="B44" s="7" t="s">
        <v>251</v>
      </c>
      <c r="C44" s="158" t="s">
        <v>332</v>
      </c>
      <c r="D44" s="158" t="s">
        <v>339</v>
      </c>
      <c r="E44" s="464">
        <v>0</v>
      </c>
      <c r="F44" s="587" t="s">
        <v>340</v>
      </c>
      <c r="G44" s="7" t="s">
        <v>257</v>
      </c>
      <c r="H44" s="465">
        <v>9590</v>
      </c>
      <c r="I44" s="267">
        <v>300</v>
      </c>
      <c r="J44" s="466">
        <f t="shared" si="0"/>
        <v>9290</v>
      </c>
      <c r="K44" s="467"/>
      <c r="L44" s="293">
        <v>9890</v>
      </c>
      <c r="M44" s="267">
        <v>300</v>
      </c>
      <c r="N44" s="466">
        <f t="shared" si="3"/>
        <v>9590</v>
      </c>
      <c r="O44" s="588"/>
      <c r="P44" s="295" t="s">
        <v>138</v>
      </c>
      <c r="Q44" s="586"/>
    </row>
    <row r="45" spans="2:17" ht="16.5" customHeight="1" x14ac:dyDescent="0.3">
      <c r="B45" s="5" t="s">
        <v>251</v>
      </c>
      <c r="C45" s="58" t="s">
        <v>341</v>
      </c>
      <c r="D45" s="58" t="s">
        <v>342</v>
      </c>
      <c r="E45" s="460">
        <v>0</v>
      </c>
      <c r="F45" s="584" t="s">
        <v>343</v>
      </c>
      <c r="G45" s="5" t="s">
        <v>137</v>
      </c>
      <c r="H45" s="463">
        <v>10790</v>
      </c>
      <c r="I45" s="140">
        <v>300</v>
      </c>
      <c r="J45" s="461">
        <f t="shared" si="0"/>
        <v>10490</v>
      </c>
      <c r="K45" s="462"/>
      <c r="L45" s="129">
        <v>11090</v>
      </c>
      <c r="M45" s="140">
        <v>300</v>
      </c>
      <c r="N45" s="461">
        <f t="shared" si="3"/>
        <v>10790</v>
      </c>
      <c r="O45" s="585"/>
      <c r="P45" s="70" t="s">
        <v>35</v>
      </c>
      <c r="Q45" s="586"/>
    </row>
    <row r="46" spans="2:17" ht="16.5" customHeight="1" x14ac:dyDescent="0.3">
      <c r="B46" s="5" t="s">
        <v>251</v>
      </c>
      <c r="C46" s="58" t="s">
        <v>341</v>
      </c>
      <c r="D46" s="58" t="s">
        <v>344</v>
      </c>
      <c r="E46" s="460">
        <v>0</v>
      </c>
      <c r="F46" s="584" t="s">
        <v>345</v>
      </c>
      <c r="G46" s="5" t="s">
        <v>257</v>
      </c>
      <c r="H46" s="463">
        <v>11790</v>
      </c>
      <c r="I46" s="140">
        <v>300</v>
      </c>
      <c r="J46" s="461">
        <f t="shared" si="0"/>
        <v>11490</v>
      </c>
      <c r="K46" s="462"/>
      <c r="L46" s="129">
        <v>12090</v>
      </c>
      <c r="M46" s="140">
        <v>300</v>
      </c>
      <c r="N46" s="461">
        <f t="shared" si="3"/>
        <v>11790</v>
      </c>
      <c r="O46" s="585"/>
      <c r="P46" s="70" t="s">
        <v>35</v>
      </c>
      <c r="Q46" s="586"/>
    </row>
    <row r="47" spans="2:17" ht="16.5" customHeight="1" x14ac:dyDescent="0.3">
      <c r="B47" s="5" t="s">
        <v>251</v>
      </c>
      <c r="C47" s="58" t="s">
        <v>341</v>
      </c>
      <c r="D47" s="58" t="s">
        <v>346</v>
      </c>
      <c r="E47" s="460">
        <v>0</v>
      </c>
      <c r="F47" s="584" t="s">
        <v>347</v>
      </c>
      <c r="G47" s="5" t="s">
        <v>137</v>
      </c>
      <c r="H47" s="463">
        <v>11390</v>
      </c>
      <c r="I47" s="140">
        <v>300</v>
      </c>
      <c r="J47" s="461">
        <f t="shared" si="0"/>
        <v>11090</v>
      </c>
      <c r="K47" s="462"/>
      <c r="L47" s="129">
        <v>11690</v>
      </c>
      <c r="M47" s="140">
        <v>300</v>
      </c>
      <c r="N47" s="461">
        <f t="shared" si="3"/>
        <v>11390</v>
      </c>
      <c r="O47" s="585"/>
      <c r="P47" s="70" t="s">
        <v>35</v>
      </c>
      <c r="Q47" s="586"/>
    </row>
    <row r="48" spans="2:17" ht="16.5" customHeight="1" x14ac:dyDescent="0.3">
      <c r="B48" s="7" t="s">
        <v>251</v>
      </c>
      <c r="C48" s="158" t="s">
        <v>341</v>
      </c>
      <c r="D48" s="158" t="s">
        <v>348</v>
      </c>
      <c r="E48" s="464">
        <v>0</v>
      </c>
      <c r="F48" s="587" t="s">
        <v>349</v>
      </c>
      <c r="G48" s="7" t="s">
        <v>257</v>
      </c>
      <c r="H48" s="465">
        <v>12390</v>
      </c>
      <c r="I48" s="267">
        <v>300</v>
      </c>
      <c r="J48" s="466">
        <f t="shared" si="0"/>
        <v>12090</v>
      </c>
      <c r="K48" s="467"/>
      <c r="L48" s="293">
        <v>12690</v>
      </c>
      <c r="M48" s="267">
        <v>300</v>
      </c>
      <c r="N48" s="466">
        <f t="shared" si="3"/>
        <v>12390</v>
      </c>
      <c r="O48" s="588"/>
      <c r="P48" s="295" t="s">
        <v>35</v>
      </c>
      <c r="Q48" s="586"/>
    </row>
    <row r="49" spans="2:17" ht="16.5" customHeight="1" x14ac:dyDescent="0.3">
      <c r="B49" s="5" t="s">
        <v>251</v>
      </c>
      <c r="C49" s="108" t="s">
        <v>350</v>
      </c>
      <c r="D49" s="58" t="s">
        <v>351</v>
      </c>
      <c r="E49" s="460">
        <v>0</v>
      </c>
      <c r="F49" s="584" t="s">
        <v>352</v>
      </c>
      <c r="G49" s="5" t="s">
        <v>137</v>
      </c>
      <c r="H49" s="463">
        <v>13190</v>
      </c>
      <c r="I49" s="140">
        <v>300</v>
      </c>
      <c r="J49" s="461">
        <f t="shared" si="0"/>
        <v>12890</v>
      </c>
      <c r="K49" s="462"/>
      <c r="L49" s="478">
        <v>13490</v>
      </c>
      <c r="M49" s="138">
        <v>300</v>
      </c>
      <c r="N49" s="469">
        <f t="shared" si="3"/>
        <v>13190</v>
      </c>
      <c r="O49" s="585"/>
      <c r="P49" s="70" t="s">
        <v>35</v>
      </c>
      <c r="Q49" s="586"/>
    </row>
    <row r="50" spans="2:17" ht="16.5" customHeight="1" x14ac:dyDescent="0.3">
      <c r="B50" s="5" t="s">
        <v>251</v>
      </c>
      <c r="C50" s="108" t="s">
        <v>350</v>
      </c>
      <c r="D50" s="58" t="s">
        <v>353</v>
      </c>
      <c r="E50" s="460">
        <v>0</v>
      </c>
      <c r="F50" s="584" t="s">
        <v>354</v>
      </c>
      <c r="G50" s="5" t="s">
        <v>257</v>
      </c>
      <c r="H50" s="111">
        <v>14190</v>
      </c>
      <c r="I50" s="140">
        <v>300</v>
      </c>
      <c r="J50" s="461">
        <f t="shared" si="0"/>
        <v>13890</v>
      </c>
      <c r="K50" s="462"/>
      <c r="L50" s="137">
        <v>14490</v>
      </c>
      <c r="M50" s="267">
        <v>300</v>
      </c>
      <c r="N50" s="466">
        <f t="shared" si="3"/>
        <v>14190</v>
      </c>
      <c r="O50" s="585"/>
      <c r="P50" s="70" t="s">
        <v>35</v>
      </c>
      <c r="Q50" s="586"/>
    </row>
    <row r="51" spans="2:17" ht="16.5" customHeight="1" x14ac:dyDescent="0.3">
      <c r="B51" s="6" t="s">
        <v>251</v>
      </c>
      <c r="C51" s="123" t="s">
        <v>355</v>
      </c>
      <c r="D51" s="476" t="s">
        <v>356</v>
      </c>
      <c r="E51" s="477">
        <v>0</v>
      </c>
      <c r="F51" s="589" t="s">
        <v>357</v>
      </c>
      <c r="G51" s="6" t="s">
        <v>235</v>
      </c>
      <c r="H51" s="478">
        <v>21490</v>
      </c>
      <c r="I51" s="138">
        <v>1700</v>
      </c>
      <c r="J51" s="469">
        <f t="shared" si="0"/>
        <v>19790</v>
      </c>
      <c r="K51" s="470"/>
      <c r="L51" s="129">
        <v>21490</v>
      </c>
      <c r="M51" s="140">
        <v>1000</v>
      </c>
      <c r="N51" s="461">
        <f t="shared" si="3"/>
        <v>20490</v>
      </c>
      <c r="O51" s="590"/>
      <c r="P51" s="316" t="s">
        <v>138</v>
      </c>
      <c r="Q51" s="586"/>
    </row>
    <row r="52" spans="2:17" ht="16.5" customHeight="1" thickBot="1" x14ac:dyDescent="0.35">
      <c r="B52" s="71" t="s">
        <v>251</v>
      </c>
      <c r="C52" s="114" t="s">
        <v>355</v>
      </c>
      <c r="D52" s="73" t="s">
        <v>358</v>
      </c>
      <c r="E52" s="479">
        <v>0</v>
      </c>
      <c r="F52" s="595" t="s">
        <v>359</v>
      </c>
      <c r="G52" s="71" t="s">
        <v>235</v>
      </c>
      <c r="H52" s="117">
        <v>23990</v>
      </c>
      <c r="I52" s="480">
        <v>1700</v>
      </c>
      <c r="J52" s="481">
        <f t="shared" si="0"/>
        <v>22290</v>
      </c>
      <c r="K52" s="482"/>
      <c r="L52" s="151">
        <v>23990</v>
      </c>
      <c r="M52" s="480">
        <v>1000</v>
      </c>
      <c r="N52" s="481">
        <f t="shared" si="3"/>
        <v>22990</v>
      </c>
      <c r="O52" s="596"/>
      <c r="P52" s="86" t="s">
        <v>138</v>
      </c>
      <c r="Q52" s="586"/>
    </row>
    <row r="54" spans="2:17" ht="16.5" hidden="1" customHeight="1" thickBot="1" x14ac:dyDescent="0.35">
      <c r="B54" s="5" t="s">
        <v>251</v>
      </c>
      <c r="C54" s="108" t="s">
        <v>252</v>
      </c>
      <c r="D54" s="58" t="s">
        <v>255</v>
      </c>
      <c r="E54" s="109">
        <v>0</v>
      </c>
      <c r="F54" s="58"/>
      <c r="G54" s="11"/>
      <c r="H54" s="102"/>
      <c r="I54" s="103"/>
      <c r="J54" s="483"/>
      <c r="K54" s="104"/>
      <c r="L54" s="154"/>
      <c r="M54" s="154"/>
      <c r="N54" s="154"/>
      <c r="O54" s="154"/>
    </row>
    <row r="55" spans="2:17" ht="16.5" hidden="1" customHeight="1" x14ac:dyDescent="0.3">
      <c r="B55" s="5" t="s">
        <v>251</v>
      </c>
      <c r="C55" s="108" t="s">
        <v>252</v>
      </c>
      <c r="D55" s="58" t="s">
        <v>260</v>
      </c>
      <c r="E55" s="109">
        <v>0</v>
      </c>
      <c r="F55" s="58"/>
      <c r="G55" s="11"/>
      <c r="H55" s="102"/>
      <c r="I55" s="103"/>
      <c r="J55" s="483"/>
      <c r="K55" s="104"/>
      <c r="L55" s="154"/>
      <c r="M55" s="154"/>
      <c r="N55" s="154"/>
      <c r="O55" s="154"/>
    </row>
    <row r="56" spans="2:17" ht="16.5" hidden="1" customHeight="1" x14ac:dyDescent="0.3">
      <c r="B56" s="5" t="s">
        <v>251</v>
      </c>
      <c r="C56" s="108" t="s">
        <v>252</v>
      </c>
      <c r="D56" s="58" t="s">
        <v>264</v>
      </c>
      <c r="E56" s="109">
        <v>0</v>
      </c>
      <c r="F56" s="58"/>
      <c r="G56" s="11"/>
      <c r="H56" s="102"/>
      <c r="I56" s="103"/>
      <c r="J56" s="483"/>
      <c r="K56" s="104"/>
      <c r="L56" s="154"/>
      <c r="M56" s="154"/>
      <c r="N56" s="154"/>
      <c r="O56" s="154"/>
    </row>
    <row r="57" spans="2:17" ht="16.5" hidden="1" customHeight="1" x14ac:dyDescent="0.3">
      <c r="B57" s="71" t="s">
        <v>251</v>
      </c>
      <c r="C57" s="114" t="s">
        <v>252</v>
      </c>
      <c r="D57" s="73" t="s">
        <v>268</v>
      </c>
      <c r="E57" s="115">
        <v>0</v>
      </c>
      <c r="F57" s="73"/>
      <c r="G57" s="75"/>
      <c r="H57" s="105"/>
      <c r="I57" s="106"/>
      <c r="J57" s="484"/>
      <c r="K57" s="107"/>
      <c r="L57" s="154"/>
      <c r="M57" s="154"/>
      <c r="N57" s="154"/>
      <c r="O57" s="154"/>
    </row>
  </sheetData>
  <mergeCells count="4">
    <mergeCell ref="B1:G1"/>
    <mergeCell ref="B2:G2"/>
    <mergeCell ref="H4:K4"/>
    <mergeCell ref="L4:O4"/>
  </mergeCells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6527-796E-4876-804D-87123A7FE0B4}">
  <sheetPr>
    <pageSetUpPr fitToPage="1"/>
  </sheetPr>
  <dimension ref="B1:Z88"/>
  <sheetViews>
    <sheetView showGridLines="0" zoomScale="50" zoomScaleNormal="50" workbookViewId="0">
      <pane xSplit="6" ySplit="5" topLeftCell="G6" activePane="bottomRight" state="frozen"/>
      <selection pane="topRight" activeCell="K1" sqref="K1"/>
      <selection pane="bottomLeft" activeCell="A6" sqref="A6"/>
      <selection pane="bottomRight" activeCell="J6" sqref="J6"/>
    </sheetView>
  </sheetViews>
  <sheetFormatPr baseColWidth="10" defaultColWidth="11.44140625" defaultRowHeight="14.4" x14ac:dyDescent="0.3"/>
  <cols>
    <col min="1" max="1" width="2.6640625" customWidth="1"/>
    <col min="2" max="2" width="9.44140625" customWidth="1"/>
    <col min="3" max="3" width="17.33203125" customWidth="1"/>
    <col min="4" max="4" width="26.44140625" customWidth="1"/>
    <col min="5" max="5" width="10.109375" bestFit="1" customWidth="1"/>
    <col min="6" max="6" width="49.5546875" bestFit="1" customWidth="1"/>
    <col min="7" max="7" width="15.5546875" customWidth="1"/>
    <col min="8" max="8" width="19.109375" style="1" customWidth="1"/>
    <col min="9" max="9" width="19.44140625" style="1" customWidth="1"/>
    <col min="10" max="10" width="18.5546875" style="1" customWidth="1"/>
    <col min="11" max="11" width="65.6640625" style="265" customWidth="1"/>
    <col min="12" max="12" width="15.109375" hidden="1" customWidth="1"/>
    <col min="13" max="13" width="13.88671875" hidden="1" customWidth="1"/>
    <col min="14" max="14" width="13" hidden="1" customWidth="1"/>
    <col min="15" max="15" width="18.5546875" hidden="1" customWidth="1"/>
    <col min="16" max="16" width="18" hidden="1" customWidth="1"/>
    <col min="17" max="17" width="9.109375" style="1" hidden="1" customWidth="1"/>
    <col min="18" max="18" width="24.6640625" hidden="1" customWidth="1"/>
    <col min="19" max="19" width="27.6640625" hidden="1" customWidth="1"/>
    <col min="20" max="20" width="40.44140625" hidden="1" customWidth="1"/>
    <col min="21" max="21" width="50.44140625" hidden="1" customWidth="1"/>
  </cols>
  <sheetData>
    <row r="1" spans="2:21" s="2" customFormat="1" ht="23.4" x14ac:dyDescent="0.45">
      <c r="B1" s="633" t="s">
        <v>360</v>
      </c>
      <c r="C1" s="633"/>
      <c r="D1" s="633"/>
      <c r="E1" s="633"/>
      <c r="F1" s="633"/>
      <c r="G1" s="633"/>
      <c r="H1" s="486"/>
      <c r="I1" s="486"/>
      <c r="J1" s="486"/>
      <c r="K1" s="163"/>
      <c r="Q1" s="4"/>
    </row>
    <row r="2" spans="2:21" ht="21" x14ac:dyDescent="0.4">
      <c r="B2" s="647" t="s">
        <v>361</v>
      </c>
      <c r="C2" s="647"/>
      <c r="D2" s="647"/>
      <c r="E2" s="647"/>
      <c r="F2" s="647"/>
      <c r="G2" s="647"/>
      <c r="H2" s="487"/>
      <c r="I2" s="487"/>
      <c r="J2" s="487"/>
      <c r="K2" s="164"/>
    </row>
    <row r="3" spans="2:21" ht="14.25" customHeight="1" thickBot="1" x14ac:dyDescent="0.35">
      <c r="H3" s="165">
        <v>545</v>
      </c>
      <c r="I3" s="165">
        <v>548</v>
      </c>
      <c r="J3" s="165"/>
      <c r="K3" s="166"/>
    </row>
    <row r="4" spans="2:21" ht="15" thickBot="1" x14ac:dyDescent="0.35">
      <c r="H4" s="630" t="s">
        <v>4</v>
      </c>
      <c r="I4" s="631"/>
      <c r="J4" s="631"/>
      <c r="K4" s="632"/>
    </row>
    <row r="5" spans="2:21" ht="77.25" customHeight="1" thickBot="1" x14ac:dyDescent="0.35">
      <c r="B5" s="30" t="s">
        <v>9</v>
      </c>
      <c r="C5" s="32" t="s">
        <v>10</v>
      </c>
      <c r="D5" s="32" t="s">
        <v>11</v>
      </c>
      <c r="E5" s="32" t="s">
        <v>12</v>
      </c>
      <c r="F5" s="32" t="s">
        <v>13</v>
      </c>
      <c r="G5" s="167" t="s">
        <v>130</v>
      </c>
      <c r="H5" s="269" t="s">
        <v>362</v>
      </c>
      <c r="I5" s="270" t="s">
        <v>15</v>
      </c>
      <c r="J5" s="24" t="s">
        <v>363</v>
      </c>
      <c r="K5" s="271" t="s">
        <v>17</v>
      </c>
      <c r="L5" s="39" t="s">
        <v>19</v>
      </c>
      <c r="M5" s="8" t="s">
        <v>20</v>
      </c>
      <c r="N5" s="8" t="s">
        <v>364</v>
      </c>
      <c r="O5" s="9" t="s">
        <v>21</v>
      </c>
      <c r="P5" s="9" t="s">
        <v>22</v>
      </c>
      <c r="Q5" s="40" t="s">
        <v>23</v>
      </c>
      <c r="R5" s="321" t="s">
        <v>365</v>
      </c>
      <c r="S5" s="543" t="s">
        <v>366</v>
      </c>
      <c r="T5" s="543" t="s">
        <v>367</v>
      </c>
      <c r="U5" s="543" t="s">
        <v>368</v>
      </c>
    </row>
    <row r="6" spans="2:21" ht="21" x14ac:dyDescent="0.3">
      <c r="B6" s="168" t="s">
        <v>369</v>
      </c>
      <c r="C6" s="169" t="s">
        <v>370</v>
      </c>
      <c r="D6" s="45" t="s">
        <v>371</v>
      </c>
      <c r="E6" s="170">
        <v>0.05</v>
      </c>
      <c r="F6" s="171" t="s">
        <v>372</v>
      </c>
      <c r="G6" s="172" t="s">
        <v>137</v>
      </c>
      <c r="H6" s="173">
        <v>8490</v>
      </c>
      <c r="I6" s="174">
        <v>600</v>
      </c>
      <c r="J6" s="175">
        <f>H6-I6</f>
        <v>7890</v>
      </c>
      <c r="K6" s="322" t="s">
        <v>373</v>
      </c>
      <c r="L6" s="176">
        <v>7.0000000000000007E-2</v>
      </c>
      <c r="M6" s="177">
        <v>7.0000000000000007E-2</v>
      </c>
      <c r="N6" s="177">
        <v>7.0000000000000007E-2</v>
      </c>
      <c r="O6" s="178"/>
      <c r="P6" s="178" t="s">
        <v>374</v>
      </c>
      <c r="Q6" s="179">
        <v>0</v>
      </c>
      <c r="R6" s="323"/>
      <c r="S6" s="544"/>
      <c r="T6" s="544"/>
      <c r="U6" s="544"/>
    </row>
    <row r="7" spans="2:21" ht="21" x14ac:dyDescent="0.3">
      <c r="B7" s="180" t="s">
        <v>369</v>
      </c>
      <c r="C7" s="157" t="s">
        <v>370</v>
      </c>
      <c r="D7" s="18" t="s">
        <v>375</v>
      </c>
      <c r="E7" s="159">
        <v>0</v>
      </c>
      <c r="F7" s="181" t="s">
        <v>376</v>
      </c>
      <c r="G7" s="182" t="s">
        <v>257</v>
      </c>
      <c r="H7" s="183">
        <f>H6+600</f>
        <v>9090</v>
      </c>
      <c r="I7" s="184">
        <v>600</v>
      </c>
      <c r="J7" s="185">
        <f t="shared" ref="J7:J31" si="0">H7-I7</f>
        <v>8490</v>
      </c>
      <c r="K7" s="324" t="s">
        <v>373</v>
      </c>
      <c r="L7" s="186">
        <v>7.0000000000000007E-2</v>
      </c>
      <c r="M7" s="187">
        <v>7.0000000000000007E-2</v>
      </c>
      <c r="N7" s="187">
        <v>7.0000000000000007E-2</v>
      </c>
      <c r="O7" s="188"/>
      <c r="P7" s="188" t="s">
        <v>374</v>
      </c>
      <c r="Q7" s="189">
        <v>0</v>
      </c>
      <c r="R7" s="28"/>
      <c r="S7" s="567"/>
      <c r="T7" s="567"/>
      <c r="U7" s="567"/>
    </row>
    <row r="8" spans="2:21" ht="21" x14ac:dyDescent="0.4">
      <c r="B8" s="142" t="s">
        <v>369</v>
      </c>
      <c r="C8" s="190" t="s">
        <v>377</v>
      </c>
      <c r="D8" s="16" t="s">
        <v>378</v>
      </c>
      <c r="E8" s="124">
        <v>0.05</v>
      </c>
      <c r="F8" s="191" t="s">
        <v>379</v>
      </c>
      <c r="G8" s="192" t="s">
        <v>137</v>
      </c>
      <c r="H8" s="272">
        <v>8690</v>
      </c>
      <c r="I8" s="273"/>
      <c r="J8" s="274">
        <f t="shared" si="0"/>
        <v>8690</v>
      </c>
      <c r="K8" s="195" t="s">
        <v>373</v>
      </c>
      <c r="L8" s="196">
        <v>7.0000000000000007E-2</v>
      </c>
      <c r="M8" s="197">
        <v>7.0000000000000007E-2</v>
      </c>
      <c r="N8" s="197">
        <v>7.0000000000000007E-2</v>
      </c>
      <c r="O8" s="198"/>
      <c r="P8" s="198" t="s">
        <v>380</v>
      </c>
      <c r="Q8" s="199">
        <v>0</v>
      </c>
      <c r="R8" s="316"/>
      <c r="S8" s="545">
        <v>235</v>
      </c>
      <c r="T8" s="546" t="s">
        <v>381</v>
      </c>
      <c r="U8" s="547">
        <v>10</v>
      </c>
    </row>
    <row r="9" spans="2:21" ht="21" x14ac:dyDescent="0.4">
      <c r="B9" s="145" t="s">
        <v>369</v>
      </c>
      <c r="C9" s="200" t="s">
        <v>377</v>
      </c>
      <c r="D9" t="s">
        <v>382</v>
      </c>
      <c r="E9" s="109">
        <v>0.05</v>
      </c>
      <c r="F9" s="201" t="s">
        <v>383</v>
      </c>
      <c r="G9" s="202" t="s">
        <v>137</v>
      </c>
      <c r="H9" s="204">
        <v>10990</v>
      </c>
      <c r="I9" s="205">
        <v>1300</v>
      </c>
      <c r="J9" s="206">
        <f t="shared" si="0"/>
        <v>9690</v>
      </c>
      <c r="K9" s="203" t="s">
        <v>373</v>
      </c>
      <c r="L9" s="207">
        <v>7.0000000000000007E-2</v>
      </c>
      <c r="M9" s="208">
        <v>7.0000000000000007E-2</v>
      </c>
      <c r="N9" s="208">
        <v>7.0000000000000007E-2</v>
      </c>
      <c r="O9" s="209"/>
      <c r="P9" s="209" t="s">
        <v>384</v>
      </c>
      <c r="Q9" s="112">
        <v>0</v>
      </c>
      <c r="R9" s="70"/>
      <c r="S9" s="548">
        <f t="shared" ref="S9:T11" si="1">+S8</f>
        <v>235</v>
      </c>
      <c r="T9" s="549" t="str">
        <f t="shared" si="1"/>
        <v>Bono 200+Soat 35</v>
      </c>
      <c r="U9" s="550">
        <v>30</v>
      </c>
    </row>
    <row r="10" spans="2:21" ht="21" x14ac:dyDescent="0.4">
      <c r="B10" s="145" t="s">
        <v>369</v>
      </c>
      <c r="C10" s="200" t="s">
        <v>377</v>
      </c>
      <c r="D10" t="s">
        <v>385</v>
      </c>
      <c r="E10" s="109">
        <v>0</v>
      </c>
      <c r="F10" s="201" t="s">
        <v>386</v>
      </c>
      <c r="G10" s="202" t="s">
        <v>257</v>
      </c>
      <c r="H10" s="204">
        <f>H8+600</f>
        <v>9290</v>
      </c>
      <c r="I10" s="205">
        <f>I8</f>
        <v>0</v>
      </c>
      <c r="J10" s="206">
        <f t="shared" si="0"/>
        <v>9290</v>
      </c>
      <c r="K10" s="203" t="s">
        <v>373</v>
      </c>
      <c r="L10" s="207">
        <v>7.0000000000000007E-2</v>
      </c>
      <c r="M10" s="208">
        <v>7.0000000000000007E-2</v>
      </c>
      <c r="N10" s="208">
        <v>7.0000000000000007E-2</v>
      </c>
      <c r="O10" s="209"/>
      <c r="P10" s="209" t="s">
        <v>380</v>
      </c>
      <c r="Q10" s="112">
        <v>0</v>
      </c>
      <c r="R10" s="70"/>
      <c r="S10" s="548">
        <f t="shared" si="1"/>
        <v>235</v>
      </c>
      <c r="T10" s="549" t="str">
        <f t="shared" si="1"/>
        <v>Bono 200+Soat 35</v>
      </c>
      <c r="U10" s="548" t="s">
        <v>387</v>
      </c>
    </row>
    <row r="11" spans="2:21" ht="21" x14ac:dyDescent="0.4">
      <c r="B11" s="180" t="s">
        <v>369</v>
      </c>
      <c r="C11" s="210" t="s">
        <v>377</v>
      </c>
      <c r="D11" s="14" t="s">
        <v>388</v>
      </c>
      <c r="E11" s="159">
        <v>0</v>
      </c>
      <c r="F11" s="211" t="s">
        <v>389</v>
      </c>
      <c r="G11" s="212" t="s">
        <v>257</v>
      </c>
      <c r="H11" s="204">
        <f>H9+600</f>
        <v>11590</v>
      </c>
      <c r="I11" s="205">
        <f>I9</f>
        <v>1300</v>
      </c>
      <c r="J11" s="213">
        <f t="shared" si="0"/>
        <v>10290</v>
      </c>
      <c r="K11" s="214" t="s">
        <v>373</v>
      </c>
      <c r="L11" s="215">
        <v>7.0000000000000007E-2</v>
      </c>
      <c r="M11" s="216">
        <v>7.0000000000000007E-2</v>
      </c>
      <c r="N11" s="216">
        <v>7.0000000000000007E-2</v>
      </c>
      <c r="O11" s="217"/>
      <c r="P11" s="217" t="s">
        <v>384</v>
      </c>
      <c r="Q11" s="218">
        <v>0</v>
      </c>
      <c r="R11" s="295"/>
      <c r="S11" s="548">
        <f t="shared" si="1"/>
        <v>235</v>
      </c>
      <c r="T11" s="549" t="str">
        <f t="shared" si="1"/>
        <v>Bono 200+Soat 35</v>
      </c>
      <c r="U11" s="548" t="s">
        <v>390</v>
      </c>
    </row>
    <row r="12" spans="2:21" ht="21" x14ac:dyDescent="0.4">
      <c r="B12" s="142" t="s">
        <v>369</v>
      </c>
      <c r="C12" s="190" t="s">
        <v>391</v>
      </c>
      <c r="D12" s="16" t="s">
        <v>392</v>
      </c>
      <c r="E12" s="124">
        <v>0.05</v>
      </c>
      <c r="F12" s="191" t="s">
        <v>393</v>
      </c>
      <c r="G12" s="192" t="s">
        <v>137</v>
      </c>
      <c r="H12" s="219">
        <v>9490</v>
      </c>
      <c r="I12" s="193">
        <v>1000</v>
      </c>
      <c r="J12" s="194">
        <f t="shared" si="0"/>
        <v>8490</v>
      </c>
      <c r="K12" s="220" t="s">
        <v>394</v>
      </c>
      <c r="L12" s="196">
        <v>7.0000000000000007E-2</v>
      </c>
      <c r="M12" s="197">
        <v>7.0000000000000007E-2</v>
      </c>
      <c r="N12" s="197">
        <v>7.0000000000000007E-2</v>
      </c>
      <c r="O12" s="198"/>
      <c r="P12" s="198" t="s">
        <v>395</v>
      </c>
      <c r="Q12" s="199">
        <v>0</v>
      </c>
      <c r="R12" s="316"/>
      <c r="S12" s="546"/>
      <c r="T12" s="546"/>
      <c r="U12" s="546"/>
    </row>
    <row r="13" spans="2:21" ht="21" x14ac:dyDescent="0.4">
      <c r="B13" s="145" t="s">
        <v>369</v>
      </c>
      <c r="C13" s="200" t="s">
        <v>391</v>
      </c>
      <c r="D13" t="s">
        <v>396</v>
      </c>
      <c r="E13" s="109">
        <v>0.05</v>
      </c>
      <c r="F13" s="201" t="s">
        <v>397</v>
      </c>
      <c r="G13" s="202" t="s">
        <v>137</v>
      </c>
      <c r="H13" s="222">
        <v>11990</v>
      </c>
      <c r="I13" s="205">
        <v>200</v>
      </c>
      <c r="J13" s="206">
        <f t="shared" si="0"/>
        <v>11790</v>
      </c>
      <c r="K13" s="325" t="s">
        <v>398</v>
      </c>
      <c r="L13" s="207">
        <v>7.0000000000000007E-2</v>
      </c>
      <c r="M13" s="208">
        <v>7.0000000000000007E-2</v>
      </c>
      <c r="N13" s="208">
        <v>7.0000000000000007E-2</v>
      </c>
      <c r="O13" s="209"/>
      <c r="P13" s="209" t="s">
        <v>399</v>
      </c>
      <c r="Q13" s="112" t="s">
        <v>35</v>
      </c>
      <c r="R13" s="70"/>
      <c r="S13" s="549"/>
      <c r="T13" s="549"/>
      <c r="U13" s="549"/>
    </row>
    <row r="14" spans="2:21" ht="21" x14ac:dyDescent="0.4">
      <c r="B14" s="145" t="s">
        <v>369</v>
      </c>
      <c r="C14" s="200" t="s">
        <v>391</v>
      </c>
      <c r="D14" t="s">
        <v>400</v>
      </c>
      <c r="E14" s="109">
        <v>0</v>
      </c>
      <c r="F14" s="201" t="s">
        <v>401</v>
      </c>
      <c r="G14" s="202" t="s">
        <v>257</v>
      </c>
      <c r="H14" s="204">
        <f>+H12+600</f>
        <v>10090</v>
      </c>
      <c r="I14" s="205">
        <f>I12</f>
        <v>1000</v>
      </c>
      <c r="J14" s="206">
        <f t="shared" si="0"/>
        <v>9090</v>
      </c>
      <c r="K14" s="221" t="s">
        <v>394</v>
      </c>
      <c r="L14" s="207">
        <v>7.0000000000000007E-2</v>
      </c>
      <c r="M14" s="208">
        <v>7.0000000000000007E-2</v>
      </c>
      <c r="N14" s="208">
        <v>7.0000000000000007E-2</v>
      </c>
      <c r="O14" s="209"/>
      <c r="P14" s="209" t="s">
        <v>395</v>
      </c>
      <c r="Q14" s="112">
        <v>0</v>
      </c>
      <c r="R14" s="70"/>
      <c r="S14" s="549"/>
      <c r="T14" s="549"/>
      <c r="U14" s="549"/>
    </row>
    <row r="15" spans="2:21" ht="21" x14ac:dyDescent="0.4">
      <c r="B15" s="180" t="s">
        <v>369</v>
      </c>
      <c r="C15" s="210" t="s">
        <v>391</v>
      </c>
      <c r="D15" s="14" t="s">
        <v>402</v>
      </c>
      <c r="E15" s="159">
        <v>0</v>
      </c>
      <c r="F15" s="211" t="s">
        <v>403</v>
      </c>
      <c r="G15" s="212" t="s">
        <v>257</v>
      </c>
      <c r="H15" s="222">
        <f>+H13+600</f>
        <v>12590</v>
      </c>
      <c r="I15" s="205">
        <f>I13</f>
        <v>200</v>
      </c>
      <c r="J15" s="206">
        <f t="shared" si="0"/>
        <v>12390</v>
      </c>
      <c r="K15" s="325" t="s">
        <v>398</v>
      </c>
      <c r="L15" s="207">
        <v>7.0000000000000007E-2</v>
      </c>
      <c r="M15" s="208">
        <v>7.0000000000000007E-2</v>
      </c>
      <c r="N15" s="208">
        <v>7.0000000000000007E-2</v>
      </c>
      <c r="O15" s="209"/>
      <c r="P15" s="209" t="s">
        <v>399</v>
      </c>
      <c r="Q15" s="112">
        <v>0</v>
      </c>
      <c r="R15" s="70"/>
      <c r="S15" s="549"/>
      <c r="T15" s="549"/>
      <c r="U15" s="549"/>
    </row>
    <row r="16" spans="2:21" ht="21" x14ac:dyDescent="0.4">
      <c r="B16" s="142" t="s">
        <v>369</v>
      </c>
      <c r="C16" s="190" t="s">
        <v>404</v>
      </c>
      <c r="D16" s="16" t="s">
        <v>405</v>
      </c>
      <c r="E16" s="124">
        <v>0.05</v>
      </c>
      <c r="F16" s="191" t="s">
        <v>406</v>
      </c>
      <c r="G16" s="192" t="s">
        <v>137</v>
      </c>
      <c r="H16" s="219">
        <v>10990</v>
      </c>
      <c r="I16" s="193">
        <v>500</v>
      </c>
      <c r="J16" s="194">
        <f t="shared" si="0"/>
        <v>10490</v>
      </c>
      <c r="K16" s="220" t="s">
        <v>373</v>
      </c>
      <c r="L16" s="196">
        <v>7.0000000000000007E-2</v>
      </c>
      <c r="M16" s="197">
        <v>7.0000000000000007E-2</v>
      </c>
      <c r="N16" s="197">
        <v>7.0000000000000007E-2</v>
      </c>
      <c r="O16" s="198"/>
      <c r="P16" s="198" t="s">
        <v>407</v>
      </c>
      <c r="Q16" s="199">
        <v>0</v>
      </c>
      <c r="R16" s="316" t="s">
        <v>408</v>
      </c>
      <c r="S16" s="551">
        <v>35</v>
      </c>
      <c r="T16" s="546" t="s">
        <v>409</v>
      </c>
      <c r="U16" s="648">
        <v>30</v>
      </c>
    </row>
    <row r="17" spans="2:26" ht="21" x14ac:dyDescent="0.4">
      <c r="B17" s="145" t="s">
        <v>369</v>
      </c>
      <c r="C17" s="200" t="s">
        <v>404</v>
      </c>
      <c r="D17" t="s">
        <v>410</v>
      </c>
      <c r="E17" s="109">
        <v>0.05</v>
      </c>
      <c r="F17" s="201" t="s">
        <v>411</v>
      </c>
      <c r="G17" s="202" t="s">
        <v>137</v>
      </c>
      <c r="H17" s="204">
        <v>12690</v>
      </c>
      <c r="I17" s="205"/>
      <c r="J17" s="206">
        <f t="shared" si="0"/>
        <v>12690</v>
      </c>
      <c r="K17" s="221" t="s">
        <v>412</v>
      </c>
      <c r="L17" s="207">
        <v>7.0000000000000007E-2</v>
      </c>
      <c r="M17" s="208">
        <v>7.0000000000000007E-2</v>
      </c>
      <c r="N17" s="208">
        <v>7.0000000000000007E-2</v>
      </c>
      <c r="O17" s="209"/>
      <c r="P17" s="209" t="s">
        <v>413</v>
      </c>
      <c r="Q17" s="112">
        <v>0</v>
      </c>
      <c r="R17" s="70" t="s">
        <v>414</v>
      </c>
      <c r="S17" s="552">
        <v>35</v>
      </c>
      <c r="T17" s="549" t="str">
        <f>+T16</f>
        <v>SOAT</v>
      </c>
      <c r="U17" s="649"/>
    </row>
    <row r="18" spans="2:26" ht="21" x14ac:dyDescent="0.4">
      <c r="B18" s="145" t="s">
        <v>369</v>
      </c>
      <c r="C18" s="200" t="s">
        <v>404</v>
      </c>
      <c r="D18" t="s">
        <v>415</v>
      </c>
      <c r="E18" s="109">
        <v>0.05</v>
      </c>
      <c r="F18" s="201" t="s">
        <v>416</v>
      </c>
      <c r="G18" s="202" t="s">
        <v>137</v>
      </c>
      <c r="H18" s="204">
        <v>13690</v>
      </c>
      <c r="I18" s="205">
        <v>200</v>
      </c>
      <c r="J18" s="206">
        <f t="shared" si="0"/>
        <v>13490</v>
      </c>
      <c r="K18" s="221" t="s">
        <v>412</v>
      </c>
      <c r="L18" s="207">
        <v>7.0000000000000007E-2</v>
      </c>
      <c r="M18" s="208">
        <v>7.0000000000000007E-2</v>
      </c>
      <c r="N18" s="208">
        <v>7.0000000000000007E-2</v>
      </c>
      <c r="O18" s="209"/>
      <c r="P18" s="209" t="s">
        <v>417</v>
      </c>
      <c r="Q18" s="112">
        <v>0</v>
      </c>
      <c r="R18" s="70" t="s">
        <v>418</v>
      </c>
      <c r="S18" s="552">
        <v>35</v>
      </c>
      <c r="T18" s="549" t="str">
        <f t="shared" ref="T18:T25" si="2">+T17</f>
        <v>SOAT</v>
      </c>
      <c r="U18" s="649"/>
    </row>
    <row r="19" spans="2:26" ht="21" x14ac:dyDescent="0.4">
      <c r="B19" s="145" t="s">
        <v>369</v>
      </c>
      <c r="C19" s="200" t="s">
        <v>404</v>
      </c>
      <c r="D19" t="s">
        <v>419</v>
      </c>
      <c r="E19" s="109">
        <v>0.05</v>
      </c>
      <c r="F19" s="201" t="s">
        <v>420</v>
      </c>
      <c r="G19" s="202" t="s">
        <v>137</v>
      </c>
      <c r="H19" s="204">
        <v>13990</v>
      </c>
      <c r="I19" s="205">
        <v>300</v>
      </c>
      <c r="J19" s="206">
        <f t="shared" si="0"/>
        <v>13690</v>
      </c>
      <c r="K19" s="221" t="s">
        <v>412</v>
      </c>
      <c r="L19" s="207">
        <v>7.0000000000000007E-2</v>
      </c>
      <c r="M19" s="208">
        <v>7.0000000000000007E-2</v>
      </c>
      <c r="N19" s="208">
        <v>7.0000000000000007E-2</v>
      </c>
      <c r="O19" s="209"/>
      <c r="P19" s="209" t="s">
        <v>421</v>
      </c>
      <c r="Q19" s="112">
        <v>0</v>
      </c>
      <c r="R19" s="70" t="s">
        <v>422</v>
      </c>
      <c r="S19" s="552">
        <v>35</v>
      </c>
      <c r="T19" s="549" t="str">
        <f t="shared" si="2"/>
        <v>SOAT</v>
      </c>
      <c r="U19" s="649"/>
    </row>
    <row r="20" spans="2:26" ht="21" x14ac:dyDescent="0.4">
      <c r="B20" s="145" t="s">
        <v>369</v>
      </c>
      <c r="C20" s="200" t="s">
        <v>404</v>
      </c>
      <c r="D20" t="s">
        <v>423</v>
      </c>
      <c r="E20" s="109">
        <v>0.05</v>
      </c>
      <c r="F20" s="201" t="s">
        <v>424</v>
      </c>
      <c r="G20" s="202" t="s">
        <v>137</v>
      </c>
      <c r="H20" s="204">
        <v>14990</v>
      </c>
      <c r="I20" s="205">
        <v>500</v>
      </c>
      <c r="J20" s="206">
        <f t="shared" si="0"/>
        <v>14490</v>
      </c>
      <c r="K20" s="221" t="s">
        <v>412</v>
      </c>
      <c r="L20" s="207">
        <v>7.0000000000000007E-2</v>
      </c>
      <c r="M20" s="208">
        <v>7.0000000000000007E-2</v>
      </c>
      <c r="N20" s="208">
        <v>7.0000000000000007E-2</v>
      </c>
      <c r="O20" s="209"/>
      <c r="P20" s="209" t="s">
        <v>425</v>
      </c>
      <c r="Q20" s="112">
        <v>0</v>
      </c>
      <c r="R20" s="70" t="s">
        <v>426</v>
      </c>
      <c r="S20" s="552">
        <v>35</v>
      </c>
      <c r="T20" s="549" t="str">
        <f t="shared" si="2"/>
        <v>SOAT</v>
      </c>
      <c r="U20" s="649"/>
    </row>
    <row r="21" spans="2:26" ht="21" x14ac:dyDescent="0.4">
      <c r="B21" s="145" t="s">
        <v>369</v>
      </c>
      <c r="C21" s="200" t="s">
        <v>404</v>
      </c>
      <c r="D21" t="s">
        <v>427</v>
      </c>
      <c r="E21" s="109">
        <v>0</v>
      </c>
      <c r="F21" s="201" t="s">
        <v>428</v>
      </c>
      <c r="G21" s="202" t="s">
        <v>257</v>
      </c>
      <c r="H21" s="204">
        <f>H16+600</f>
        <v>11590</v>
      </c>
      <c r="I21" s="205">
        <v>600</v>
      </c>
      <c r="J21" s="206">
        <f t="shared" si="0"/>
        <v>10990</v>
      </c>
      <c r="K21" s="221" t="s">
        <v>373</v>
      </c>
      <c r="L21" s="207">
        <v>7.0000000000000007E-2</v>
      </c>
      <c r="M21" s="208">
        <v>7.0000000000000007E-2</v>
      </c>
      <c r="N21" s="208">
        <v>7.0000000000000007E-2</v>
      </c>
      <c r="O21" s="209"/>
      <c r="P21" s="209" t="s">
        <v>407</v>
      </c>
      <c r="Q21" s="112">
        <v>0</v>
      </c>
      <c r="R21" s="70" t="s">
        <v>429</v>
      </c>
      <c r="S21" s="552">
        <v>35</v>
      </c>
      <c r="T21" s="549" t="str">
        <f t="shared" si="2"/>
        <v>SOAT</v>
      </c>
      <c r="U21" s="649"/>
    </row>
    <row r="22" spans="2:26" ht="21" x14ac:dyDescent="0.4">
      <c r="B22" s="145" t="s">
        <v>369</v>
      </c>
      <c r="C22" s="200" t="s">
        <v>404</v>
      </c>
      <c r="D22" t="s">
        <v>430</v>
      </c>
      <c r="E22" s="109">
        <v>0</v>
      </c>
      <c r="F22" s="201" t="s">
        <v>431</v>
      </c>
      <c r="G22" s="202" t="s">
        <v>257</v>
      </c>
      <c r="H22" s="204">
        <f>H17+600</f>
        <v>13290</v>
      </c>
      <c r="I22" s="205"/>
      <c r="J22" s="206">
        <f t="shared" si="0"/>
        <v>13290</v>
      </c>
      <c r="K22" s="221" t="s">
        <v>412</v>
      </c>
      <c r="L22" s="207">
        <v>7.0000000000000007E-2</v>
      </c>
      <c r="M22" s="208">
        <v>7.0000000000000007E-2</v>
      </c>
      <c r="N22" s="208">
        <v>7.0000000000000007E-2</v>
      </c>
      <c r="O22" s="209"/>
      <c r="P22" s="209" t="s">
        <v>413</v>
      </c>
      <c r="Q22" s="112">
        <v>0</v>
      </c>
      <c r="R22" s="70" t="s">
        <v>432</v>
      </c>
      <c r="S22" s="552">
        <v>35</v>
      </c>
      <c r="T22" s="549" t="str">
        <f t="shared" si="2"/>
        <v>SOAT</v>
      </c>
      <c r="U22" s="649"/>
    </row>
    <row r="23" spans="2:26" ht="21" x14ac:dyDescent="0.4">
      <c r="B23" s="145" t="s">
        <v>369</v>
      </c>
      <c r="C23" s="200" t="s">
        <v>404</v>
      </c>
      <c r="D23" t="s">
        <v>433</v>
      </c>
      <c r="E23" s="109">
        <v>0</v>
      </c>
      <c r="F23" s="201" t="s">
        <v>434</v>
      </c>
      <c r="G23" s="202" t="s">
        <v>257</v>
      </c>
      <c r="H23" s="204">
        <f>H18+600</f>
        <v>14290</v>
      </c>
      <c r="I23" s="205">
        <v>200</v>
      </c>
      <c r="J23" s="206">
        <f t="shared" si="0"/>
        <v>14090</v>
      </c>
      <c r="K23" s="221" t="s">
        <v>412</v>
      </c>
      <c r="L23" s="207">
        <v>7.0000000000000007E-2</v>
      </c>
      <c r="M23" s="208">
        <v>7.0000000000000007E-2</v>
      </c>
      <c r="N23" s="208">
        <v>7.0000000000000007E-2</v>
      </c>
      <c r="O23" s="209"/>
      <c r="P23" s="209" t="s">
        <v>417</v>
      </c>
      <c r="Q23" s="112">
        <v>0</v>
      </c>
      <c r="R23" s="70" t="s">
        <v>435</v>
      </c>
      <c r="S23" s="552">
        <v>35</v>
      </c>
      <c r="T23" s="549" t="str">
        <f t="shared" si="2"/>
        <v>SOAT</v>
      </c>
      <c r="U23" s="649"/>
      <c r="Y23">
        <v>21990</v>
      </c>
    </row>
    <row r="24" spans="2:26" ht="21" x14ac:dyDescent="0.4">
      <c r="B24" s="145" t="s">
        <v>369</v>
      </c>
      <c r="C24" s="200" t="s">
        <v>404</v>
      </c>
      <c r="D24" t="s">
        <v>436</v>
      </c>
      <c r="E24" s="109">
        <v>0</v>
      </c>
      <c r="F24" s="201" t="s">
        <v>437</v>
      </c>
      <c r="G24" s="202" t="s">
        <v>257</v>
      </c>
      <c r="H24" s="204">
        <f>H19+600</f>
        <v>14590</v>
      </c>
      <c r="I24" s="205">
        <v>200</v>
      </c>
      <c r="J24" s="206">
        <f t="shared" si="0"/>
        <v>14390</v>
      </c>
      <c r="K24" s="221" t="s">
        <v>412</v>
      </c>
      <c r="L24" s="207">
        <v>7.0000000000000007E-2</v>
      </c>
      <c r="M24" s="208">
        <v>7.0000000000000007E-2</v>
      </c>
      <c r="N24" s="208">
        <v>7.0000000000000007E-2</v>
      </c>
      <c r="O24" s="209"/>
      <c r="P24" s="209" t="s">
        <v>421</v>
      </c>
      <c r="Q24" s="112">
        <v>0</v>
      </c>
      <c r="R24" s="70" t="s">
        <v>438</v>
      </c>
      <c r="S24" s="552">
        <v>35</v>
      </c>
      <c r="T24" s="549" t="str">
        <f t="shared" si="2"/>
        <v>SOAT</v>
      </c>
      <c r="U24" s="649"/>
      <c r="W24">
        <v>3.8</v>
      </c>
      <c r="X24">
        <v>4.0999999999999996</v>
      </c>
      <c r="Y24" s="553">
        <f>+W24/X24-1</f>
        <v>-7.3170731707317027E-2</v>
      </c>
    </row>
    <row r="25" spans="2:26" ht="21" x14ac:dyDescent="0.4">
      <c r="B25" s="180" t="s">
        <v>369</v>
      </c>
      <c r="C25" s="210" t="s">
        <v>404</v>
      </c>
      <c r="D25" s="14" t="s">
        <v>439</v>
      </c>
      <c r="E25" s="159">
        <v>0</v>
      </c>
      <c r="F25" s="211" t="s">
        <v>440</v>
      </c>
      <c r="G25" s="212" t="s">
        <v>257</v>
      </c>
      <c r="H25" s="204">
        <f>H20+600</f>
        <v>15590</v>
      </c>
      <c r="I25" s="224">
        <v>200</v>
      </c>
      <c r="J25" s="206">
        <f t="shared" si="0"/>
        <v>15390</v>
      </c>
      <c r="K25" s="324" t="s">
        <v>412</v>
      </c>
      <c r="L25" s="207">
        <v>7.0000000000000007E-2</v>
      </c>
      <c r="M25" s="208">
        <v>7.0000000000000007E-2</v>
      </c>
      <c r="N25" s="208">
        <v>7.0000000000000007E-2</v>
      </c>
      <c r="O25" s="209"/>
      <c r="P25" s="209" t="s">
        <v>425</v>
      </c>
      <c r="Q25" s="112">
        <v>0</v>
      </c>
      <c r="R25" s="70" t="s">
        <v>441</v>
      </c>
      <c r="S25" s="552">
        <v>35</v>
      </c>
      <c r="T25" s="549" t="str">
        <f t="shared" si="2"/>
        <v>SOAT</v>
      </c>
      <c r="U25" s="650"/>
      <c r="W25">
        <v>20990</v>
      </c>
      <c r="X25">
        <v>20990</v>
      </c>
      <c r="Y25">
        <f>+Y23*(1+Y24)</f>
        <v>20380.9756097561</v>
      </c>
      <c r="Z25">
        <f>+X25-Y25</f>
        <v>609.02439024389969</v>
      </c>
    </row>
    <row r="26" spans="2:26" ht="21" x14ac:dyDescent="0.4">
      <c r="B26" s="142" t="s">
        <v>369</v>
      </c>
      <c r="C26" s="190" t="s">
        <v>442</v>
      </c>
      <c r="D26" s="16" t="s">
        <v>443</v>
      </c>
      <c r="E26" s="109">
        <v>0.05</v>
      </c>
      <c r="F26" s="191" t="s">
        <v>444</v>
      </c>
      <c r="G26" s="192" t="s">
        <v>137</v>
      </c>
      <c r="H26" s="272">
        <v>13990</v>
      </c>
      <c r="I26" s="273">
        <v>500</v>
      </c>
      <c r="J26" s="274">
        <f t="shared" si="0"/>
        <v>13490</v>
      </c>
      <c r="K26" s="220" t="s">
        <v>445</v>
      </c>
      <c r="L26" s="196">
        <v>7.0000000000000007E-2</v>
      </c>
      <c r="M26" s="197">
        <v>7.0000000000000007E-2</v>
      </c>
      <c r="N26" s="197">
        <v>7.0000000000000007E-2</v>
      </c>
      <c r="O26" s="198"/>
      <c r="P26" s="198"/>
      <c r="Q26" s="326" t="s">
        <v>35</v>
      </c>
      <c r="R26" s="316"/>
      <c r="S26" s="546"/>
      <c r="T26" s="546"/>
      <c r="U26" s="546"/>
      <c r="W26">
        <f>+W25*W24</f>
        <v>79762</v>
      </c>
      <c r="X26">
        <f>+X25*X24</f>
        <v>86058.999999999985</v>
      </c>
    </row>
    <row r="27" spans="2:26" ht="21" x14ac:dyDescent="0.4">
      <c r="B27" s="145" t="s">
        <v>369</v>
      </c>
      <c r="C27" s="200" t="s">
        <v>442</v>
      </c>
      <c r="D27" t="s">
        <v>446</v>
      </c>
      <c r="E27" s="109">
        <v>0.05</v>
      </c>
      <c r="F27" s="201" t="s">
        <v>447</v>
      </c>
      <c r="G27" s="202" t="s">
        <v>137</v>
      </c>
      <c r="H27" s="204">
        <v>14490</v>
      </c>
      <c r="I27" s="205"/>
      <c r="J27" s="206">
        <f t="shared" si="0"/>
        <v>14490</v>
      </c>
      <c r="K27" s="221" t="s">
        <v>448</v>
      </c>
      <c r="L27" s="207">
        <v>7.0000000000000007E-2</v>
      </c>
      <c r="M27" s="208">
        <v>7.0000000000000007E-2</v>
      </c>
      <c r="N27" s="208">
        <v>7.0000000000000007E-2</v>
      </c>
      <c r="O27" s="209"/>
      <c r="P27" s="209" t="s">
        <v>449</v>
      </c>
      <c r="Q27" s="112">
        <v>0</v>
      </c>
      <c r="R27" s="70"/>
      <c r="S27" s="549"/>
      <c r="T27" s="549"/>
      <c r="U27" s="549"/>
    </row>
    <row r="28" spans="2:26" ht="21" x14ac:dyDescent="0.4">
      <c r="B28" s="145" t="s">
        <v>369</v>
      </c>
      <c r="C28" s="200" t="s">
        <v>442</v>
      </c>
      <c r="D28" t="s">
        <v>450</v>
      </c>
      <c r="E28" s="109">
        <v>0.05</v>
      </c>
      <c r="F28" s="201" t="s">
        <v>451</v>
      </c>
      <c r="G28" s="202" t="s">
        <v>137</v>
      </c>
      <c r="H28" s="204">
        <v>15490</v>
      </c>
      <c r="I28" s="205"/>
      <c r="J28" s="206">
        <f t="shared" si="0"/>
        <v>15490</v>
      </c>
      <c r="K28" s="221" t="s">
        <v>448</v>
      </c>
      <c r="L28" s="207">
        <v>7.0000000000000007E-2</v>
      </c>
      <c r="M28" s="208">
        <v>7.0000000000000007E-2</v>
      </c>
      <c r="N28" s="208">
        <v>7.0000000000000007E-2</v>
      </c>
      <c r="O28" s="209"/>
      <c r="P28" s="209" t="s">
        <v>452</v>
      </c>
      <c r="Q28" s="112">
        <v>0</v>
      </c>
      <c r="R28" s="70"/>
      <c r="S28" s="552">
        <v>500</v>
      </c>
      <c r="T28" s="549" t="s">
        <v>453</v>
      </c>
      <c r="U28" s="548" t="s">
        <v>390</v>
      </c>
    </row>
    <row r="29" spans="2:26" ht="21" x14ac:dyDescent="0.4">
      <c r="B29" s="145" t="s">
        <v>369</v>
      </c>
      <c r="C29" s="200" t="s">
        <v>442</v>
      </c>
      <c r="D29" t="s">
        <v>454</v>
      </c>
      <c r="E29" s="109">
        <v>0</v>
      </c>
      <c r="F29" s="201" t="s">
        <v>455</v>
      </c>
      <c r="G29" s="202" t="s">
        <v>257</v>
      </c>
      <c r="H29" s="275">
        <f>H26+600</f>
        <v>14590</v>
      </c>
      <c r="I29" s="276">
        <v>1600</v>
      </c>
      <c r="J29" s="277">
        <f t="shared" si="0"/>
        <v>12990</v>
      </c>
      <c r="K29" s="221" t="s">
        <v>448</v>
      </c>
      <c r="L29" s="207">
        <v>7.0000000000000007E-2</v>
      </c>
      <c r="M29" s="208">
        <v>7.0000000000000007E-2</v>
      </c>
      <c r="N29" s="208">
        <v>7.0000000000000007E-2</v>
      </c>
      <c r="O29" s="209"/>
      <c r="P29" s="209" t="s">
        <v>456</v>
      </c>
      <c r="Q29" s="112">
        <v>0</v>
      </c>
      <c r="R29" s="70"/>
      <c r="S29" s="549"/>
      <c r="T29" s="549"/>
      <c r="U29" s="549"/>
    </row>
    <row r="30" spans="2:26" ht="21" x14ac:dyDescent="0.4">
      <c r="B30" s="145" t="s">
        <v>369</v>
      </c>
      <c r="C30" s="200" t="s">
        <v>442</v>
      </c>
      <c r="D30" t="s">
        <v>457</v>
      </c>
      <c r="E30" s="109">
        <v>0</v>
      </c>
      <c r="F30" s="201" t="s">
        <v>458</v>
      </c>
      <c r="G30" s="202" t="s">
        <v>257</v>
      </c>
      <c r="H30" s="204">
        <f>H27+600</f>
        <v>15090</v>
      </c>
      <c r="I30" s="205"/>
      <c r="J30" s="206">
        <f t="shared" si="0"/>
        <v>15090</v>
      </c>
      <c r="K30" s="221" t="s">
        <v>448</v>
      </c>
      <c r="L30" s="207">
        <v>7.0000000000000007E-2</v>
      </c>
      <c r="M30" s="208">
        <v>7.0000000000000007E-2</v>
      </c>
      <c r="N30" s="208">
        <v>7.0000000000000007E-2</v>
      </c>
      <c r="O30" s="209"/>
      <c r="P30" s="209" t="s">
        <v>449</v>
      </c>
      <c r="Q30" s="112">
        <v>0</v>
      </c>
      <c r="R30" s="70"/>
      <c r="S30" s="549"/>
      <c r="T30" s="549"/>
      <c r="U30" s="549"/>
    </row>
    <row r="31" spans="2:26" ht="21" x14ac:dyDescent="0.4">
      <c r="B31" s="180" t="s">
        <v>369</v>
      </c>
      <c r="C31" s="210" t="s">
        <v>442</v>
      </c>
      <c r="D31" s="14" t="s">
        <v>459</v>
      </c>
      <c r="E31" s="159">
        <v>0</v>
      </c>
      <c r="F31" s="211" t="s">
        <v>460</v>
      </c>
      <c r="G31" s="212" t="s">
        <v>257</v>
      </c>
      <c r="H31" s="204">
        <f>H28+600</f>
        <v>16090</v>
      </c>
      <c r="I31" s="205"/>
      <c r="J31" s="206">
        <f t="shared" si="0"/>
        <v>16090</v>
      </c>
      <c r="K31" s="221" t="s">
        <v>448</v>
      </c>
      <c r="L31" s="207">
        <v>7.0000000000000007E-2</v>
      </c>
      <c r="M31" s="208">
        <v>7.0000000000000007E-2</v>
      </c>
      <c r="N31" s="208">
        <v>7.0000000000000007E-2</v>
      </c>
      <c r="O31" s="209"/>
      <c r="P31" s="209" t="s">
        <v>452</v>
      </c>
      <c r="Q31" s="112">
        <v>0</v>
      </c>
      <c r="R31" s="70"/>
      <c r="S31" s="552">
        <v>500</v>
      </c>
      <c r="T31" s="549" t="s">
        <v>453</v>
      </c>
      <c r="U31" s="548" t="s">
        <v>390</v>
      </c>
    </row>
    <row r="32" spans="2:26" ht="21" x14ac:dyDescent="0.3">
      <c r="B32" s="142" t="s">
        <v>369</v>
      </c>
      <c r="C32" s="123" t="s">
        <v>461</v>
      </c>
      <c r="D32" s="15" t="s">
        <v>462</v>
      </c>
      <c r="E32" s="124">
        <v>0</v>
      </c>
      <c r="F32" s="225" t="s">
        <v>463</v>
      </c>
      <c r="G32" s="226" t="s">
        <v>137</v>
      </c>
      <c r="H32" s="227">
        <v>15990</v>
      </c>
      <c r="I32" s="228"/>
      <c r="J32" s="229">
        <f>H32-I32</f>
        <v>15990</v>
      </c>
      <c r="K32" s="220" t="s">
        <v>464</v>
      </c>
      <c r="L32" s="230">
        <v>7.0000000000000007E-2</v>
      </c>
      <c r="M32" s="231">
        <v>7.0000000000000007E-2</v>
      </c>
      <c r="N32" s="231">
        <v>7.0000000000000007E-2</v>
      </c>
      <c r="O32" s="232"/>
      <c r="P32" s="232" t="s">
        <v>465</v>
      </c>
      <c r="Q32" s="233">
        <v>0</v>
      </c>
      <c r="R32" s="26"/>
      <c r="S32" s="565"/>
      <c r="T32" s="565"/>
      <c r="U32" s="565"/>
    </row>
    <row r="33" spans="2:22" ht="21" x14ac:dyDescent="0.3">
      <c r="B33" s="145" t="s">
        <v>369</v>
      </c>
      <c r="C33" s="108" t="s">
        <v>461</v>
      </c>
      <c r="D33" s="11" t="s">
        <v>466</v>
      </c>
      <c r="E33" s="109">
        <v>0</v>
      </c>
      <c r="F33" s="234" t="s">
        <v>467</v>
      </c>
      <c r="G33" s="235" t="s">
        <v>137</v>
      </c>
      <c r="H33" s="236">
        <f>H32+1000</f>
        <v>16990</v>
      </c>
      <c r="I33" s="237"/>
      <c r="J33" s="238">
        <f t="shared" ref="J33:J41" si="3">H33-I33</f>
        <v>16990</v>
      </c>
      <c r="K33" s="221" t="s">
        <v>464</v>
      </c>
      <c r="L33" s="239">
        <v>7.0000000000000007E-2</v>
      </c>
      <c r="M33" s="240">
        <v>7.0000000000000007E-2</v>
      </c>
      <c r="N33" s="240">
        <v>7.0000000000000007E-2</v>
      </c>
      <c r="O33" s="241"/>
      <c r="P33" s="241"/>
      <c r="Q33" s="242"/>
      <c r="R33" s="27"/>
      <c r="S33" s="566"/>
      <c r="T33" s="566"/>
      <c r="U33" s="566"/>
    </row>
    <row r="34" spans="2:22" ht="21" x14ac:dyDescent="0.3">
      <c r="B34" s="145" t="s">
        <v>369</v>
      </c>
      <c r="C34" s="108" t="s">
        <v>461</v>
      </c>
      <c r="D34" s="11" t="s">
        <v>468</v>
      </c>
      <c r="E34" s="109">
        <v>0.1</v>
      </c>
      <c r="F34" s="234" t="s">
        <v>469</v>
      </c>
      <c r="G34" s="235" t="s">
        <v>137</v>
      </c>
      <c r="H34" s="279">
        <v>17990</v>
      </c>
      <c r="I34" s="280">
        <v>500</v>
      </c>
      <c r="J34" s="281">
        <f t="shared" si="3"/>
        <v>17490</v>
      </c>
      <c r="K34" s="221" t="s">
        <v>394</v>
      </c>
      <c r="L34" s="245">
        <v>7.0000000000000007E-2</v>
      </c>
      <c r="M34" s="246">
        <v>7.0000000000000007E-2</v>
      </c>
      <c r="N34" s="246">
        <v>7.0000000000000007E-2</v>
      </c>
      <c r="O34" s="247"/>
      <c r="P34" s="247" t="s">
        <v>470</v>
      </c>
      <c r="Q34" s="248">
        <v>0</v>
      </c>
      <c r="R34" s="327"/>
      <c r="S34" s="554"/>
      <c r="T34" s="554"/>
      <c r="U34" s="554"/>
    </row>
    <row r="35" spans="2:22" ht="21" x14ac:dyDescent="0.3">
      <c r="B35" s="145" t="s">
        <v>369</v>
      </c>
      <c r="C35" s="108" t="s">
        <v>461</v>
      </c>
      <c r="D35" s="11" t="s">
        <v>471</v>
      </c>
      <c r="E35" s="109">
        <v>0.1</v>
      </c>
      <c r="F35" s="234" t="s">
        <v>472</v>
      </c>
      <c r="G35" s="235" t="s">
        <v>137</v>
      </c>
      <c r="H35" s="279">
        <f>H34+1000</f>
        <v>18990</v>
      </c>
      <c r="I35" s="280">
        <v>500</v>
      </c>
      <c r="J35" s="281">
        <f t="shared" si="3"/>
        <v>18490</v>
      </c>
      <c r="K35" s="221" t="s">
        <v>394</v>
      </c>
      <c r="L35" s="245">
        <v>7.0000000000000007E-2</v>
      </c>
      <c r="M35" s="246">
        <v>7.0000000000000007E-2</v>
      </c>
      <c r="N35" s="246">
        <v>7.0000000000000007E-2</v>
      </c>
      <c r="O35" s="247"/>
      <c r="P35" s="247"/>
      <c r="Q35" s="248"/>
      <c r="R35" s="327"/>
      <c r="S35" s="554"/>
      <c r="T35" s="554"/>
      <c r="U35" s="554"/>
    </row>
    <row r="36" spans="2:22" ht="21" x14ac:dyDescent="0.3">
      <c r="B36" s="145" t="s">
        <v>369</v>
      </c>
      <c r="C36" s="108" t="s">
        <v>461</v>
      </c>
      <c r="D36" s="11" t="s">
        <v>473</v>
      </c>
      <c r="E36" s="109">
        <v>0</v>
      </c>
      <c r="F36" s="234" t="s">
        <v>474</v>
      </c>
      <c r="G36" s="235" t="s">
        <v>257</v>
      </c>
      <c r="H36" s="278">
        <f>H32+600</f>
        <v>16590</v>
      </c>
      <c r="I36" s="243">
        <v>600</v>
      </c>
      <c r="J36" s="244">
        <f t="shared" si="3"/>
        <v>15990</v>
      </c>
      <c r="K36" s="221" t="s">
        <v>464</v>
      </c>
      <c r="L36" s="249">
        <v>7.0000000000000007E-2</v>
      </c>
      <c r="M36" s="250">
        <v>7.0000000000000007E-2</v>
      </c>
      <c r="N36" s="250">
        <v>7.0000000000000007E-2</v>
      </c>
      <c r="O36" s="251"/>
      <c r="P36" s="251" t="s">
        <v>465</v>
      </c>
      <c r="Q36" s="252">
        <v>0</v>
      </c>
      <c r="R36" s="328"/>
      <c r="S36" s="555"/>
      <c r="T36" s="555"/>
      <c r="U36" s="555"/>
    </row>
    <row r="37" spans="2:22" ht="21" x14ac:dyDescent="0.3">
      <c r="B37" s="145" t="s">
        <v>369</v>
      </c>
      <c r="C37" s="108" t="s">
        <v>461</v>
      </c>
      <c r="D37" s="11" t="s">
        <v>475</v>
      </c>
      <c r="E37" s="109">
        <v>0</v>
      </c>
      <c r="F37" s="234" t="s">
        <v>476</v>
      </c>
      <c r="G37" s="235" t="s">
        <v>257</v>
      </c>
      <c r="H37" s="278">
        <f>H34+600</f>
        <v>18590</v>
      </c>
      <c r="I37" s="243">
        <v>1100</v>
      </c>
      <c r="J37" s="244">
        <f t="shared" si="3"/>
        <v>17490</v>
      </c>
      <c r="K37" s="221" t="s">
        <v>394</v>
      </c>
      <c r="L37" s="239">
        <v>7.0000000000000007E-2</v>
      </c>
      <c r="M37" s="240">
        <v>7.0000000000000007E-2</v>
      </c>
      <c r="N37" s="240">
        <v>7.0000000000000007E-2</v>
      </c>
      <c r="O37" s="241"/>
      <c r="P37" s="241" t="s">
        <v>470</v>
      </c>
      <c r="Q37" s="242">
        <v>0</v>
      </c>
      <c r="R37" s="27"/>
      <c r="S37" s="566"/>
      <c r="T37" s="566"/>
      <c r="U37" s="566"/>
    </row>
    <row r="38" spans="2:22" ht="21" x14ac:dyDescent="0.3">
      <c r="B38" s="145" t="s">
        <v>369</v>
      </c>
      <c r="C38" s="108" t="s">
        <v>461</v>
      </c>
      <c r="D38" s="11" t="s">
        <v>477</v>
      </c>
      <c r="E38" s="109">
        <v>0</v>
      </c>
      <c r="F38" s="234" t="s">
        <v>478</v>
      </c>
      <c r="G38" s="235" t="s">
        <v>257</v>
      </c>
      <c r="H38" s="278">
        <f>H32+600</f>
        <v>16590</v>
      </c>
      <c r="I38" s="243">
        <v>600</v>
      </c>
      <c r="J38" s="244">
        <f t="shared" si="3"/>
        <v>15990</v>
      </c>
      <c r="K38" s="221" t="s">
        <v>464</v>
      </c>
      <c r="L38" s="239">
        <v>7.0000000000000007E-2</v>
      </c>
      <c r="M38" s="240">
        <v>7.0000000000000007E-2</v>
      </c>
      <c r="N38" s="240">
        <v>7.0000000000000007E-2</v>
      </c>
      <c r="O38" s="241"/>
      <c r="P38" s="241" t="s">
        <v>465</v>
      </c>
      <c r="Q38" s="242">
        <v>0</v>
      </c>
      <c r="R38" s="27"/>
      <c r="S38" s="566"/>
      <c r="T38" s="566"/>
      <c r="U38" s="566"/>
    </row>
    <row r="39" spans="2:22" ht="21" x14ac:dyDescent="0.3">
      <c r="B39" s="145" t="s">
        <v>369</v>
      </c>
      <c r="C39" s="108" t="s">
        <v>461</v>
      </c>
      <c r="D39" s="11" t="s">
        <v>479</v>
      </c>
      <c r="E39" s="109">
        <v>0</v>
      </c>
      <c r="F39" s="234" t="s">
        <v>480</v>
      </c>
      <c r="G39" s="235" t="s">
        <v>257</v>
      </c>
      <c r="H39" s="278">
        <f>$H$37</f>
        <v>18590</v>
      </c>
      <c r="I39" s="243">
        <v>1100</v>
      </c>
      <c r="J39" s="244">
        <f t="shared" si="3"/>
        <v>17490</v>
      </c>
      <c r="K39" s="221" t="s">
        <v>394</v>
      </c>
      <c r="L39" s="239">
        <v>7.0000000000000007E-2</v>
      </c>
      <c r="M39" s="240">
        <v>7.0000000000000007E-2</v>
      </c>
      <c r="N39" s="240">
        <v>7.0000000000000007E-2</v>
      </c>
      <c r="O39" s="241"/>
      <c r="P39" s="241" t="s">
        <v>470</v>
      </c>
      <c r="Q39" s="242">
        <v>0</v>
      </c>
      <c r="R39" s="27"/>
      <c r="S39" s="566"/>
      <c r="T39" s="566"/>
      <c r="U39" s="566"/>
    </row>
    <row r="40" spans="2:22" ht="21" x14ac:dyDescent="0.3">
      <c r="B40" s="145" t="s">
        <v>369</v>
      </c>
      <c r="C40" s="108" t="s">
        <v>461</v>
      </c>
      <c r="D40" s="11" t="s">
        <v>481</v>
      </c>
      <c r="E40" s="109">
        <v>0</v>
      </c>
      <c r="F40" s="234" t="s">
        <v>482</v>
      </c>
      <c r="G40" s="235" t="s">
        <v>316</v>
      </c>
      <c r="H40" s="278">
        <f>H32+600</f>
        <v>16590</v>
      </c>
      <c r="I40" s="243">
        <v>600</v>
      </c>
      <c r="J40" s="244">
        <f t="shared" si="3"/>
        <v>15990</v>
      </c>
      <c r="K40" s="221" t="s">
        <v>464</v>
      </c>
      <c r="L40" s="239">
        <v>7.0000000000000007E-2</v>
      </c>
      <c r="M40" s="240">
        <v>7.0000000000000007E-2</v>
      </c>
      <c r="N40" s="240">
        <v>7.0000000000000007E-2</v>
      </c>
      <c r="O40" s="241"/>
      <c r="P40" s="241" t="s">
        <v>465</v>
      </c>
      <c r="Q40" s="242">
        <v>0</v>
      </c>
      <c r="R40" s="27"/>
      <c r="S40" s="566"/>
      <c r="T40" s="566"/>
      <c r="U40" s="566"/>
    </row>
    <row r="41" spans="2:22" ht="21" x14ac:dyDescent="0.3">
      <c r="B41" s="145" t="s">
        <v>369</v>
      </c>
      <c r="C41" s="108" t="s">
        <v>461</v>
      </c>
      <c r="D41" s="11" t="s">
        <v>483</v>
      </c>
      <c r="E41" s="109">
        <v>0</v>
      </c>
      <c r="F41" s="234" t="s">
        <v>484</v>
      </c>
      <c r="G41" s="235" t="s">
        <v>316</v>
      </c>
      <c r="H41" s="278">
        <f>$H$37</f>
        <v>18590</v>
      </c>
      <c r="I41" s="243">
        <v>1100</v>
      </c>
      <c r="J41" s="244">
        <f t="shared" si="3"/>
        <v>17490</v>
      </c>
      <c r="K41" s="221" t="s">
        <v>394</v>
      </c>
      <c r="L41" s="239">
        <v>7.0000000000000007E-2</v>
      </c>
      <c r="M41" s="240">
        <v>7.0000000000000007E-2</v>
      </c>
      <c r="N41" s="240">
        <v>7.0000000000000007E-2</v>
      </c>
      <c r="O41" s="241"/>
      <c r="P41" s="241" t="s">
        <v>470</v>
      </c>
      <c r="Q41" s="242">
        <v>0</v>
      </c>
      <c r="R41" s="27"/>
      <c r="S41" s="566"/>
      <c r="T41" s="566"/>
      <c r="U41" s="566"/>
    </row>
    <row r="42" spans="2:22" ht="21" x14ac:dyDescent="0.4">
      <c r="B42" s="142" t="s">
        <v>369</v>
      </c>
      <c r="C42" s="190" t="s">
        <v>485</v>
      </c>
      <c r="D42" s="16" t="s">
        <v>486</v>
      </c>
      <c r="E42" s="124">
        <v>7.4999999999999997E-2</v>
      </c>
      <c r="F42" s="191" t="s">
        <v>487</v>
      </c>
      <c r="G42" s="192" t="s">
        <v>137</v>
      </c>
      <c r="H42" s="272">
        <v>17990</v>
      </c>
      <c r="I42" s="273"/>
      <c r="J42" s="274">
        <f>+H42-I42</f>
        <v>17990</v>
      </c>
      <c r="K42" s="220" t="s">
        <v>412</v>
      </c>
      <c r="L42" s="196">
        <v>7.0000000000000007E-2</v>
      </c>
      <c r="M42" s="197">
        <v>7.0000000000000007E-2</v>
      </c>
      <c r="N42" s="197">
        <v>7.0000000000000007E-2</v>
      </c>
      <c r="O42" s="198"/>
      <c r="P42" s="198" t="s">
        <v>488</v>
      </c>
      <c r="Q42" s="326" t="s">
        <v>35</v>
      </c>
      <c r="R42" s="316"/>
      <c r="S42" s="546">
        <v>2.5000000000000001E-2</v>
      </c>
      <c r="T42" s="546" t="s">
        <v>453</v>
      </c>
      <c r="U42" s="651">
        <v>30</v>
      </c>
      <c r="V42" s="556">
        <f>+S42*J42</f>
        <v>449.75</v>
      </c>
    </row>
    <row r="43" spans="2:22" ht="21" x14ac:dyDescent="0.4">
      <c r="B43" s="145" t="s">
        <v>369</v>
      </c>
      <c r="C43" s="200" t="s">
        <v>485</v>
      </c>
      <c r="D43" t="s">
        <v>489</v>
      </c>
      <c r="E43" s="109">
        <v>7.4999999999999997E-2</v>
      </c>
      <c r="F43" s="201" t="s">
        <v>490</v>
      </c>
      <c r="G43" s="202" t="s">
        <v>137</v>
      </c>
      <c r="H43" s="204">
        <v>18990</v>
      </c>
      <c r="I43" s="205"/>
      <c r="J43" s="206">
        <f t="shared" ref="J43:J45" si="4">H43-I43</f>
        <v>18990</v>
      </c>
      <c r="K43" s="221" t="s">
        <v>412</v>
      </c>
      <c r="L43" s="207">
        <v>7.0000000000000007E-2</v>
      </c>
      <c r="M43" s="208">
        <v>7.0000000000000007E-2</v>
      </c>
      <c r="N43" s="208">
        <v>7.0000000000000007E-2</v>
      </c>
      <c r="O43" s="209"/>
      <c r="P43" s="209" t="s">
        <v>491</v>
      </c>
      <c r="Q43" s="112" t="s">
        <v>35</v>
      </c>
      <c r="R43" s="70"/>
      <c r="S43" s="549">
        <v>2.5000000000000001E-2</v>
      </c>
      <c r="T43" s="549" t="str">
        <f>+T42</f>
        <v>BONO</v>
      </c>
      <c r="U43" s="652"/>
    </row>
    <row r="44" spans="2:22" ht="21" x14ac:dyDescent="0.4">
      <c r="B44" s="145" t="s">
        <v>369</v>
      </c>
      <c r="C44" s="200" t="s">
        <v>485</v>
      </c>
      <c r="D44" t="s">
        <v>492</v>
      </c>
      <c r="E44" s="109">
        <v>7.4999999999999997E-2</v>
      </c>
      <c r="F44" s="201" t="s">
        <v>493</v>
      </c>
      <c r="G44" s="202" t="s">
        <v>137</v>
      </c>
      <c r="H44" s="204">
        <v>19490</v>
      </c>
      <c r="I44" s="205">
        <v>500</v>
      </c>
      <c r="J44" s="206">
        <f t="shared" si="4"/>
        <v>18990</v>
      </c>
      <c r="K44" s="221" t="s">
        <v>412</v>
      </c>
      <c r="L44" s="207">
        <v>7.0000000000000007E-2</v>
      </c>
      <c r="M44" s="208">
        <v>7.0000000000000007E-2</v>
      </c>
      <c r="N44" s="208">
        <v>7.0000000000000007E-2</v>
      </c>
      <c r="O44" s="209"/>
      <c r="P44" s="209" t="s">
        <v>494</v>
      </c>
      <c r="Q44" s="112">
        <v>0</v>
      </c>
      <c r="R44" s="70"/>
      <c r="S44" s="549">
        <v>2.5000000000000001E-2</v>
      </c>
      <c r="T44" s="549" t="str">
        <f t="shared" ref="T44:T57" si="5">+T43</f>
        <v>BONO</v>
      </c>
      <c r="U44" s="652"/>
    </row>
    <row r="45" spans="2:22" ht="21" x14ac:dyDescent="0.4">
      <c r="B45" s="145" t="s">
        <v>369</v>
      </c>
      <c r="C45" s="200" t="s">
        <v>485</v>
      </c>
      <c r="D45" t="s">
        <v>495</v>
      </c>
      <c r="E45" s="109">
        <v>7.4999999999999997E-2</v>
      </c>
      <c r="F45" s="201" t="s">
        <v>496</v>
      </c>
      <c r="G45" s="202" t="s">
        <v>137</v>
      </c>
      <c r="H45" s="204">
        <v>20490</v>
      </c>
      <c r="I45" s="205">
        <v>500</v>
      </c>
      <c r="J45" s="206">
        <f t="shared" si="4"/>
        <v>19990</v>
      </c>
      <c r="K45" s="221" t="s">
        <v>412</v>
      </c>
      <c r="L45" s="207">
        <v>7.0000000000000007E-2</v>
      </c>
      <c r="M45" s="208">
        <v>7.0000000000000007E-2</v>
      </c>
      <c r="N45" s="208">
        <v>7.0000000000000007E-2</v>
      </c>
      <c r="O45" s="209"/>
      <c r="P45" s="209" t="s">
        <v>497</v>
      </c>
      <c r="Q45" s="112" t="s">
        <v>35</v>
      </c>
      <c r="R45" s="70"/>
      <c r="S45" s="549">
        <v>2.5000000000000001E-2</v>
      </c>
      <c r="T45" s="549" t="str">
        <f t="shared" si="5"/>
        <v>BONO</v>
      </c>
      <c r="U45" s="652"/>
    </row>
    <row r="46" spans="2:22" ht="21" x14ac:dyDescent="0.4">
      <c r="B46" s="145" t="s">
        <v>369</v>
      </c>
      <c r="C46" s="200" t="s">
        <v>485</v>
      </c>
      <c r="D46" t="s">
        <v>498</v>
      </c>
      <c r="E46" s="109">
        <v>0</v>
      </c>
      <c r="F46" s="201" t="s">
        <v>499</v>
      </c>
      <c r="G46" s="202" t="s">
        <v>257</v>
      </c>
      <c r="H46" s="275">
        <f>+H42+600</f>
        <v>18590</v>
      </c>
      <c r="I46" s="276">
        <v>600</v>
      </c>
      <c r="J46" s="277">
        <f>+H46-I46</f>
        <v>17990</v>
      </c>
      <c r="K46" s="221" t="s">
        <v>412</v>
      </c>
      <c r="L46" s="207">
        <v>7.0000000000000007E-2</v>
      </c>
      <c r="M46" s="208">
        <v>7.0000000000000007E-2</v>
      </c>
      <c r="N46" s="208">
        <v>7.0000000000000007E-2</v>
      </c>
      <c r="O46" s="209"/>
      <c r="P46" s="209" t="s">
        <v>488</v>
      </c>
      <c r="Q46" s="557" t="s">
        <v>35</v>
      </c>
      <c r="R46" s="70"/>
      <c r="S46" s="549">
        <v>2.5000000000000001E-2</v>
      </c>
      <c r="T46" s="549" t="str">
        <f t="shared" si="5"/>
        <v>BONO</v>
      </c>
      <c r="U46" s="652"/>
    </row>
    <row r="47" spans="2:22" ht="21" x14ac:dyDescent="0.4">
      <c r="B47" s="145" t="s">
        <v>369</v>
      </c>
      <c r="C47" s="200" t="s">
        <v>485</v>
      </c>
      <c r="D47" t="s">
        <v>500</v>
      </c>
      <c r="E47" s="109">
        <v>0</v>
      </c>
      <c r="F47" s="201" t="s">
        <v>501</v>
      </c>
      <c r="G47" s="202" t="s">
        <v>257</v>
      </c>
      <c r="H47" s="204">
        <f>+H43+600</f>
        <v>19590</v>
      </c>
      <c r="I47" s="205">
        <v>600</v>
      </c>
      <c r="J47" s="206">
        <f t="shared" ref="J47:J73" si="6">H47-I47</f>
        <v>18990</v>
      </c>
      <c r="K47" s="221" t="s">
        <v>412</v>
      </c>
      <c r="L47" s="207">
        <v>7.0000000000000007E-2</v>
      </c>
      <c r="M47" s="208">
        <v>7.0000000000000007E-2</v>
      </c>
      <c r="N47" s="208">
        <v>7.0000000000000007E-2</v>
      </c>
      <c r="O47" s="209"/>
      <c r="P47" s="209" t="s">
        <v>491</v>
      </c>
      <c r="Q47" s="557" t="s">
        <v>35</v>
      </c>
      <c r="R47" s="70"/>
      <c r="S47" s="549">
        <v>2.5000000000000001E-2</v>
      </c>
      <c r="T47" s="549" t="str">
        <f t="shared" si="5"/>
        <v>BONO</v>
      </c>
      <c r="U47" s="652"/>
    </row>
    <row r="48" spans="2:22" ht="21" x14ac:dyDescent="0.4">
      <c r="B48" s="145" t="s">
        <v>369</v>
      </c>
      <c r="C48" s="200" t="s">
        <v>485</v>
      </c>
      <c r="D48" t="s">
        <v>502</v>
      </c>
      <c r="E48" s="109">
        <v>0</v>
      </c>
      <c r="F48" s="201" t="s">
        <v>503</v>
      </c>
      <c r="G48" s="202" t="s">
        <v>257</v>
      </c>
      <c r="H48" s="204">
        <f t="shared" ref="H48:H49" si="7">+H44+600</f>
        <v>20090</v>
      </c>
      <c r="I48" s="205">
        <v>1100</v>
      </c>
      <c r="J48" s="206">
        <f t="shared" si="6"/>
        <v>18990</v>
      </c>
      <c r="K48" s="221" t="s">
        <v>412</v>
      </c>
      <c r="L48" s="207">
        <v>7.0000000000000007E-2</v>
      </c>
      <c r="M48" s="208">
        <v>7.0000000000000007E-2</v>
      </c>
      <c r="N48" s="208">
        <v>7.0000000000000007E-2</v>
      </c>
      <c r="O48" s="209"/>
      <c r="P48" s="209" t="s">
        <v>494</v>
      </c>
      <c r="Q48" s="557">
        <v>0</v>
      </c>
      <c r="R48" s="70"/>
      <c r="S48" s="549">
        <v>2.5000000000000001E-2</v>
      </c>
      <c r="T48" s="549" t="str">
        <f t="shared" si="5"/>
        <v>BONO</v>
      </c>
      <c r="U48" s="652"/>
    </row>
    <row r="49" spans="2:21" ht="21" x14ac:dyDescent="0.4">
      <c r="B49" s="145" t="s">
        <v>369</v>
      </c>
      <c r="C49" s="200" t="s">
        <v>485</v>
      </c>
      <c r="D49" t="s">
        <v>504</v>
      </c>
      <c r="E49" s="109">
        <v>0</v>
      </c>
      <c r="F49" s="201" t="s">
        <v>505</v>
      </c>
      <c r="G49" s="202" t="s">
        <v>257</v>
      </c>
      <c r="H49" s="204">
        <f t="shared" si="7"/>
        <v>21090</v>
      </c>
      <c r="I49" s="205">
        <v>1100</v>
      </c>
      <c r="J49" s="206">
        <f t="shared" si="6"/>
        <v>19990</v>
      </c>
      <c r="K49" s="221" t="s">
        <v>412</v>
      </c>
      <c r="L49" s="207">
        <v>7.0000000000000007E-2</v>
      </c>
      <c r="M49" s="208">
        <v>7.0000000000000007E-2</v>
      </c>
      <c r="N49" s="208">
        <v>7.0000000000000007E-2</v>
      </c>
      <c r="O49" s="209"/>
      <c r="P49" s="209" t="s">
        <v>497</v>
      </c>
      <c r="Q49" s="557" t="s">
        <v>35</v>
      </c>
      <c r="R49" s="70"/>
      <c r="S49" s="549">
        <v>2.5000000000000001E-2</v>
      </c>
      <c r="T49" s="549" t="str">
        <f t="shared" si="5"/>
        <v>BONO</v>
      </c>
      <c r="U49" s="652"/>
    </row>
    <row r="50" spans="2:21" ht="21" x14ac:dyDescent="0.4">
      <c r="B50" s="145" t="s">
        <v>369</v>
      </c>
      <c r="C50" s="200" t="s">
        <v>485</v>
      </c>
      <c r="D50" t="s">
        <v>506</v>
      </c>
      <c r="E50" s="109">
        <v>0</v>
      </c>
      <c r="F50" s="201" t="s">
        <v>507</v>
      </c>
      <c r="G50" s="202" t="s">
        <v>257</v>
      </c>
      <c r="H50" s="204">
        <f>+H46</f>
        <v>18590</v>
      </c>
      <c r="I50" s="205">
        <v>600</v>
      </c>
      <c r="J50" s="206">
        <f t="shared" si="6"/>
        <v>17990</v>
      </c>
      <c r="K50" s="221" t="s">
        <v>412</v>
      </c>
      <c r="L50" s="207">
        <v>7.0000000000000007E-2</v>
      </c>
      <c r="M50" s="208">
        <v>7.0000000000000007E-2</v>
      </c>
      <c r="N50" s="208">
        <v>7.0000000000000007E-2</v>
      </c>
      <c r="O50" s="209"/>
      <c r="P50" s="209" t="s">
        <v>488</v>
      </c>
      <c r="Q50" s="557" t="s">
        <v>35</v>
      </c>
      <c r="R50" s="70"/>
      <c r="S50" s="549">
        <v>2.5000000000000001E-2</v>
      </c>
      <c r="T50" s="549" t="str">
        <f t="shared" si="5"/>
        <v>BONO</v>
      </c>
      <c r="U50" s="652"/>
    </row>
    <row r="51" spans="2:21" ht="21" x14ac:dyDescent="0.4">
      <c r="B51" s="145" t="s">
        <v>369</v>
      </c>
      <c r="C51" s="200" t="s">
        <v>485</v>
      </c>
      <c r="D51" t="s">
        <v>508</v>
      </c>
      <c r="E51" s="109">
        <v>0</v>
      </c>
      <c r="F51" s="201" t="s">
        <v>509</v>
      </c>
      <c r="G51" s="202" t="s">
        <v>257</v>
      </c>
      <c r="H51" s="204">
        <f t="shared" ref="H51:H52" si="8">+H47</f>
        <v>19590</v>
      </c>
      <c r="I51" s="205">
        <v>600</v>
      </c>
      <c r="J51" s="206">
        <f t="shared" si="6"/>
        <v>18990</v>
      </c>
      <c r="K51" s="221" t="s">
        <v>412</v>
      </c>
      <c r="L51" s="207">
        <v>7.0000000000000007E-2</v>
      </c>
      <c r="M51" s="208">
        <v>7.0000000000000007E-2</v>
      </c>
      <c r="N51" s="208">
        <v>7.0000000000000007E-2</v>
      </c>
      <c r="O51" s="209"/>
      <c r="P51" s="209" t="s">
        <v>491</v>
      </c>
      <c r="Q51" s="557" t="s">
        <v>35</v>
      </c>
      <c r="R51" s="70"/>
      <c r="S51" s="549">
        <v>2.5000000000000001E-2</v>
      </c>
      <c r="T51" s="549" t="str">
        <f t="shared" si="5"/>
        <v>BONO</v>
      </c>
      <c r="U51" s="652"/>
    </row>
    <row r="52" spans="2:21" ht="21" x14ac:dyDescent="0.4">
      <c r="B52" s="145" t="s">
        <v>369</v>
      </c>
      <c r="C52" s="200" t="s">
        <v>485</v>
      </c>
      <c r="D52" t="s">
        <v>510</v>
      </c>
      <c r="E52" s="109">
        <v>0</v>
      </c>
      <c r="F52" s="201" t="s">
        <v>511</v>
      </c>
      <c r="G52" s="202" t="s">
        <v>257</v>
      </c>
      <c r="H52" s="204">
        <f t="shared" si="8"/>
        <v>20090</v>
      </c>
      <c r="I52" s="205">
        <v>1100</v>
      </c>
      <c r="J52" s="206">
        <f t="shared" si="6"/>
        <v>18990</v>
      </c>
      <c r="K52" s="221" t="s">
        <v>412</v>
      </c>
      <c r="L52" s="207">
        <v>7.0000000000000007E-2</v>
      </c>
      <c r="M52" s="208">
        <v>7.0000000000000007E-2</v>
      </c>
      <c r="N52" s="208">
        <v>7.0000000000000007E-2</v>
      </c>
      <c r="O52" s="209"/>
      <c r="P52" s="209" t="s">
        <v>494</v>
      </c>
      <c r="Q52" s="557" t="s">
        <v>35</v>
      </c>
      <c r="R52" s="70"/>
      <c r="S52" s="549">
        <v>2.5000000000000001E-2</v>
      </c>
      <c r="T52" s="549" t="str">
        <f t="shared" si="5"/>
        <v>BONO</v>
      </c>
      <c r="U52" s="652"/>
    </row>
    <row r="53" spans="2:21" ht="21" x14ac:dyDescent="0.4">
      <c r="B53" s="145" t="s">
        <v>369</v>
      </c>
      <c r="C53" s="200" t="s">
        <v>485</v>
      </c>
      <c r="D53" t="s">
        <v>512</v>
      </c>
      <c r="E53" s="109">
        <v>0</v>
      </c>
      <c r="F53" s="201" t="s">
        <v>513</v>
      </c>
      <c r="G53" s="202" t="s">
        <v>257</v>
      </c>
      <c r="H53" s="204">
        <f>+H49</f>
        <v>21090</v>
      </c>
      <c r="I53" s="205">
        <v>1100</v>
      </c>
      <c r="J53" s="206">
        <f t="shared" si="6"/>
        <v>19990</v>
      </c>
      <c r="K53" s="221" t="s">
        <v>412</v>
      </c>
      <c r="L53" s="207">
        <v>7.0000000000000007E-2</v>
      </c>
      <c r="M53" s="208">
        <v>7.0000000000000007E-2</v>
      </c>
      <c r="N53" s="208">
        <v>7.0000000000000007E-2</v>
      </c>
      <c r="O53" s="209"/>
      <c r="P53" s="209" t="s">
        <v>497</v>
      </c>
      <c r="Q53" s="557" t="s">
        <v>35</v>
      </c>
      <c r="R53" s="70"/>
      <c r="S53" s="549">
        <v>2.5000000000000001E-2</v>
      </c>
      <c r="T53" s="549" t="str">
        <f t="shared" si="5"/>
        <v>BONO</v>
      </c>
      <c r="U53" s="652"/>
    </row>
    <row r="54" spans="2:21" ht="21" x14ac:dyDescent="0.4">
      <c r="B54" s="145" t="s">
        <v>369</v>
      </c>
      <c r="C54" s="200" t="s">
        <v>485</v>
      </c>
      <c r="D54" t="s">
        <v>514</v>
      </c>
      <c r="E54" s="109">
        <v>0</v>
      </c>
      <c r="F54" s="201" t="s">
        <v>515</v>
      </c>
      <c r="G54" s="202" t="s">
        <v>316</v>
      </c>
      <c r="H54" s="204">
        <f t="shared" ref="H54:H57" si="9">+H50</f>
        <v>18590</v>
      </c>
      <c r="I54" s="205">
        <v>600</v>
      </c>
      <c r="J54" s="206">
        <f t="shared" si="6"/>
        <v>17990</v>
      </c>
      <c r="K54" s="221" t="s">
        <v>412</v>
      </c>
      <c r="L54" s="207">
        <v>7.0000000000000007E-2</v>
      </c>
      <c r="M54" s="208">
        <v>7.0000000000000007E-2</v>
      </c>
      <c r="N54" s="208">
        <v>7.0000000000000007E-2</v>
      </c>
      <c r="O54" s="209"/>
      <c r="P54" s="209" t="s">
        <v>488</v>
      </c>
      <c r="Q54" s="557" t="s">
        <v>35</v>
      </c>
      <c r="R54" s="70"/>
      <c r="S54" s="549">
        <v>2.5000000000000001E-2</v>
      </c>
      <c r="T54" s="549" t="str">
        <f t="shared" si="5"/>
        <v>BONO</v>
      </c>
      <c r="U54" s="652"/>
    </row>
    <row r="55" spans="2:21" ht="21" x14ac:dyDescent="0.4">
      <c r="B55" s="145" t="s">
        <v>369</v>
      </c>
      <c r="C55" s="200" t="s">
        <v>485</v>
      </c>
      <c r="D55" t="s">
        <v>516</v>
      </c>
      <c r="E55" s="109">
        <v>0</v>
      </c>
      <c r="F55" s="201" t="s">
        <v>517</v>
      </c>
      <c r="G55" s="202" t="s">
        <v>316</v>
      </c>
      <c r="H55" s="204">
        <f t="shared" si="9"/>
        <v>19590</v>
      </c>
      <c r="I55" s="205">
        <v>600</v>
      </c>
      <c r="J55" s="206">
        <f t="shared" si="6"/>
        <v>18990</v>
      </c>
      <c r="K55" s="221" t="s">
        <v>412</v>
      </c>
      <c r="L55" s="207">
        <v>7.0000000000000007E-2</v>
      </c>
      <c r="M55" s="208">
        <v>7.0000000000000007E-2</v>
      </c>
      <c r="N55" s="208">
        <v>7.0000000000000007E-2</v>
      </c>
      <c r="O55" s="209"/>
      <c r="P55" s="209" t="s">
        <v>491</v>
      </c>
      <c r="Q55" s="557" t="s">
        <v>35</v>
      </c>
      <c r="R55" s="70"/>
      <c r="S55" s="549">
        <v>2.5000000000000001E-2</v>
      </c>
      <c r="T55" s="549" t="str">
        <f t="shared" si="5"/>
        <v>BONO</v>
      </c>
      <c r="U55" s="652"/>
    </row>
    <row r="56" spans="2:21" ht="21" x14ac:dyDescent="0.4">
      <c r="B56" s="145" t="s">
        <v>369</v>
      </c>
      <c r="C56" s="200" t="s">
        <v>485</v>
      </c>
      <c r="D56" t="s">
        <v>518</v>
      </c>
      <c r="E56" s="109">
        <v>0</v>
      </c>
      <c r="F56" s="201" t="s">
        <v>519</v>
      </c>
      <c r="G56" s="202" t="s">
        <v>316</v>
      </c>
      <c r="H56" s="204">
        <f t="shared" si="9"/>
        <v>20090</v>
      </c>
      <c r="I56" s="205">
        <v>1100</v>
      </c>
      <c r="J56" s="206">
        <f t="shared" si="6"/>
        <v>18990</v>
      </c>
      <c r="K56" s="221" t="s">
        <v>412</v>
      </c>
      <c r="L56" s="207">
        <v>7.0000000000000007E-2</v>
      </c>
      <c r="M56" s="208">
        <v>7.0000000000000007E-2</v>
      </c>
      <c r="N56" s="208">
        <v>7.0000000000000007E-2</v>
      </c>
      <c r="O56" s="209"/>
      <c r="P56" s="209" t="s">
        <v>494</v>
      </c>
      <c r="Q56" s="557" t="s">
        <v>35</v>
      </c>
      <c r="R56" s="70"/>
      <c r="S56" s="549">
        <v>2.5000000000000001E-2</v>
      </c>
      <c r="T56" s="549" t="str">
        <f t="shared" si="5"/>
        <v>BONO</v>
      </c>
      <c r="U56" s="652"/>
    </row>
    <row r="57" spans="2:21" ht="21" x14ac:dyDescent="0.4">
      <c r="B57" s="180" t="s">
        <v>369</v>
      </c>
      <c r="C57" s="210" t="s">
        <v>485</v>
      </c>
      <c r="D57" s="14" t="s">
        <v>520</v>
      </c>
      <c r="E57" s="159">
        <v>0</v>
      </c>
      <c r="F57" s="211" t="s">
        <v>521</v>
      </c>
      <c r="G57" s="212" t="s">
        <v>316</v>
      </c>
      <c r="H57" s="204">
        <f t="shared" si="9"/>
        <v>21090</v>
      </c>
      <c r="I57" s="205">
        <v>1100</v>
      </c>
      <c r="J57" s="206">
        <f t="shared" si="6"/>
        <v>19990</v>
      </c>
      <c r="K57" s="221" t="s">
        <v>412</v>
      </c>
      <c r="L57" s="207">
        <v>7.0000000000000007E-2</v>
      </c>
      <c r="M57" s="208">
        <v>7.0000000000000007E-2</v>
      </c>
      <c r="N57" s="208">
        <v>7.0000000000000007E-2</v>
      </c>
      <c r="O57" s="209"/>
      <c r="P57" s="209" t="s">
        <v>497</v>
      </c>
      <c r="Q57" s="557" t="s">
        <v>35</v>
      </c>
      <c r="R57" s="70"/>
      <c r="S57" s="549">
        <v>2.5000000000000001E-2</v>
      </c>
      <c r="T57" s="549" t="str">
        <f t="shared" si="5"/>
        <v>BONO</v>
      </c>
      <c r="U57" s="653"/>
    </row>
    <row r="58" spans="2:21" ht="21" x14ac:dyDescent="0.4">
      <c r="B58" s="142" t="s">
        <v>369</v>
      </c>
      <c r="C58" s="190" t="s">
        <v>522</v>
      </c>
      <c r="D58" s="16" t="s">
        <v>523</v>
      </c>
      <c r="E58" s="124">
        <v>7.4999999999999997E-2</v>
      </c>
      <c r="F58" s="191" t="s">
        <v>524</v>
      </c>
      <c r="G58" s="192" t="s">
        <v>137</v>
      </c>
      <c r="H58" s="272">
        <v>20990</v>
      </c>
      <c r="I58" s="273"/>
      <c r="J58" s="308">
        <f t="shared" si="6"/>
        <v>20990</v>
      </c>
      <c r="K58" s="195" t="s">
        <v>525</v>
      </c>
      <c r="L58" s="196">
        <v>7.0000000000000007E-2</v>
      </c>
      <c r="M58" s="197">
        <v>7.0000000000000007E-2</v>
      </c>
      <c r="N58" s="197">
        <v>7.0000000000000007E-2</v>
      </c>
      <c r="O58" s="198"/>
      <c r="P58" s="198"/>
      <c r="Q58" s="199">
        <v>0</v>
      </c>
      <c r="R58" s="316"/>
      <c r="S58" s="546"/>
      <c r="T58" s="546"/>
      <c r="U58" s="558"/>
    </row>
    <row r="59" spans="2:21" ht="21" x14ac:dyDescent="0.4">
      <c r="B59" s="145" t="s">
        <v>369</v>
      </c>
      <c r="C59" s="200" t="s">
        <v>522</v>
      </c>
      <c r="D59" t="s">
        <v>526</v>
      </c>
      <c r="E59" s="109">
        <v>7.4999999999999997E-2</v>
      </c>
      <c r="F59" s="201" t="s">
        <v>527</v>
      </c>
      <c r="G59" s="202" t="s">
        <v>137</v>
      </c>
      <c r="H59" s="275">
        <v>21990</v>
      </c>
      <c r="I59" s="276"/>
      <c r="J59" s="309">
        <f t="shared" si="6"/>
        <v>21990</v>
      </c>
      <c r="K59" s="203" t="s">
        <v>525</v>
      </c>
      <c r="L59" s="207">
        <v>7.0000000000000007E-2</v>
      </c>
      <c r="M59" s="208">
        <v>7.0000000000000007E-2</v>
      </c>
      <c r="N59" s="208">
        <v>7.0000000000000007E-2</v>
      </c>
      <c r="O59" s="209"/>
      <c r="P59" s="209"/>
      <c r="Q59" s="112" t="s">
        <v>35</v>
      </c>
      <c r="R59" s="70"/>
      <c r="S59" s="549"/>
      <c r="T59" s="549"/>
      <c r="U59" s="559"/>
    </row>
    <row r="60" spans="2:21" ht="21" x14ac:dyDescent="0.4">
      <c r="B60" s="145" t="s">
        <v>369</v>
      </c>
      <c r="C60" s="200" t="s">
        <v>522</v>
      </c>
      <c r="D60" t="s">
        <v>528</v>
      </c>
      <c r="E60" s="109">
        <v>0</v>
      </c>
      <c r="F60" s="253" t="s">
        <v>529</v>
      </c>
      <c r="G60" s="254" t="s">
        <v>257</v>
      </c>
      <c r="H60" s="275">
        <f>+H58+600</f>
        <v>21590</v>
      </c>
      <c r="I60" s="276"/>
      <c r="J60" s="309">
        <f t="shared" si="6"/>
        <v>21590</v>
      </c>
      <c r="K60" s="203" t="s">
        <v>525</v>
      </c>
      <c r="L60" s="207">
        <v>7.0000000000000007E-2</v>
      </c>
      <c r="M60" s="208">
        <v>7.0000000000000007E-2</v>
      </c>
      <c r="N60" s="208">
        <v>7.0000000000000007E-2</v>
      </c>
      <c r="O60" s="209"/>
      <c r="P60" s="209"/>
      <c r="Q60" s="112">
        <v>0</v>
      </c>
      <c r="R60" s="70"/>
      <c r="S60" s="549"/>
      <c r="T60" s="549"/>
      <c r="U60" s="559"/>
    </row>
    <row r="61" spans="2:21" ht="21" x14ac:dyDescent="0.4">
      <c r="B61" s="180" t="s">
        <v>369</v>
      </c>
      <c r="C61" s="210" t="s">
        <v>522</v>
      </c>
      <c r="D61" s="14" t="s">
        <v>530</v>
      </c>
      <c r="E61" s="159">
        <v>0</v>
      </c>
      <c r="F61" s="255" t="s">
        <v>531</v>
      </c>
      <c r="G61" s="256" t="s">
        <v>257</v>
      </c>
      <c r="H61" s="310">
        <f>+H59+600</f>
        <v>22590</v>
      </c>
      <c r="I61" s="311">
        <v>600</v>
      </c>
      <c r="J61" s="312">
        <f t="shared" si="6"/>
        <v>21990</v>
      </c>
      <c r="K61" s="214" t="s">
        <v>525</v>
      </c>
      <c r="L61" s="215">
        <v>7.0000000000000007E-2</v>
      </c>
      <c r="M61" s="216">
        <v>7.0000000000000007E-2</v>
      </c>
      <c r="N61" s="216">
        <v>7.0000000000000007E-2</v>
      </c>
      <c r="O61" s="217"/>
      <c r="P61" s="217"/>
      <c r="Q61" s="218">
        <v>0</v>
      </c>
      <c r="R61" s="295"/>
      <c r="S61" s="560" t="s">
        <v>257</v>
      </c>
      <c r="T61" s="560" t="s">
        <v>257</v>
      </c>
      <c r="U61" s="561"/>
    </row>
    <row r="62" spans="2:21" ht="21" x14ac:dyDescent="0.4">
      <c r="B62" s="145" t="s">
        <v>369</v>
      </c>
      <c r="C62" s="200" t="s">
        <v>532</v>
      </c>
      <c r="D62" t="s">
        <v>533</v>
      </c>
      <c r="E62" s="109">
        <v>0.1</v>
      </c>
      <c r="F62" s="257" t="s">
        <v>534</v>
      </c>
      <c r="G62" s="202" t="s">
        <v>137</v>
      </c>
      <c r="H62" s="204">
        <v>18990</v>
      </c>
      <c r="I62" s="205">
        <v>1000</v>
      </c>
      <c r="J62" s="206">
        <f t="shared" si="6"/>
        <v>17990</v>
      </c>
      <c r="K62" s="221" t="s">
        <v>535</v>
      </c>
      <c r="L62" s="207">
        <v>7.0000000000000007E-2</v>
      </c>
      <c r="M62" s="208">
        <v>7.0000000000000007E-2</v>
      </c>
      <c r="N62" s="208">
        <v>7.0000000000000007E-2</v>
      </c>
      <c r="O62" s="209"/>
      <c r="P62" s="209" t="s">
        <v>536</v>
      </c>
      <c r="Q62" s="557" t="s">
        <v>35</v>
      </c>
      <c r="R62" s="70"/>
      <c r="S62" s="562">
        <v>180</v>
      </c>
      <c r="T62" s="549" t="s">
        <v>537</v>
      </c>
      <c r="U62" s="548" t="s">
        <v>390</v>
      </c>
    </row>
    <row r="63" spans="2:21" ht="21" x14ac:dyDescent="0.4">
      <c r="B63" s="145" t="s">
        <v>369</v>
      </c>
      <c r="C63" s="200" t="s">
        <v>532</v>
      </c>
      <c r="D63" t="s">
        <v>538</v>
      </c>
      <c r="E63" s="109">
        <v>0.1</v>
      </c>
      <c r="F63" s="257" t="s">
        <v>539</v>
      </c>
      <c r="G63" s="202" t="s">
        <v>137</v>
      </c>
      <c r="H63" s="275">
        <v>20990</v>
      </c>
      <c r="I63" s="276">
        <v>2000</v>
      </c>
      <c r="J63" s="277">
        <f t="shared" si="6"/>
        <v>18990</v>
      </c>
      <c r="K63" s="221" t="s">
        <v>535</v>
      </c>
      <c r="L63" s="207">
        <v>7.0000000000000007E-2</v>
      </c>
      <c r="M63" s="208">
        <v>7.0000000000000007E-2</v>
      </c>
      <c r="N63" s="208">
        <v>7.0000000000000007E-2</v>
      </c>
      <c r="O63" s="209"/>
      <c r="P63" s="209" t="s">
        <v>540</v>
      </c>
      <c r="Q63" s="112">
        <v>0</v>
      </c>
      <c r="R63" s="70"/>
      <c r="S63" s="549"/>
      <c r="T63" s="549"/>
      <c r="U63" s="549"/>
    </row>
    <row r="64" spans="2:21" ht="21" x14ac:dyDescent="0.4">
      <c r="B64" s="145" t="s">
        <v>369</v>
      </c>
      <c r="C64" s="200" t="s">
        <v>532</v>
      </c>
      <c r="D64" t="s">
        <v>541</v>
      </c>
      <c r="E64" s="109">
        <v>0.1</v>
      </c>
      <c r="F64" s="257" t="s">
        <v>542</v>
      </c>
      <c r="G64" s="202" t="s">
        <v>137</v>
      </c>
      <c r="H64" s="275">
        <v>21990</v>
      </c>
      <c r="I64" s="276">
        <v>1300</v>
      </c>
      <c r="J64" s="277">
        <f t="shared" si="6"/>
        <v>20690</v>
      </c>
      <c r="K64" s="221" t="s">
        <v>535</v>
      </c>
      <c r="L64" s="207">
        <v>7.0000000000000007E-2</v>
      </c>
      <c r="M64" s="208">
        <v>7.0000000000000007E-2</v>
      </c>
      <c r="N64" s="208">
        <v>7.0000000000000007E-2</v>
      </c>
      <c r="O64" s="209"/>
      <c r="P64" s="209" t="s">
        <v>543</v>
      </c>
      <c r="Q64" s="112">
        <v>0</v>
      </c>
      <c r="R64" s="70"/>
      <c r="S64" s="549"/>
      <c r="T64" s="549"/>
      <c r="U64" s="549"/>
    </row>
    <row r="65" spans="2:23" ht="21" x14ac:dyDescent="0.4">
      <c r="B65" s="145" t="s">
        <v>369</v>
      </c>
      <c r="C65" s="200" t="s">
        <v>532</v>
      </c>
      <c r="D65" t="s">
        <v>544</v>
      </c>
      <c r="E65" s="109">
        <v>0.05</v>
      </c>
      <c r="F65" s="257" t="s">
        <v>545</v>
      </c>
      <c r="G65" s="202" t="s">
        <v>137</v>
      </c>
      <c r="H65" s="204">
        <v>21990</v>
      </c>
      <c r="I65" s="205"/>
      <c r="J65" s="206">
        <f t="shared" si="6"/>
        <v>21990</v>
      </c>
      <c r="K65" s="221" t="s">
        <v>535</v>
      </c>
      <c r="L65" s="207">
        <v>7.0000000000000007E-2</v>
      </c>
      <c r="M65" s="208">
        <v>7.0000000000000007E-2</v>
      </c>
      <c r="N65" s="208">
        <v>7.0000000000000007E-2</v>
      </c>
      <c r="O65" s="209"/>
      <c r="P65" s="209"/>
      <c r="Q65" s="112">
        <v>0</v>
      </c>
      <c r="R65" s="70"/>
      <c r="S65" s="549"/>
      <c r="T65" s="549"/>
      <c r="U65" s="549"/>
    </row>
    <row r="66" spans="2:23" ht="21" x14ac:dyDescent="0.4">
      <c r="B66" s="145" t="s">
        <v>369</v>
      </c>
      <c r="C66" s="200" t="s">
        <v>532</v>
      </c>
      <c r="D66" t="s">
        <v>546</v>
      </c>
      <c r="E66" s="109">
        <v>0.05</v>
      </c>
      <c r="F66" s="257" t="s">
        <v>547</v>
      </c>
      <c r="G66" s="202" t="s">
        <v>137</v>
      </c>
      <c r="H66" s="204">
        <v>23990</v>
      </c>
      <c r="I66" s="205">
        <v>1000</v>
      </c>
      <c r="J66" s="206">
        <f t="shared" si="6"/>
        <v>22990</v>
      </c>
      <c r="K66" s="221" t="s">
        <v>535</v>
      </c>
      <c r="L66" s="207">
        <v>7.0000000000000007E-2</v>
      </c>
      <c r="M66" s="208">
        <v>7.0000000000000007E-2</v>
      </c>
      <c r="N66" s="208">
        <v>7.0000000000000007E-2</v>
      </c>
      <c r="O66" s="209"/>
      <c r="P66" s="209"/>
      <c r="Q66" s="112">
        <v>0</v>
      </c>
      <c r="R66" s="70"/>
      <c r="S66" s="549"/>
      <c r="T66" s="549"/>
      <c r="U66" s="549"/>
    </row>
    <row r="67" spans="2:23" ht="21" x14ac:dyDescent="0.4">
      <c r="B67" s="145" t="s">
        <v>369</v>
      </c>
      <c r="C67" s="200" t="s">
        <v>532</v>
      </c>
      <c r="D67" t="s">
        <v>548</v>
      </c>
      <c r="E67" s="109">
        <v>0.05</v>
      </c>
      <c r="F67" s="257" t="s">
        <v>549</v>
      </c>
      <c r="G67" s="202" t="s">
        <v>137</v>
      </c>
      <c r="H67" s="204">
        <v>23990</v>
      </c>
      <c r="I67" s="205">
        <v>700</v>
      </c>
      <c r="J67" s="206">
        <f t="shared" si="6"/>
        <v>23290</v>
      </c>
      <c r="K67" s="221" t="s">
        <v>535</v>
      </c>
      <c r="L67" s="207">
        <v>7.0000000000000007E-2</v>
      </c>
      <c r="M67" s="208">
        <v>7.0000000000000007E-2</v>
      </c>
      <c r="N67" s="208">
        <v>7.0000000000000007E-2</v>
      </c>
      <c r="O67" s="209"/>
      <c r="P67" s="209" t="s">
        <v>550</v>
      </c>
      <c r="Q67" s="112">
        <v>0</v>
      </c>
      <c r="R67" s="70"/>
      <c r="S67" s="549"/>
      <c r="T67" s="549"/>
      <c r="U67" s="549"/>
    </row>
    <row r="68" spans="2:23" ht="21" x14ac:dyDescent="0.4">
      <c r="B68" s="145" t="s">
        <v>369</v>
      </c>
      <c r="C68" s="200" t="s">
        <v>532</v>
      </c>
      <c r="D68" t="s">
        <v>551</v>
      </c>
      <c r="E68" s="109">
        <v>0.05</v>
      </c>
      <c r="F68" s="257" t="s">
        <v>552</v>
      </c>
      <c r="G68" s="202" t="s">
        <v>137</v>
      </c>
      <c r="H68" s="204">
        <v>25990</v>
      </c>
      <c r="I68" s="205">
        <v>200</v>
      </c>
      <c r="J68" s="206">
        <f t="shared" si="6"/>
        <v>25790</v>
      </c>
      <c r="K68" s="221" t="s">
        <v>535</v>
      </c>
      <c r="L68" s="207">
        <v>7.0000000000000007E-2</v>
      </c>
      <c r="M68" s="208">
        <v>7.0000000000000007E-2</v>
      </c>
      <c r="N68" s="208">
        <v>7.0000000000000007E-2</v>
      </c>
      <c r="O68" s="209"/>
      <c r="P68" s="209" t="s">
        <v>553</v>
      </c>
      <c r="Q68" s="112">
        <v>0</v>
      </c>
      <c r="R68" s="70"/>
      <c r="S68" s="549"/>
      <c r="T68" s="549"/>
      <c r="U68" s="549"/>
    </row>
    <row r="69" spans="2:23" ht="21" x14ac:dyDescent="0.4">
      <c r="B69" s="145" t="s">
        <v>369</v>
      </c>
      <c r="C69" s="200" t="s">
        <v>532</v>
      </c>
      <c r="D69" t="s">
        <v>554</v>
      </c>
      <c r="E69" s="109">
        <v>0</v>
      </c>
      <c r="F69" s="257" t="s">
        <v>555</v>
      </c>
      <c r="G69" s="202" t="s">
        <v>257</v>
      </c>
      <c r="H69" s="275">
        <f>H62+600</f>
        <v>19590</v>
      </c>
      <c r="I69" s="276">
        <v>2100</v>
      </c>
      <c r="J69" s="277">
        <f t="shared" si="6"/>
        <v>17490</v>
      </c>
      <c r="K69" s="221" t="s">
        <v>535</v>
      </c>
      <c r="L69" s="207">
        <v>7.0000000000000007E-2</v>
      </c>
      <c r="M69" s="208">
        <v>7.0000000000000007E-2</v>
      </c>
      <c r="N69" s="208">
        <v>7.0000000000000007E-2</v>
      </c>
      <c r="O69" s="209"/>
      <c r="P69" s="209" t="s">
        <v>536</v>
      </c>
      <c r="Q69" s="557" t="s">
        <v>35</v>
      </c>
      <c r="R69" s="70"/>
      <c r="S69" s="562">
        <f>+S62</f>
        <v>180</v>
      </c>
      <c r="T69" s="549" t="str">
        <f>+T62</f>
        <v>1er mantenimiento</v>
      </c>
      <c r="U69" s="548" t="s">
        <v>390</v>
      </c>
    </row>
    <row r="70" spans="2:23" ht="21" x14ac:dyDescent="0.4">
      <c r="B70" s="145" t="s">
        <v>369</v>
      </c>
      <c r="C70" s="200" t="s">
        <v>532</v>
      </c>
      <c r="D70" t="s">
        <v>556</v>
      </c>
      <c r="E70" s="109">
        <v>0</v>
      </c>
      <c r="F70" s="257" t="s">
        <v>557</v>
      </c>
      <c r="G70" s="202" t="s">
        <v>257</v>
      </c>
      <c r="H70" s="204">
        <f>H63+600</f>
        <v>21590</v>
      </c>
      <c r="I70" s="205">
        <f>+I63</f>
        <v>2000</v>
      </c>
      <c r="J70" s="206">
        <f t="shared" si="6"/>
        <v>19590</v>
      </c>
      <c r="K70" s="221" t="s">
        <v>535</v>
      </c>
      <c r="L70" s="207">
        <v>7.0000000000000007E-2</v>
      </c>
      <c r="M70" s="208">
        <v>7.0000000000000007E-2</v>
      </c>
      <c r="N70" s="208">
        <v>7.0000000000000007E-2</v>
      </c>
      <c r="O70" s="209"/>
      <c r="P70" s="209" t="s">
        <v>540</v>
      </c>
      <c r="Q70" s="112">
        <v>0</v>
      </c>
      <c r="R70" s="70"/>
      <c r="S70" s="549"/>
      <c r="T70" s="549"/>
      <c r="U70" s="549"/>
    </row>
    <row r="71" spans="2:23" ht="21" x14ac:dyDescent="0.4">
      <c r="B71" s="145" t="s">
        <v>369</v>
      </c>
      <c r="C71" s="200" t="s">
        <v>532</v>
      </c>
      <c r="D71" t="s">
        <v>558</v>
      </c>
      <c r="E71" s="109">
        <v>0</v>
      </c>
      <c r="F71" s="257" t="s">
        <v>559</v>
      </c>
      <c r="G71" s="202" t="s">
        <v>257</v>
      </c>
      <c r="H71" s="204">
        <f>H64+600</f>
        <v>22590</v>
      </c>
      <c r="I71" s="205">
        <f>+I64</f>
        <v>1300</v>
      </c>
      <c r="J71" s="206">
        <f t="shared" si="6"/>
        <v>21290</v>
      </c>
      <c r="K71" s="221" t="s">
        <v>535</v>
      </c>
      <c r="L71" s="207">
        <v>7.0000000000000007E-2</v>
      </c>
      <c r="M71" s="208">
        <v>7.0000000000000007E-2</v>
      </c>
      <c r="N71" s="208">
        <v>7.0000000000000007E-2</v>
      </c>
      <c r="O71" s="209"/>
      <c r="P71" s="209" t="s">
        <v>543</v>
      </c>
      <c r="Q71" s="112">
        <v>0</v>
      </c>
      <c r="R71" s="70"/>
      <c r="S71" s="549"/>
      <c r="T71" s="549"/>
      <c r="U71" s="549"/>
    </row>
    <row r="72" spans="2:23" ht="21" x14ac:dyDescent="0.4">
      <c r="B72" s="142" t="s">
        <v>369</v>
      </c>
      <c r="C72" s="190" t="s">
        <v>560</v>
      </c>
      <c r="D72" s="16" t="s">
        <v>561</v>
      </c>
      <c r="E72" s="124">
        <v>0.1</v>
      </c>
      <c r="F72" s="191" t="s">
        <v>562</v>
      </c>
      <c r="G72" s="192" t="s">
        <v>137</v>
      </c>
      <c r="H72" s="219">
        <v>18990</v>
      </c>
      <c r="I72" s="193">
        <v>500</v>
      </c>
      <c r="J72" s="194">
        <f t="shared" si="6"/>
        <v>18490</v>
      </c>
      <c r="K72" s="220" t="s">
        <v>535</v>
      </c>
      <c r="L72" s="196">
        <v>7.0000000000000007E-2</v>
      </c>
      <c r="M72" s="197">
        <v>7.0000000000000007E-2</v>
      </c>
      <c r="N72" s="197">
        <v>7.0000000000000007E-2</v>
      </c>
      <c r="O72" s="198"/>
      <c r="P72" s="198" t="s">
        <v>563</v>
      </c>
      <c r="Q72" s="563" t="s">
        <v>35</v>
      </c>
      <c r="R72" s="316"/>
      <c r="S72" s="564">
        <v>500</v>
      </c>
      <c r="T72" s="546" t="s">
        <v>453</v>
      </c>
      <c r="U72" s="654" t="s">
        <v>564</v>
      </c>
    </row>
    <row r="73" spans="2:23" ht="21" x14ac:dyDescent="0.4">
      <c r="B73" s="145" t="s">
        <v>369</v>
      </c>
      <c r="C73" s="200" t="s">
        <v>560</v>
      </c>
      <c r="D73" t="s">
        <v>565</v>
      </c>
      <c r="E73" s="109">
        <v>0.1</v>
      </c>
      <c r="F73" s="201" t="s">
        <v>566</v>
      </c>
      <c r="G73" s="202" t="s">
        <v>137</v>
      </c>
      <c r="H73" s="204">
        <v>20290</v>
      </c>
      <c r="I73" s="205">
        <v>800</v>
      </c>
      <c r="J73" s="206">
        <f t="shared" si="6"/>
        <v>19490</v>
      </c>
      <c r="K73" s="221" t="s">
        <v>535</v>
      </c>
      <c r="L73" s="207">
        <v>7.0000000000000007E-2</v>
      </c>
      <c r="M73" s="208">
        <v>7.0000000000000007E-2</v>
      </c>
      <c r="N73" s="208">
        <v>7.0000000000000007E-2</v>
      </c>
      <c r="O73" s="209"/>
      <c r="P73" s="209" t="s">
        <v>567</v>
      </c>
      <c r="Q73" s="557" t="s">
        <v>35</v>
      </c>
      <c r="R73" s="70"/>
      <c r="S73" s="562">
        <f>+S72</f>
        <v>500</v>
      </c>
      <c r="T73" s="549" t="str">
        <f>+T72</f>
        <v>BONO</v>
      </c>
      <c r="U73" s="655"/>
    </row>
    <row r="74" spans="2:23" ht="21" x14ac:dyDescent="0.4">
      <c r="B74" s="145" t="s">
        <v>369</v>
      </c>
      <c r="C74" s="200" t="s">
        <v>560</v>
      </c>
      <c r="D74" t="s">
        <v>568</v>
      </c>
      <c r="E74" s="109">
        <v>0.05</v>
      </c>
      <c r="F74" s="201" t="s">
        <v>569</v>
      </c>
      <c r="G74" s="202" t="s">
        <v>137</v>
      </c>
      <c r="H74" s="204"/>
      <c r="I74" s="205"/>
      <c r="J74" s="206"/>
      <c r="K74" s="221" t="s">
        <v>535</v>
      </c>
      <c r="L74" s="207">
        <v>7.0000000000000007E-2</v>
      </c>
      <c r="M74" s="208">
        <v>7.0000000000000007E-2</v>
      </c>
      <c r="N74" s="208">
        <v>7.0000000000000007E-2</v>
      </c>
      <c r="O74" s="209"/>
      <c r="P74" s="209" t="s">
        <v>570</v>
      </c>
      <c r="Q74" s="557" t="s">
        <v>35</v>
      </c>
      <c r="R74" s="70"/>
      <c r="S74" s="562"/>
      <c r="T74" s="549"/>
      <c r="U74" s="655"/>
    </row>
    <row r="75" spans="2:23" ht="21" x14ac:dyDescent="0.4">
      <c r="B75" s="145" t="s">
        <v>369</v>
      </c>
      <c r="C75" s="200" t="s">
        <v>560</v>
      </c>
      <c r="D75" t="s">
        <v>571</v>
      </c>
      <c r="E75" s="109">
        <v>0.05</v>
      </c>
      <c r="F75" s="201" t="s">
        <v>572</v>
      </c>
      <c r="G75" s="202" t="s">
        <v>137</v>
      </c>
      <c r="H75" s="204"/>
      <c r="I75" s="205"/>
      <c r="J75" s="206"/>
      <c r="K75" s="221" t="s">
        <v>535</v>
      </c>
      <c r="L75" s="207">
        <v>7.0000000000000007E-2</v>
      </c>
      <c r="M75" s="208">
        <v>7.0000000000000007E-2</v>
      </c>
      <c r="N75" s="208">
        <v>7.0000000000000007E-2</v>
      </c>
      <c r="O75" s="209"/>
      <c r="P75" s="209"/>
      <c r="Q75" s="557" t="s">
        <v>35</v>
      </c>
      <c r="R75" s="70"/>
      <c r="S75" s="562"/>
      <c r="T75" s="549"/>
      <c r="U75" s="655"/>
    </row>
    <row r="76" spans="2:23" ht="21" x14ac:dyDescent="0.4">
      <c r="B76" s="145" t="s">
        <v>369</v>
      </c>
      <c r="C76" s="200" t="s">
        <v>560</v>
      </c>
      <c r="D76" t="s">
        <v>573</v>
      </c>
      <c r="E76" s="109">
        <v>0</v>
      </c>
      <c r="F76" s="201" t="s">
        <v>574</v>
      </c>
      <c r="G76" s="202" t="s">
        <v>257</v>
      </c>
      <c r="H76" s="204">
        <f>18990+600</f>
        <v>19590</v>
      </c>
      <c r="I76" s="205">
        <f>I72</f>
        <v>500</v>
      </c>
      <c r="J76" s="206">
        <f t="shared" ref="J76:J79" si="10">H76-I76</f>
        <v>19090</v>
      </c>
      <c r="K76" s="221" t="s">
        <v>535</v>
      </c>
      <c r="L76" s="207">
        <v>7.0000000000000007E-2</v>
      </c>
      <c r="M76" s="208">
        <v>7.0000000000000007E-2</v>
      </c>
      <c r="N76" s="208">
        <v>7.0000000000000007E-2</v>
      </c>
      <c r="O76" s="209"/>
      <c r="P76" s="209" t="s">
        <v>563</v>
      </c>
      <c r="Q76" s="557" t="s">
        <v>35</v>
      </c>
      <c r="R76" s="70"/>
      <c r="S76" s="562">
        <f>+S73</f>
        <v>500</v>
      </c>
      <c r="T76" s="549" t="str">
        <f>+T73</f>
        <v>BONO</v>
      </c>
      <c r="U76" s="655"/>
    </row>
    <row r="77" spans="2:23" ht="21" x14ac:dyDescent="0.4">
      <c r="B77" s="180" t="s">
        <v>369</v>
      </c>
      <c r="C77" s="210" t="s">
        <v>560</v>
      </c>
      <c r="D77" s="14" t="s">
        <v>575</v>
      </c>
      <c r="E77" s="159">
        <v>0</v>
      </c>
      <c r="F77" s="211" t="s">
        <v>576</v>
      </c>
      <c r="G77" s="212" t="s">
        <v>257</v>
      </c>
      <c r="H77" s="223">
        <f>20290+600</f>
        <v>20890</v>
      </c>
      <c r="I77" s="224">
        <f>I73</f>
        <v>800</v>
      </c>
      <c r="J77" s="206">
        <f t="shared" si="10"/>
        <v>20090</v>
      </c>
      <c r="K77" s="221" t="s">
        <v>535</v>
      </c>
      <c r="L77" s="207">
        <v>7.0000000000000007E-2</v>
      </c>
      <c r="M77" s="208">
        <v>7.0000000000000007E-2</v>
      </c>
      <c r="N77" s="208">
        <v>7.0000000000000007E-2</v>
      </c>
      <c r="O77" s="209"/>
      <c r="P77" s="209" t="s">
        <v>567</v>
      </c>
      <c r="Q77" s="557" t="s">
        <v>35</v>
      </c>
      <c r="R77" s="70"/>
      <c r="S77" s="562">
        <f>+S76</f>
        <v>500</v>
      </c>
      <c r="T77" s="549" t="str">
        <f>+T76</f>
        <v>BONO</v>
      </c>
      <c r="U77" s="656"/>
    </row>
    <row r="78" spans="2:23" ht="28.5" customHeight="1" x14ac:dyDescent="0.4">
      <c r="B78" s="142" t="s">
        <v>369</v>
      </c>
      <c r="C78" s="190" t="s">
        <v>577</v>
      </c>
      <c r="D78" s="16" t="s">
        <v>578</v>
      </c>
      <c r="E78" s="124">
        <v>7.4999999999999997E-2</v>
      </c>
      <c r="F78" s="191" t="s">
        <v>579</v>
      </c>
      <c r="G78" s="192" t="s">
        <v>137</v>
      </c>
      <c r="H78" s="272">
        <v>22990</v>
      </c>
      <c r="I78" s="273">
        <v>1000</v>
      </c>
      <c r="J78" s="274">
        <f t="shared" si="10"/>
        <v>21990</v>
      </c>
      <c r="K78" s="641" t="s">
        <v>580</v>
      </c>
      <c r="L78" s="196">
        <v>7.0000000000000007E-2</v>
      </c>
      <c r="M78" s="197">
        <v>7.0000000000000007E-2</v>
      </c>
      <c r="N78" s="197">
        <v>7.0000000000000007E-2</v>
      </c>
      <c r="O78" s="198"/>
      <c r="P78" s="198" t="s">
        <v>581</v>
      </c>
      <c r="Q78" s="563" t="s">
        <v>35</v>
      </c>
      <c r="R78" s="316"/>
      <c r="S78" s="568">
        <v>7.3200000000000001E-2</v>
      </c>
      <c r="T78" s="546" t="s">
        <v>582</v>
      </c>
      <c r="U78" s="644">
        <v>40</v>
      </c>
      <c r="V78" s="556"/>
      <c r="W78" s="569"/>
    </row>
    <row r="79" spans="2:23" ht="28.5" customHeight="1" x14ac:dyDescent="0.4">
      <c r="B79" s="145" t="s">
        <v>369</v>
      </c>
      <c r="C79" s="200" t="s">
        <v>577</v>
      </c>
      <c r="D79" t="s">
        <v>583</v>
      </c>
      <c r="E79" s="109">
        <v>7.4999999999999997E-2</v>
      </c>
      <c r="F79" s="201" t="s">
        <v>584</v>
      </c>
      <c r="G79" s="202" t="s">
        <v>137</v>
      </c>
      <c r="H79" s="275">
        <f>H78+500</f>
        <v>23490</v>
      </c>
      <c r="I79" s="276">
        <v>1000</v>
      </c>
      <c r="J79" s="277">
        <f t="shared" si="10"/>
        <v>22490</v>
      </c>
      <c r="K79" s="642"/>
      <c r="L79" s="207">
        <v>7.0000000000000007E-2</v>
      </c>
      <c r="M79" s="208">
        <v>7.0000000000000007E-2</v>
      </c>
      <c r="N79" s="208">
        <v>7.0000000000000007E-2</v>
      </c>
      <c r="O79" s="209"/>
      <c r="P79" s="209" t="s">
        <v>581</v>
      </c>
      <c r="Q79" s="557" t="s">
        <v>35</v>
      </c>
      <c r="R79" s="70"/>
      <c r="S79" s="570">
        <f t="shared" ref="S79:T81" si="11">+S78</f>
        <v>7.3200000000000001E-2</v>
      </c>
      <c r="T79" s="549" t="str">
        <f t="shared" si="11"/>
        <v>TC PREFERENTE (DE 4.1 A 3.8)</v>
      </c>
      <c r="U79" s="645"/>
    </row>
    <row r="80" spans="2:23" ht="30" customHeight="1" x14ac:dyDescent="0.4">
      <c r="B80" s="145" t="s">
        <v>369</v>
      </c>
      <c r="C80" s="200" t="s">
        <v>577</v>
      </c>
      <c r="D80" t="s">
        <v>585</v>
      </c>
      <c r="E80" s="109">
        <v>7.4999999999999997E-2</v>
      </c>
      <c r="F80" s="201" t="s">
        <v>586</v>
      </c>
      <c r="G80" s="202" t="s">
        <v>137</v>
      </c>
      <c r="H80" s="204">
        <v>23990</v>
      </c>
      <c r="I80" s="205">
        <v>1000</v>
      </c>
      <c r="J80" s="206">
        <f>H80-I80</f>
        <v>22990</v>
      </c>
      <c r="K80" s="642"/>
      <c r="L80" s="207">
        <v>7.0000000000000007E-2</v>
      </c>
      <c r="M80" s="208">
        <v>7.0000000000000007E-2</v>
      </c>
      <c r="N80" s="208">
        <v>7.0000000000000007E-2</v>
      </c>
      <c r="O80" s="209"/>
      <c r="P80" s="209" t="s">
        <v>587</v>
      </c>
      <c r="Q80" s="557" t="s">
        <v>35</v>
      </c>
      <c r="R80" s="70"/>
      <c r="S80" s="570">
        <f t="shared" si="11"/>
        <v>7.3200000000000001E-2</v>
      </c>
      <c r="T80" s="549" t="str">
        <f t="shared" si="11"/>
        <v>TC PREFERENTE (DE 4.1 A 3.8)</v>
      </c>
      <c r="U80" s="645"/>
    </row>
    <row r="81" spans="2:21" ht="30" customHeight="1" x14ac:dyDescent="0.4">
      <c r="B81" s="180" t="s">
        <v>369</v>
      </c>
      <c r="C81" s="210" t="s">
        <v>577</v>
      </c>
      <c r="D81" s="14" t="s">
        <v>588</v>
      </c>
      <c r="E81" s="159">
        <v>7.4999999999999997E-2</v>
      </c>
      <c r="F81" s="211" t="s">
        <v>589</v>
      </c>
      <c r="G81" s="212" t="s">
        <v>137</v>
      </c>
      <c r="H81" s="223">
        <f>H80+500</f>
        <v>24490</v>
      </c>
      <c r="I81" s="224">
        <v>1000</v>
      </c>
      <c r="J81" s="213">
        <f t="shared" ref="J81:J88" si="12">H81-I81</f>
        <v>23490</v>
      </c>
      <c r="K81" s="643"/>
      <c r="L81" s="215">
        <v>7.0000000000000007E-2</v>
      </c>
      <c r="M81" s="216">
        <v>7.0000000000000007E-2</v>
      </c>
      <c r="N81" s="216">
        <v>7.0000000000000007E-2</v>
      </c>
      <c r="O81" s="217"/>
      <c r="P81" s="217" t="s">
        <v>587</v>
      </c>
      <c r="Q81" s="571" t="s">
        <v>35</v>
      </c>
      <c r="R81" s="295"/>
      <c r="S81" s="572">
        <f t="shared" si="11"/>
        <v>7.3200000000000001E-2</v>
      </c>
      <c r="T81" s="560" t="str">
        <f t="shared" si="11"/>
        <v>TC PREFERENTE (DE 4.1 A 3.8)</v>
      </c>
      <c r="U81" s="646"/>
    </row>
    <row r="82" spans="2:21" ht="21" x14ac:dyDescent="0.4">
      <c r="B82" s="142" t="s">
        <v>369</v>
      </c>
      <c r="C82" s="190" t="s">
        <v>590</v>
      </c>
      <c r="D82" s="16" t="s">
        <v>591</v>
      </c>
      <c r="E82" s="124">
        <v>0.05</v>
      </c>
      <c r="F82" s="191" t="s">
        <v>592</v>
      </c>
      <c r="G82" s="192" t="s">
        <v>137</v>
      </c>
      <c r="H82" s="272">
        <v>13990</v>
      </c>
      <c r="I82" s="313">
        <v>1400</v>
      </c>
      <c r="J82" s="314">
        <f t="shared" si="12"/>
        <v>12590</v>
      </c>
      <c r="K82" s="220" t="s">
        <v>593</v>
      </c>
      <c r="L82" s="196">
        <v>7.0000000000000007E-2</v>
      </c>
      <c r="M82" s="197">
        <v>7.0000000000000007E-2</v>
      </c>
      <c r="N82" s="197">
        <v>7.0000000000000007E-2</v>
      </c>
      <c r="O82" s="198"/>
      <c r="P82" s="198"/>
      <c r="Q82" s="199" t="s">
        <v>35</v>
      </c>
      <c r="R82" s="316"/>
      <c r="S82" s="564">
        <v>250</v>
      </c>
      <c r="T82" s="546" t="s">
        <v>453</v>
      </c>
      <c r="U82" s="564" t="s">
        <v>564</v>
      </c>
    </row>
    <row r="83" spans="2:21" ht="21" x14ac:dyDescent="0.4">
      <c r="B83" s="145" t="s">
        <v>369</v>
      </c>
      <c r="C83" s="200" t="s">
        <v>590</v>
      </c>
      <c r="D83" t="s">
        <v>594</v>
      </c>
      <c r="E83" s="109">
        <v>0.05</v>
      </c>
      <c r="F83" s="201" t="s">
        <v>595</v>
      </c>
      <c r="G83" s="202" t="s">
        <v>137</v>
      </c>
      <c r="H83" s="275">
        <v>15490</v>
      </c>
      <c r="I83" s="280">
        <v>1900</v>
      </c>
      <c r="J83" s="281">
        <f t="shared" si="12"/>
        <v>13590</v>
      </c>
      <c r="K83" s="221" t="s">
        <v>596</v>
      </c>
      <c r="L83" s="207">
        <v>7.0000000000000007E-2</v>
      </c>
      <c r="M83" s="208">
        <v>7.0000000000000007E-2</v>
      </c>
      <c r="N83" s="208">
        <v>7.0000000000000007E-2</v>
      </c>
      <c r="O83" s="209"/>
      <c r="P83" s="209"/>
      <c r="Q83" s="112">
        <v>0</v>
      </c>
      <c r="R83" s="70"/>
      <c r="S83" s="549"/>
      <c r="T83" s="549"/>
      <c r="U83" s="549"/>
    </row>
    <row r="84" spans="2:21" ht="21" x14ac:dyDescent="0.4">
      <c r="B84" s="145" t="s">
        <v>369</v>
      </c>
      <c r="C84" s="200" t="s">
        <v>590</v>
      </c>
      <c r="D84" t="s">
        <v>597</v>
      </c>
      <c r="E84" s="109">
        <v>0.05</v>
      </c>
      <c r="F84" s="201" t="s">
        <v>598</v>
      </c>
      <c r="G84" s="202" t="s">
        <v>137</v>
      </c>
      <c r="H84" s="204">
        <v>16490</v>
      </c>
      <c r="I84" s="237">
        <v>1500</v>
      </c>
      <c r="J84" s="238">
        <f t="shared" si="12"/>
        <v>14990</v>
      </c>
      <c r="K84" s="221" t="s">
        <v>596</v>
      </c>
      <c r="L84" s="207">
        <v>7.0000000000000007E-2</v>
      </c>
      <c r="M84" s="208">
        <v>7.0000000000000007E-2</v>
      </c>
      <c r="N84" s="208">
        <v>7.0000000000000007E-2</v>
      </c>
      <c r="O84" s="209"/>
      <c r="P84" s="209"/>
      <c r="Q84" s="112">
        <v>0</v>
      </c>
      <c r="R84" s="70"/>
      <c r="S84" s="549"/>
      <c r="T84" s="549"/>
      <c r="U84" s="549"/>
    </row>
    <row r="85" spans="2:21" ht="21" x14ac:dyDescent="0.4">
      <c r="B85" s="145" t="s">
        <v>369</v>
      </c>
      <c r="C85" s="200" t="s">
        <v>590</v>
      </c>
      <c r="D85" t="s">
        <v>599</v>
      </c>
      <c r="E85" s="109">
        <v>0</v>
      </c>
      <c r="F85" s="201" t="s">
        <v>600</v>
      </c>
      <c r="G85" s="202" t="s">
        <v>257</v>
      </c>
      <c r="H85" s="275">
        <f>H82+600</f>
        <v>14590</v>
      </c>
      <c r="I85" s="280">
        <v>2000</v>
      </c>
      <c r="J85" s="281">
        <f t="shared" si="12"/>
        <v>12590</v>
      </c>
      <c r="K85" s="221" t="s">
        <v>593</v>
      </c>
      <c r="L85" s="207">
        <v>7.0000000000000007E-2</v>
      </c>
      <c r="M85" s="208">
        <v>7.0000000000000007E-2</v>
      </c>
      <c r="N85" s="208">
        <v>7.0000000000000007E-2</v>
      </c>
      <c r="O85" s="209"/>
      <c r="P85" s="209"/>
      <c r="Q85" s="557" t="s">
        <v>35</v>
      </c>
      <c r="R85" s="70"/>
      <c r="S85" s="562">
        <f>+S82</f>
        <v>250</v>
      </c>
      <c r="T85" s="549" t="s">
        <v>453</v>
      </c>
      <c r="U85" s="549" t="str">
        <f>+U82</f>
        <v>(Maximo 20 entre Singas y con gas)</v>
      </c>
    </row>
    <row r="86" spans="2:21" ht="21" x14ac:dyDescent="0.4">
      <c r="B86" s="145" t="s">
        <v>369</v>
      </c>
      <c r="C86" s="200" t="s">
        <v>590</v>
      </c>
      <c r="D86" t="s">
        <v>601</v>
      </c>
      <c r="E86" s="109">
        <v>0</v>
      </c>
      <c r="F86" s="201" t="s">
        <v>602</v>
      </c>
      <c r="G86" s="202" t="s">
        <v>257</v>
      </c>
      <c r="H86" s="275">
        <f>H83+600</f>
        <v>16090</v>
      </c>
      <c r="I86" s="280">
        <v>3000</v>
      </c>
      <c r="J86" s="281">
        <f t="shared" si="12"/>
        <v>13090</v>
      </c>
      <c r="K86" s="221" t="s">
        <v>596</v>
      </c>
      <c r="L86" s="207">
        <v>7.0000000000000007E-2</v>
      </c>
      <c r="M86" s="208">
        <v>7.0000000000000007E-2</v>
      </c>
      <c r="N86" s="208">
        <v>7.0000000000000007E-2</v>
      </c>
      <c r="O86" s="209"/>
      <c r="P86" s="209"/>
      <c r="Q86" s="112">
        <v>0</v>
      </c>
      <c r="R86" s="70"/>
      <c r="S86" s="549"/>
      <c r="T86" s="549"/>
      <c r="U86" s="549"/>
    </row>
    <row r="87" spans="2:21" ht="21.6" thickBot="1" x14ac:dyDescent="0.45">
      <c r="B87" s="148" t="s">
        <v>369</v>
      </c>
      <c r="C87" s="258" t="s">
        <v>590</v>
      </c>
      <c r="D87" s="12" t="s">
        <v>603</v>
      </c>
      <c r="E87" s="115">
        <v>0</v>
      </c>
      <c r="F87" s="259" t="s">
        <v>604</v>
      </c>
      <c r="G87" s="260" t="s">
        <v>257</v>
      </c>
      <c r="H87" s="282">
        <f>H84+600</f>
        <v>17090</v>
      </c>
      <c r="I87" s="283">
        <v>1500</v>
      </c>
      <c r="J87" s="284">
        <f t="shared" si="12"/>
        <v>15590</v>
      </c>
      <c r="K87" s="261" t="str">
        <f>K84</f>
        <v>MULTIMEDIA SP 950 ANDROID + CÁMARA  + SENSORES</v>
      </c>
      <c r="L87" s="262">
        <v>7.0000000000000007E-2</v>
      </c>
      <c r="M87" s="263">
        <v>7.0000000000000007E-2</v>
      </c>
      <c r="N87" s="263">
        <v>7.0000000000000007E-2</v>
      </c>
      <c r="O87" s="264"/>
      <c r="P87" s="264"/>
      <c r="Q87" s="118">
        <v>0</v>
      </c>
      <c r="R87" s="86"/>
      <c r="S87" s="573"/>
      <c r="T87" s="573"/>
      <c r="U87" s="573"/>
    </row>
    <row r="88" spans="2:21" ht="29.4" thickBot="1" x14ac:dyDescent="0.35">
      <c r="B88" s="148" t="s">
        <v>369</v>
      </c>
      <c r="C88" s="329" t="s">
        <v>605</v>
      </c>
      <c r="D88" s="13" t="s">
        <v>606</v>
      </c>
      <c r="E88" s="115">
        <v>0</v>
      </c>
      <c r="F88" s="330" t="s">
        <v>607</v>
      </c>
      <c r="G88" s="162" t="s">
        <v>137</v>
      </c>
      <c r="H88" s="331">
        <v>18990</v>
      </c>
      <c r="I88" s="283">
        <v>2000</v>
      </c>
      <c r="J88" s="284">
        <f t="shared" si="12"/>
        <v>16990</v>
      </c>
      <c r="K88" s="332" t="s">
        <v>608</v>
      </c>
      <c r="L88" s="333">
        <v>7.0000000000000007E-2</v>
      </c>
      <c r="M88" s="334">
        <v>7.0000000000000007E-2</v>
      </c>
      <c r="N88" s="334">
        <v>7.0000000000000007E-2</v>
      </c>
      <c r="O88" s="335"/>
      <c r="P88" s="335"/>
      <c r="Q88" s="485">
        <v>0</v>
      </c>
      <c r="R88" s="489"/>
      <c r="S88" s="574">
        <v>250</v>
      </c>
      <c r="T88" s="575" t="s">
        <v>453</v>
      </c>
      <c r="U88" s="574">
        <v>5</v>
      </c>
    </row>
  </sheetData>
  <mergeCells count="8">
    <mergeCell ref="K78:K81"/>
    <mergeCell ref="U78:U81"/>
    <mergeCell ref="B1:G1"/>
    <mergeCell ref="B2:G2"/>
    <mergeCell ref="H4:K4"/>
    <mergeCell ref="U16:U25"/>
    <mergeCell ref="U42:U57"/>
    <mergeCell ref="U72:U77"/>
  </mergeCells>
  <conditionalFormatting sqref="L6:N87">
    <cfRule type="cellIs" dxfId="31" priority="4" operator="between">
      <formula>0.01</formula>
      <formula>0.06</formula>
    </cfRule>
  </conditionalFormatting>
  <conditionalFormatting sqref="L6:N41">
    <cfRule type="expression" dxfId="30" priority="5">
      <formula>#REF!&lt;&gt;#REF!</formula>
    </cfRule>
  </conditionalFormatting>
  <conditionalFormatting sqref="L42:N87">
    <cfRule type="expression" dxfId="29" priority="3">
      <formula>#REF!&lt;&gt;#REF!</formula>
    </cfRule>
  </conditionalFormatting>
  <conditionalFormatting sqref="L88:N88">
    <cfRule type="cellIs" dxfId="28" priority="2" operator="between">
      <formula>0.01</formula>
      <formula>0.06</formula>
    </cfRule>
  </conditionalFormatting>
  <conditionalFormatting sqref="L88:N88">
    <cfRule type="expression" dxfId="27" priority="1">
      <formula>#REF!&lt;&gt;#REF!</formula>
    </cfRule>
  </conditionalFormatting>
  <pageMargins left="0.23622047244094491" right="0.23622047244094491" top="0.74803149606299213" bottom="0.74803149606299213" header="0.31496062992125984" footer="0.31496062992125984"/>
  <pageSetup scale="28" fitToHeight="0" orientation="landscape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FDD0-E9AA-4176-BCC7-56CE386A87FB}">
  <dimension ref="B4:X35"/>
  <sheetViews>
    <sheetView showGridLines="0" topLeftCell="A3" zoomScale="80" zoomScaleNormal="80" workbookViewId="0">
      <pane xSplit="6" ySplit="6" topLeftCell="G9" activePane="bottomRight" state="frozen"/>
      <selection pane="topRight" activeCell="G3" sqref="G3"/>
      <selection pane="bottomLeft" activeCell="A6" sqref="A6"/>
      <selection pane="bottomRight" activeCell="N9" sqref="N9:N26"/>
    </sheetView>
  </sheetViews>
  <sheetFormatPr baseColWidth="10" defaultColWidth="11.44140625" defaultRowHeight="14.4" x14ac:dyDescent="0.3"/>
  <cols>
    <col min="1" max="1" width="4.6640625" customWidth="1"/>
    <col min="2" max="2" width="15.33203125" customWidth="1"/>
    <col min="3" max="3" width="17.5546875" bestFit="1" customWidth="1"/>
    <col min="4" max="4" width="22.33203125" customWidth="1"/>
    <col min="5" max="5" width="6.5546875" customWidth="1"/>
    <col min="6" max="6" width="55.6640625" customWidth="1"/>
    <col min="7" max="7" width="20.6640625" customWidth="1"/>
    <col min="8" max="8" width="11.44140625" customWidth="1"/>
    <col min="9" max="9" width="10.5546875" customWidth="1"/>
    <col min="10" max="10" width="10.6640625" customWidth="1"/>
    <col min="11" max="11" width="11.44140625" customWidth="1"/>
    <col min="12" max="14" width="14" style="1" customWidth="1"/>
    <col min="15" max="15" width="40.44140625" style="1" customWidth="1"/>
    <col min="16" max="16" width="115.5546875" hidden="1" customWidth="1"/>
    <col min="17" max="18" width="10.109375" hidden="1" customWidth="1"/>
    <col min="19" max="19" width="9.5546875" hidden="1" customWidth="1"/>
    <col min="20" max="20" width="16" hidden="1" customWidth="1"/>
    <col min="21" max="21" width="7" style="1" customWidth="1"/>
    <col min="22" max="22" width="38.88671875" style="1" customWidth="1"/>
  </cols>
  <sheetData>
    <row r="4" spans="2:24" s="2" customFormat="1" ht="23.4" x14ac:dyDescent="0.45">
      <c r="B4" s="633" t="s">
        <v>0</v>
      </c>
      <c r="C4" s="633"/>
      <c r="D4" s="633"/>
      <c r="E4" s="633"/>
      <c r="F4" s="633"/>
      <c r="G4" s="633"/>
      <c r="H4" s="486"/>
      <c r="I4" s="486"/>
      <c r="J4" s="486"/>
      <c r="K4" s="486"/>
      <c r="L4" s="486"/>
      <c r="M4" s="486"/>
      <c r="N4" s="486"/>
      <c r="O4" s="486"/>
      <c r="U4" s="4"/>
      <c r="V4" s="4"/>
    </row>
    <row r="5" spans="2:24" ht="21.75" customHeight="1" x14ac:dyDescent="0.3">
      <c r="B5" s="634" t="s">
        <v>128</v>
      </c>
      <c r="C5" s="634"/>
      <c r="D5" s="634"/>
      <c r="E5" s="634"/>
      <c r="F5" s="634"/>
      <c r="G5" s="634"/>
      <c r="H5" s="487"/>
      <c r="I5" s="487"/>
      <c r="J5" s="487"/>
      <c r="K5" s="487"/>
      <c r="L5" s="487"/>
      <c r="M5" s="487"/>
      <c r="N5" s="487"/>
      <c r="O5" s="487"/>
    </row>
    <row r="6" spans="2:24" ht="21.75" customHeight="1" thickBot="1" x14ac:dyDescent="0.35"/>
    <row r="7" spans="2:24" ht="15" thickBot="1" x14ac:dyDescent="0.35">
      <c r="H7" s="635" t="s">
        <v>3</v>
      </c>
      <c r="I7" s="636"/>
      <c r="J7" s="636"/>
      <c r="K7" s="637"/>
      <c r="L7" s="635" t="s">
        <v>4</v>
      </c>
      <c r="M7" s="636"/>
      <c r="N7" s="636"/>
      <c r="O7" s="637"/>
    </row>
    <row r="8" spans="2:24" ht="77.25" customHeight="1" x14ac:dyDescent="0.3">
      <c r="B8" s="30" t="s">
        <v>9</v>
      </c>
      <c r="C8" s="32" t="s">
        <v>10</v>
      </c>
      <c r="D8" s="32" t="s">
        <v>11</v>
      </c>
      <c r="E8" s="32" t="s">
        <v>12</v>
      </c>
      <c r="F8" s="32" t="s">
        <v>13</v>
      </c>
      <c r="G8" s="33" t="s">
        <v>130</v>
      </c>
      <c r="H8" s="120" t="s">
        <v>14</v>
      </c>
      <c r="I8" s="121" t="s">
        <v>15</v>
      </c>
      <c r="J8" s="34" t="s">
        <v>609</v>
      </c>
      <c r="K8" s="122" t="s">
        <v>17</v>
      </c>
      <c r="L8" s="120" t="s">
        <v>14</v>
      </c>
      <c r="M8" s="121" t="s">
        <v>15</v>
      </c>
      <c r="N8" s="34" t="s">
        <v>609</v>
      </c>
      <c r="O8" s="122" t="s">
        <v>17</v>
      </c>
      <c r="P8" s="39" t="s">
        <v>19</v>
      </c>
      <c r="Q8" s="8" t="s">
        <v>20</v>
      </c>
      <c r="R8" s="8" t="s">
        <v>364</v>
      </c>
      <c r="S8" s="9" t="s">
        <v>21</v>
      </c>
      <c r="T8" s="9" t="s">
        <v>22</v>
      </c>
      <c r="U8" s="535" t="s">
        <v>23</v>
      </c>
      <c r="V8" s="536" t="s">
        <v>610</v>
      </c>
    </row>
    <row r="9" spans="2:24" s="17" customFormat="1" ht="28.95" customHeight="1" x14ac:dyDescent="0.3">
      <c r="B9" s="5" t="s">
        <v>611</v>
      </c>
      <c r="C9" s="108" t="s">
        <v>612</v>
      </c>
      <c r="D9" s="58" t="s">
        <v>613</v>
      </c>
      <c r="E9" s="109">
        <v>7.4999999999999997E-2</v>
      </c>
      <c r="F9" s="58" t="s">
        <v>614</v>
      </c>
      <c r="G9" s="11" t="s">
        <v>615</v>
      </c>
      <c r="H9" s="110">
        <v>16990</v>
      </c>
      <c r="I9" s="103"/>
      <c r="J9" s="111">
        <f>H9-I9</f>
        <v>16990</v>
      </c>
      <c r="K9" s="131"/>
      <c r="L9" s="110">
        <v>17990</v>
      </c>
      <c r="M9" s="103">
        <v>150</v>
      </c>
      <c r="N9" s="111">
        <f t="shared" ref="N9:N16" si="0">L9-M9</f>
        <v>17840</v>
      </c>
      <c r="O9" s="131" t="s">
        <v>616</v>
      </c>
      <c r="P9" s="155"/>
      <c r="Q9" s="156"/>
      <c r="R9" s="156"/>
      <c r="U9" s="523" t="s">
        <v>138</v>
      </c>
      <c r="V9" s="657" t="s">
        <v>617</v>
      </c>
      <c r="W9"/>
    </row>
    <row r="10" spans="2:24" s="17" customFormat="1" ht="28.8" x14ac:dyDescent="0.3">
      <c r="B10" s="5" t="s">
        <v>611</v>
      </c>
      <c r="C10" s="108" t="s">
        <v>612</v>
      </c>
      <c r="D10" s="58" t="s">
        <v>618</v>
      </c>
      <c r="E10" s="109">
        <v>0</v>
      </c>
      <c r="F10" s="58" t="s">
        <v>619</v>
      </c>
      <c r="G10" s="11" t="s">
        <v>257</v>
      </c>
      <c r="H10" s="110">
        <v>16990</v>
      </c>
      <c r="I10" s="103"/>
      <c r="J10" s="111">
        <v>16990</v>
      </c>
      <c r="K10" s="131"/>
      <c r="L10" s="110">
        <v>18190</v>
      </c>
      <c r="M10" s="103">
        <v>300</v>
      </c>
      <c r="N10" s="111">
        <f t="shared" si="0"/>
        <v>17890</v>
      </c>
      <c r="O10" s="131" t="s">
        <v>616</v>
      </c>
      <c r="P10" s="155"/>
      <c r="Q10" s="156"/>
      <c r="R10" s="156"/>
      <c r="U10" s="523" t="s">
        <v>138</v>
      </c>
      <c r="V10" s="660"/>
      <c r="W10"/>
    </row>
    <row r="11" spans="2:24" s="17" customFormat="1" x14ac:dyDescent="0.3">
      <c r="B11" s="6" t="s">
        <v>611</v>
      </c>
      <c r="C11" s="123" t="s">
        <v>620</v>
      </c>
      <c r="D11" s="15" t="s">
        <v>621</v>
      </c>
      <c r="E11" s="124">
        <v>7.4999999999999997E-2</v>
      </c>
      <c r="F11" s="15" t="s">
        <v>622</v>
      </c>
      <c r="G11" s="15" t="s">
        <v>615</v>
      </c>
      <c r="H11" s="23"/>
      <c r="I11" s="138"/>
      <c r="J11" s="127"/>
      <c r="K11" s="305"/>
      <c r="L11" s="125">
        <v>16790</v>
      </c>
      <c r="M11" s="138">
        <v>480</v>
      </c>
      <c r="N11" s="127">
        <f t="shared" si="0"/>
        <v>16310</v>
      </c>
      <c r="O11" s="306"/>
      <c r="P11" s="307"/>
      <c r="Q11" s="307"/>
      <c r="R11" s="307"/>
      <c r="S11" s="22"/>
      <c r="T11" s="22"/>
      <c r="U11" s="537" t="s">
        <v>138</v>
      </c>
      <c r="V11" s="657" t="s">
        <v>623</v>
      </c>
      <c r="W11"/>
      <c r="X11"/>
    </row>
    <row r="12" spans="2:24" s="17" customFormat="1" x14ac:dyDescent="0.3">
      <c r="B12" s="5" t="s">
        <v>611</v>
      </c>
      <c r="C12" s="108" t="s">
        <v>620</v>
      </c>
      <c r="D12" s="11" t="s">
        <v>624</v>
      </c>
      <c r="E12" s="109">
        <v>0</v>
      </c>
      <c r="F12" s="11" t="s">
        <v>625</v>
      </c>
      <c r="G12" s="11" t="s">
        <v>626</v>
      </c>
      <c r="H12" s="20"/>
      <c r="I12" s="140"/>
      <c r="J12" s="111"/>
      <c r="K12" s="131"/>
      <c r="L12" s="129">
        <v>17440</v>
      </c>
      <c r="M12" s="140">
        <v>480</v>
      </c>
      <c r="N12" s="111">
        <f t="shared" si="0"/>
        <v>16960</v>
      </c>
      <c r="O12" s="538"/>
      <c r="P12" s="156"/>
      <c r="Q12" s="156"/>
      <c r="R12" s="156"/>
      <c r="U12" s="523" t="s">
        <v>138</v>
      </c>
      <c r="V12" s="658"/>
      <c r="W12"/>
      <c r="X12"/>
    </row>
    <row r="13" spans="2:24" s="17" customFormat="1" x14ac:dyDescent="0.3">
      <c r="B13" s="5" t="s">
        <v>611</v>
      </c>
      <c r="C13" s="108" t="s">
        <v>620</v>
      </c>
      <c r="D13" s="11" t="s">
        <v>627</v>
      </c>
      <c r="E13" s="109">
        <v>7.4999999999999997E-2</v>
      </c>
      <c r="F13" s="11" t="s">
        <v>628</v>
      </c>
      <c r="G13" s="11" t="s">
        <v>615</v>
      </c>
      <c r="H13" s="20"/>
      <c r="I13" s="140"/>
      <c r="J13" s="111"/>
      <c r="K13" s="131"/>
      <c r="L13" s="129">
        <v>18290</v>
      </c>
      <c r="M13" s="140">
        <v>480</v>
      </c>
      <c r="N13" s="111">
        <f t="shared" si="0"/>
        <v>17810</v>
      </c>
      <c r="O13" s="538"/>
      <c r="P13" s="156"/>
      <c r="Q13" s="156"/>
      <c r="R13" s="156"/>
      <c r="U13" s="523" t="s">
        <v>138</v>
      </c>
      <c r="V13" s="658"/>
      <c r="W13"/>
      <c r="X13"/>
    </row>
    <row r="14" spans="2:24" s="17" customFormat="1" x14ac:dyDescent="0.3">
      <c r="B14" s="5" t="s">
        <v>611</v>
      </c>
      <c r="C14" s="108" t="s">
        <v>620</v>
      </c>
      <c r="D14" s="11" t="s">
        <v>629</v>
      </c>
      <c r="E14" s="109">
        <v>0</v>
      </c>
      <c r="F14" s="11" t="s">
        <v>630</v>
      </c>
      <c r="G14" s="11" t="s">
        <v>626</v>
      </c>
      <c r="H14" s="20"/>
      <c r="I14" s="140"/>
      <c r="J14" s="111"/>
      <c r="K14" s="131"/>
      <c r="L14" s="129">
        <v>18940</v>
      </c>
      <c r="M14" s="140">
        <v>480</v>
      </c>
      <c r="N14" s="111">
        <f t="shared" si="0"/>
        <v>18460</v>
      </c>
      <c r="O14" s="538"/>
      <c r="P14" s="156"/>
      <c r="Q14" s="156"/>
      <c r="R14" s="156"/>
      <c r="U14" s="523" t="s">
        <v>138</v>
      </c>
      <c r="V14" s="658"/>
    </row>
    <row r="15" spans="2:24" s="17" customFormat="1" x14ac:dyDescent="0.3">
      <c r="B15" s="5" t="s">
        <v>611</v>
      </c>
      <c r="C15" s="108" t="s">
        <v>620</v>
      </c>
      <c r="D15" s="11" t="s">
        <v>631</v>
      </c>
      <c r="E15" s="109">
        <v>7.4999999999999997E-2</v>
      </c>
      <c r="F15" s="11" t="s">
        <v>632</v>
      </c>
      <c r="G15" s="11" t="s">
        <v>615</v>
      </c>
      <c r="H15" s="20"/>
      <c r="I15" s="140"/>
      <c r="J15" s="111"/>
      <c r="K15" s="131"/>
      <c r="L15" s="129">
        <v>20290</v>
      </c>
      <c r="M15" s="140">
        <v>480</v>
      </c>
      <c r="N15" s="111">
        <f t="shared" si="0"/>
        <v>19810</v>
      </c>
      <c r="O15" s="161"/>
      <c r="P15" s="156"/>
      <c r="Q15" s="156"/>
      <c r="R15" s="156"/>
      <c r="U15" s="523" t="s">
        <v>138</v>
      </c>
      <c r="V15" s="658"/>
    </row>
    <row r="16" spans="2:24" s="17" customFormat="1" x14ac:dyDescent="0.3">
      <c r="B16" s="5" t="s">
        <v>611</v>
      </c>
      <c r="C16" s="108" t="s">
        <v>620</v>
      </c>
      <c r="D16" s="11" t="s">
        <v>633</v>
      </c>
      <c r="E16" s="109">
        <v>0</v>
      </c>
      <c r="F16" s="11" t="s">
        <v>634</v>
      </c>
      <c r="G16" s="11" t="s">
        <v>626</v>
      </c>
      <c r="H16" s="20"/>
      <c r="I16" s="140"/>
      <c r="J16" s="111"/>
      <c r="K16" s="131"/>
      <c r="L16" s="129">
        <v>20940</v>
      </c>
      <c r="M16" s="140">
        <v>480</v>
      </c>
      <c r="N16" s="111">
        <f t="shared" si="0"/>
        <v>20460</v>
      </c>
      <c r="O16" s="538"/>
      <c r="P16" s="156"/>
      <c r="Q16" s="156"/>
      <c r="R16" s="156"/>
      <c r="U16" s="523" t="s">
        <v>138</v>
      </c>
      <c r="V16" s="658"/>
    </row>
    <row r="17" spans="2:22" s="17" customFormat="1" x14ac:dyDescent="0.3">
      <c r="B17" s="5" t="s">
        <v>611</v>
      </c>
      <c r="C17" s="108" t="s">
        <v>620</v>
      </c>
      <c r="D17" s="11" t="s">
        <v>635</v>
      </c>
      <c r="E17" s="109">
        <v>7.4999999999999997E-2</v>
      </c>
      <c r="F17" s="11" t="s">
        <v>636</v>
      </c>
      <c r="G17" s="11" t="s">
        <v>615</v>
      </c>
      <c r="H17" s="20"/>
      <c r="I17" s="140"/>
      <c r="J17" s="111"/>
      <c r="K17" s="131"/>
      <c r="L17" s="129">
        <v>22290</v>
      </c>
      <c r="M17" s="140">
        <v>300</v>
      </c>
      <c r="N17" s="111">
        <f>L17-M17</f>
        <v>21990</v>
      </c>
      <c r="O17"/>
      <c r="P17" s="156"/>
      <c r="Q17" s="156"/>
      <c r="R17" s="156"/>
      <c r="U17" s="523" t="s">
        <v>138</v>
      </c>
      <c r="V17" s="658"/>
    </row>
    <row r="18" spans="2:22" s="17" customFormat="1" x14ac:dyDescent="0.3">
      <c r="B18" s="7" t="s">
        <v>611</v>
      </c>
      <c r="C18" s="157" t="s">
        <v>620</v>
      </c>
      <c r="D18" s="18" t="s">
        <v>637</v>
      </c>
      <c r="E18" s="159">
        <v>0</v>
      </c>
      <c r="F18" s="18" t="s">
        <v>638</v>
      </c>
      <c r="G18" s="18" t="s">
        <v>626</v>
      </c>
      <c r="H18" s="21"/>
      <c r="I18" s="267"/>
      <c r="J18" s="137"/>
      <c r="K18" s="297"/>
      <c r="L18" s="317">
        <v>22940</v>
      </c>
      <c r="M18" s="267">
        <v>300</v>
      </c>
      <c r="N18" s="137">
        <f>L18-M18</f>
        <v>22640</v>
      </c>
      <c r="O18" s="539"/>
      <c r="P18" s="160"/>
      <c r="Q18" s="160"/>
      <c r="R18" s="160"/>
      <c r="S18" s="19"/>
      <c r="T18" s="19"/>
      <c r="U18" s="540" t="s">
        <v>138</v>
      </c>
      <c r="V18" s="660"/>
    </row>
    <row r="19" spans="2:22" x14ac:dyDescent="0.3">
      <c r="B19" s="5" t="s">
        <v>611</v>
      </c>
      <c r="C19" s="108" t="s">
        <v>639</v>
      </c>
      <c r="D19" s="58" t="s">
        <v>640</v>
      </c>
      <c r="E19" s="109">
        <v>0.1</v>
      </c>
      <c r="F19" s="58" t="s">
        <v>641</v>
      </c>
      <c r="G19" s="11" t="s">
        <v>615</v>
      </c>
      <c r="H19" s="110"/>
      <c r="I19" s="103"/>
      <c r="J19" s="111"/>
      <c r="K19" s="131"/>
      <c r="L19" s="517">
        <v>19990</v>
      </c>
      <c r="M19" s="103">
        <v>400</v>
      </c>
      <c r="N19" s="111">
        <f>L19-M19</f>
        <v>19590</v>
      </c>
      <c r="O19" s="131" t="s">
        <v>642</v>
      </c>
      <c r="P19" s="68"/>
      <c r="Q19" s="69"/>
      <c r="R19" s="69"/>
      <c r="U19" s="523" t="s">
        <v>138</v>
      </c>
      <c r="V19" s="527" t="s">
        <v>643</v>
      </c>
    </row>
    <row r="20" spans="2:22" ht="16.5" customHeight="1" x14ac:dyDescent="0.3">
      <c r="B20" s="5" t="s">
        <v>611</v>
      </c>
      <c r="C20" s="108" t="s">
        <v>639</v>
      </c>
      <c r="D20" s="58" t="s">
        <v>644</v>
      </c>
      <c r="E20" s="109">
        <v>0.1</v>
      </c>
      <c r="F20" s="58" t="s">
        <v>645</v>
      </c>
      <c r="G20" s="11" t="s">
        <v>615</v>
      </c>
      <c r="H20" s="110"/>
      <c r="I20" s="103"/>
      <c r="J20" s="111"/>
      <c r="K20" s="132"/>
      <c r="L20" s="517">
        <v>23590</v>
      </c>
      <c r="M20" s="103">
        <v>500</v>
      </c>
      <c r="N20" s="111">
        <f t="shared" ref="N20:N22" si="1">L20-M20</f>
        <v>23090</v>
      </c>
      <c r="O20" s="132"/>
      <c r="P20" s="68"/>
      <c r="Q20" s="69"/>
      <c r="R20" s="69"/>
      <c r="U20" s="523" t="s">
        <v>138</v>
      </c>
      <c r="V20" s="527"/>
    </row>
    <row r="21" spans="2:22" ht="16.5" customHeight="1" x14ac:dyDescent="0.3">
      <c r="B21" s="5" t="s">
        <v>611</v>
      </c>
      <c r="C21" s="108" t="s">
        <v>639</v>
      </c>
      <c r="D21" s="58" t="s">
        <v>646</v>
      </c>
      <c r="E21" s="109">
        <v>0.1</v>
      </c>
      <c r="F21" s="58" t="s">
        <v>647</v>
      </c>
      <c r="G21" s="11" t="s">
        <v>615</v>
      </c>
      <c r="H21" s="110">
        <v>21800</v>
      </c>
      <c r="I21" s="103"/>
      <c r="J21" s="111">
        <v>21800</v>
      </c>
      <c r="K21" s="132"/>
      <c r="L21" s="147"/>
      <c r="M21" s="103"/>
      <c r="N21" s="111"/>
      <c r="O21" s="132"/>
      <c r="P21" s="68"/>
      <c r="Q21" s="69"/>
      <c r="R21" s="69"/>
      <c r="U21" s="523" t="s">
        <v>138</v>
      </c>
      <c r="V21" s="530"/>
    </row>
    <row r="22" spans="2:22" ht="20.25" customHeight="1" thickBot="1" x14ac:dyDescent="0.35">
      <c r="B22" s="7" t="s">
        <v>611</v>
      </c>
      <c r="C22" s="157" t="s">
        <v>639</v>
      </c>
      <c r="D22" s="158" t="s">
        <v>648</v>
      </c>
      <c r="E22" s="159">
        <v>0.1</v>
      </c>
      <c r="F22" s="158" t="s">
        <v>649</v>
      </c>
      <c r="G22" s="18" t="s">
        <v>615</v>
      </c>
      <c r="H22" s="317"/>
      <c r="I22" s="318"/>
      <c r="J22" s="137"/>
      <c r="K22" s="319"/>
      <c r="L22" s="541">
        <v>27090</v>
      </c>
      <c r="M22" s="318">
        <v>500</v>
      </c>
      <c r="N22" s="137">
        <f t="shared" si="1"/>
        <v>26590</v>
      </c>
      <c r="O22" s="319"/>
      <c r="P22" s="84"/>
      <c r="Q22" s="85"/>
      <c r="R22" s="85"/>
      <c r="S22" s="12"/>
      <c r="T22" s="12"/>
      <c r="U22" s="540" t="s">
        <v>138</v>
      </c>
      <c r="V22" s="527"/>
    </row>
    <row r="23" spans="2:22" x14ac:dyDescent="0.3">
      <c r="B23" s="5" t="s">
        <v>611</v>
      </c>
      <c r="C23" s="108" t="s">
        <v>650</v>
      </c>
      <c r="D23" s="58" t="s">
        <v>651</v>
      </c>
      <c r="E23" s="109">
        <v>0.1</v>
      </c>
      <c r="F23" s="58" t="s">
        <v>652</v>
      </c>
      <c r="G23" s="11" t="s">
        <v>615</v>
      </c>
      <c r="H23" s="110"/>
      <c r="I23" s="103"/>
      <c r="J23" s="111"/>
      <c r="K23" s="131"/>
      <c r="L23" s="110">
        <v>23590</v>
      </c>
      <c r="M23" s="103">
        <v>300</v>
      </c>
      <c r="N23" s="111">
        <f>L23-M23</f>
        <v>23290</v>
      </c>
      <c r="O23" s="131"/>
      <c r="P23" s="68">
        <v>23590</v>
      </c>
      <c r="Q23" s="69">
        <v>500</v>
      </c>
      <c r="R23" s="69">
        <f>P23-Q23</f>
        <v>23090</v>
      </c>
      <c r="U23" s="523" t="s">
        <v>173</v>
      </c>
      <c r="V23" s="657" t="s">
        <v>623</v>
      </c>
    </row>
    <row r="24" spans="2:22" x14ac:dyDescent="0.3">
      <c r="B24" s="5" t="s">
        <v>611</v>
      </c>
      <c r="C24" s="108" t="s">
        <v>650</v>
      </c>
      <c r="D24" s="58" t="s">
        <v>653</v>
      </c>
      <c r="E24" s="109">
        <v>0.1</v>
      </c>
      <c r="F24" s="58" t="s">
        <v>654</v>
      </c>
      <c r="G24" s="11" t="s">
        <v>615</v>
      </c>
      <c r="H24" s="110"/>
      <c r="I24" s="103"/>
      <c r="J24" s="111"/>
      <c r="K24" s="131"/>
      <c r="L24" s="110">
        <v>24990</v>
      </c>
      <c r="M24" s="103">
        <v>300</v>
      </c>
      <c r="N24" s="111">
        <f t="shared" ref="N24:N26" si="2">L24-M24</f>
        <v>24690</v>
      </c>
      <c r="O24" s="132"/>
      <c r="P24" s="68">
        <v>24990</v>
      </c>
      <c r="Q24" s="69">
        <v>500</v>
      </c>
      <c r="R24" s="69">
        <f t="shared" ref="R24:R26" si="3">P24-Q24</f>
        <v>24490</v>
      </c>
      <c r="U24" s="523" t="s">
        <v>173</v>
      </c>
      <c r="V24" s="658"/>
    </row>
    <row r="25" spans="2:22" x14ac:dyDescent="0.3">
      <c r="B25" s="5" t="s">
        <v>611</v>
      </c>
      <c r="C25" s="108" t="s">
        <v>650</v>
      </c>
      <c r="D25" s="58" t="s">
        <v>655</v>
      </c>
      <c r="E25" s="109">
        <v>0.1</v>
      </c>
      <c r="F25" s="58" t="s">
        <v>656</v>
      </c>
      <c r="G25" s="11" t="s">
        <v>615</v>
      </c>
      <c r="H25" s="110"/>
      <c r="I25" s="103"/>
      <c r="J25" s="111"/>
      <c r="K25" s="131"/>
      <c r="L25" s="110">
        <v>27990</v>
      </c>
      <c r="M25" s="103">
        <v>300</v>
      </c>
      <c r="N25" s="111">
        <f t="shared" si="2"/>
        <v>27690</v>
      </c>
      <c r="O25" s="132"/>
      <c r="P25" s="68">
        <v>27990</v>
      </c>
      <c r="Q25" s="69">
        <v>500</v>
      </c>
      <c r="R25" s="69">
        <f t="shared" si="3"/>
        <v>27490</v>
      </c>
      <c r="U25" s="523" t="s">
        <v>173</v>
      </c>
      <c r="V25" s="658"/>
    </row>
    <row r="26" spans="2:22" ht="15" thickBot="1" x14ac:dyDescent="0.35">
      <c r="B26" s="71" t="s">
        <v>611</v>
      </c>
      <c r="C26" s="114" t="s">
        <v>650</v>
      </c>
      <c r="D26" s="73" t="s">
        <v>657</v>
      </c>
      <c r="E26" s="115">
        <v>0.1</v>
      </c>
      <c r="F26" s="73" t="s">
        <v>658</v>
      </c>
      <c r="G26" s="75" t="s">
        <v>615</v>
      </c>
      <c r="H26" s="116"/>
      <c r="I26" s="106"/>
      <c r="J26" s="117"/>
      <c r="K26" s="320"/>
      <c r="L26" s="116">
        <v>28990</v>
      </c>
      <c r="M26" s="106">
        <v>300</v>
      </c>
      <c r="N26" s="117">
        <f t="shared" si="2"/>
        <v>28690</v>
      </c>
      <c r="O26" s="319"/>
      <c r="P26" s="84">
        <v>28990</v>
      </c>
      <c r="Q26" s="85">
        <v>500</v>
      </c>
      <c r="R26" s="85">
        <f t="shared" si="3"/>
        <v>28490</v>
      </c>
      <c r="S26" s="12"/>
      <c r="T26" s="12"/>
      <c r="U26" s="542" t="s">
        <v>173</v>
      </c>
      <c r="V26" s="659"/>
    </row>
    <row r="27" spans="2:22" x14ac:dyDescent="0.3">
      <c r="L27"/>
      <c r="N27" s="152"/>
    </row>
    <row r="28" spans="2:22" x14ac:dyDescent="0.3">
      <c r="J28" s="153"/>
      <c r="L28" s="153"/>
    </row>
    <row r="29" spans="2:22" x14ac:dyDescent="0.3">
      <c r="L29"/>
    </row>
    <row r="32" spans="2:22" ht="16.5" hidden="1" customHeight="1" x14ac:dyDescent="0.3">
      <c r="B32" s="5" t="s">
        <v>251</v>
      </c>
      <c r="C32" s="108" t="s">
        <v>252</v>
      </c>
      <c r="D32" s="58" t="s">
        <v>255</v>
      </c>
      <c r="E32" s="109">
        <v>0</v>
      </c>
      <c r="F32" s="58" t="s">
        <v>256</v>
      </c>
      <c r="G32" s="11"/>
      <c r="H32" s="11"/>
      <c r="I32" s="11"/>
      <c r="J32" s="11"/>
      <c r="K32" s="11"/>
      <c r="L32" s="154"/>
      <c r="M32" s="154"/>
      <c r="N32" s="154"/>
      <c r="O32" s="154"/>
    </row>
    <row r="33" spans="2:15" ht="16.5" hidden="1" customHeight="1" x14ac:dyDescent="0.3">
      <c r="B33" s="5" t="s">
        <v>251</v>
      </c>
      <c r="C33" s="108" t="s">
        <v>252</v>
      </c>
      <c r="D33" s="58" t="s">
        <v>260</v>
      </c>
      <c r="E33" s="109">
        <v>0</v>
      </c>
      <c r="F33" s="58" t="s">
        <v>261</v>
      </c>
      <c r="G33" s="11"/>
      <c r="H33" s="11"/>
      <c r="I33" s="11"/>
      <c r="J33" s="11"/>
      <c r="K33" s="11"/>
      <c r="L33" s="154"/>
      <c r="M33" s="154"/>
      <c r="N33" s="154"/>
      <c r="O33" s="154"/>
    </row>
    <row r="34" spans="2:15" ht="16.5" hidden="1" customHeight="1" x14ac:dyDescent="0.3">
      <c r="B34" s="5" t="s">
        <v>251</v>
      </c>
      <c r="C34" s="108" t="s">
        <v>252</v>
      </c>
      <c r="D34" s="58" t="s">
        <v>264</v>
      </c>
      <c r="E34" s="109">
        <v>0</v>
      </c>
      <c r="F34" s="58" t="s">
        <v>265</v>
      </c>
      <c r="G34" s="11"/>
      <c r="H34" s="11"/>
      <c r="I34" s="11"/>
      <c r="J34" s="11"/>
      <c r="K34" s="11"/>
      <c r="L34" s="154"/>
      <c r="M34" s="154"/>
      <c r="N34" s="154"/>
      <c r="O34" s="154"/>
    </row>
    <row r="35" spans="2:15" ht="16.5" hidden="1" customHeight="1" x14ac:dyDescent="0.3">
      <c r="B35" s="71" t="s">
        <v>251</v>
      </c>
      <c r="C35" s="114" t="s">
        <v>252</v>
      </c>
      <c r="D35" s="73" t="s">
        <v>268</v>
      </c>
      <c r="E35" s="115">
        <v>0</v>
      </c>
      <c r="F35" s="73" t="s">
        <v>269</v>
      </c>
      <c r="G35" s="75"/>
      <c r="H35" s="11"/>
      <c r="I35" s="11"/>
      <c r="J35" s="11"/>
      <c r="K35" s="11"/>
      <c r="L35" s="154"/>
      <c r="M35" s="154"/>
      <c r="N35" s="154"/>
      <c r="O35" s="154"/>
    </row>
  </sheetData>
  <mergeCells count="7">
    <mergeCell ref="V23:V26"/>
    <mergeCell ref="B4:G4"/>
    <mergeCell ref="B5:G5"/>
    <mergeCell ref="H7:K7"/>
    <mergeCell ref="L7:O7"/>
    <mergeCell ref="V9:V10"/>
    <mergeCell ref="V11:V18"/>
  </mergeCells>
  <conditionalFormatting sqref="P18:R22 P13:R13 P15:R15 P11:R11">
    <cfRule type="cellIs" dxfId="26" priority="13" operator="between">
      <formula>0.01</formula>
      <formula>0.06</formula>
    </cfRule>
  </conditionalFormatting>
  <conditionalFormatting sqref="P18:R22 P13:R13 P15:R15 P11:R11">
    <cfRule type="expression" dxfId="25" priority="14">
      <formula>#REF!&lt;&gt;#REF!</formula>
    </cfRule>
  </conditionalFormatting>
  <conditionalFormatting sqref="P9:R10">
    <cfRule type="cellIs" dxfId="24" priority="11" operator="between">
      <formula>0.01</formula>
      <formula>0.06</formula>
    </cfRule>
  </conditionalFormatting>
  <conditionalFormatting sqref="P9:R10">
    <cfRule type="expression" dxfId="23" priority="12">
      <formula>#REF!&lt;&gt;#REF!</formula>
    </cfRule>
  </conditionalFormatting>
  <conditionalFormatting sqref="P17:R17">
    <cfRule type="cellIs" dxfId="22" priority="9" operator="between">
      <formula>0.01</formula>
      <formula>0.06</formula>
    </cfRule>
  </conditionalFormatting>
  <conditionalFormatting sqref="P17:R17">
    <cfRule type="expression" dxfId="21" priority="10">
      <formula>#REF!&lt;&gt;#REF!</formula>
    </cfRule>
  </conditionalFormatting>
  <conditionalFormatting sqref="P16:R16">
    <cfRule type="cellIs" dxfId="20" priority="7" operator="between">
      <formula>0.01</formula>
      <formula>0.06</formula>
    </cfRule>
  </conditionalFormatting>
  <conditionalFormatting sqref="P16:R16">
    <cfRule type="expression" dxfId="19" priority="8">
      <formula>#REF!&lt;&gt;#REF!</formula>
    </cfRule>
  </conditionalFormatting>
  <conditionalFormatting sqref="P12:R12">
    <cfRule type="cellIs" dxfId="18" priority="5" operator="between">
      <formula>0.01</formula>
      <formula>0.06</formula>
    </cfRule>
  </conditionalFormatting>
  <conditionalFormatting sqref="P12:R12">
    <cfRule type="expression" dxfId="17" priority="6">
      <formula>#REF!&lt;&gt;#REF!</formula>
    </cfRule>
  </conditionalFormatting>
  <conditionalFormatting sqref="P14:R14">
    <cfRule type="cellIs" dxfId="16" priority="3" operator="between">
      <formula>0.01</formula>
      <formula>0.06</formula>
    </cfRule>
  </conditionalFormatting>
  <conditionalFormatting sqref="P14:R14">
    <cfRule type="expression" dxfId="15" priority="4">
      <formula>#REF!&lt;&gt;#REF!</formula>
    </cfRule>
  </conditionalFormatting>
  <conditionalFormatting sqref="P23:R26">
    <cfRule type="cellIs" dxfId="14" priority="1" operator="between">
      <formula>0.01</formula>
      <formula>0.06</formula>
    </cfRule>
  </conditionalFormatting>
  <conditionalFormatting sqref="P23:R26">
    <cfRule type="expression" dxfId="13" priority="2">
      <formula>#REF!&lt;&gt;#REF!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DFB5-234C-4EEC-ABA5-7C9553BD9394}">
  <dimension ref="B1:W34"/>
  <sheetViews>
    <sheetView showGridLines="0" zoomScale="80" zoomScaleNormal="8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J6" activeCellId="2" sqref="B6:C23 F6:G23 J6:J23"/>
    </sheetView>
  </sheetViews>
  <sheetFormatPr baseColWidth="10" defaultColWidth="11.44140625" defaultRowHeight="14.4" x14ac:dyDescent="0.3"/>
  <cols>
    <col min="1" max="1" width="2.6640625" customWidth="1"/>
    <col min="2" max="2" width="15.88671875" bestFit="1" customWidth="1"/>
    <col min="3" max="3" width="14" customWidth="1"/>
    <col min="4" max="4" width="28.44140625" customWidth="1"/>
    <col min="5" max="5" width="7.5546875" customWidth="1"/>
    <col min="6" max="6" width="33.6640625" customWidth="1"/>
    <col min="7" max="7" width="13" bestFit="1" customWidth="1"/>
    <col min="8" max="8" width="14" style="1" customWidth="1"/>
    <col min="9" max="9" width="12.44140625" style="1" customWidth="1"/>
    <col min="10" max="10" width="11" style="1" customWidth="1"/>
    <col min="11" max="11" width="50.33203125" style="1" customWidth="1"/>
    <col min="12" max="14" width="11.44140625" hidden="1" customWidth="1"/>
    <col min="15" max="15" width="11" hidden="1" customWidth="1"/>
    <col min="16" max="16" width="17.5546875" hidden="1" customWidth="1"/>
    <col min="17" max="17" width="8.33203125" style="1" customWidth="1"/>
    <col min="18" max="18" width="37.6640625" style="1" customWidth="1"/>
  </cols>
  <sheetData>
    <row r="1" spans="2:23" s="2" customFormat="1" ht="23.4" x14ac:dyDescent="0.45">
      <c r="B1" s="633" t="s">
        <v>0</v>
      </c>
      <c r="C1" s="633"/>
      <c r="D1" s="633"/>
      <c r="E1" s="633"/>
      <c r="F1" s="633"/>
      <c r="G1" s="633"/>
      <c r="H1" s="486"/>
      <c r="I1" s="486"/>
      <c r="J1" s="486"/>
      <c r="K1" s="486"/>
      <c r="Q1" s="4"/>
      <c r="R1" s="4"/>
    </row>
    <row r="2" spans="2:23" x14ac:dyDescent="0.3">
      <c r="B2" s="634" t="s">
        <v>128</v>
      </c>
      <c r="C2" s="634"/>
      <c r="D2" s="634"/>
      <c r="E2" s="634"/>
      <c r="F2" s="634"/>
      <c r="G2" s="634"/>
      <c r="H2" s="487"/>
      <c r="I2" s="487"/>
      <c r="J2" s="487"/>
      <c r="K2" s="487"/>
    </row>
    <row r="3" spans="2:23" ht="5.4" customHeight="1" thickBot="1" x14ac:dyDescent="0.35"/>
    <row r="4" spans="2:23" ht="15" thickBot="1" x14ac:dyDescent="0.35">
      <c r="H4" s="635" t="s">
        <v>4</v>
      </c>
      <c r="I4" s="636"/>
      <c r="J4" s="636"/>
      <c r="K4" s="637"/>
    </row>
    <row r="5" spans="2:23" ht="77.25" customHeight="1" x14ac:dyDescent="0.3">
      <c r="B5" s="30" t="s">
        <v>9</v>
      </c>
      <c r="C5" s="32" t="s">
        <v>10</v>
      </c>
      <c r="D5" s="32" t="s">
        <v>11</v>
      </c>
      <c r="E5" s="32" t="s">
        <v>12</v>
      </c>
      <c r="F5" s="32" t="s">
        <v>13</v>
      </c>
      <c r="G5" s="33" t="s">
        <v>130</v>
      </c>
      <c r="H5" s="120" t="s">
        <v>14</v>
      </c>
      <c r="I5" s="121" t="s">
        <v>15</v>
      </c>
      <c r="J5" s="34" t="s">
        <v>609</v>
      </c>
      <c r="K5" s="122" t="s">
        <v>17</v>
      </c>
      <c r="L5" s="39" t="s">
        <v>19</v>
      </c>
      <c r="M5" s="8" t="s">
        <v>20</v>
      </c>
      <c r="N5" s="8" t="s">
        <v>364</v>
      </c>
      <c r="O5" s="9" t="s">
        <v>21</v>
      </c>
      <c r="P5" s="9" t="s">
        <v>22</v>
      </c>
      <c r="Q5" s="521" t="s">
        <v>23</v>
      </c>
      <c r="R5" s="522" t="s">
        <v>610</v>
      </c>
    </row>
    <row r="6" spans="2:23" ht="16.5" customHeight="1" x14ac:dyDescent="0.3">
      <c r="B6" s="6" t="s">
        <v>659</v>
      </c>
      <c r="C6" s="123" t="s">
        <v>660</v>
      </c>
      <c r="D6" s="15" t="s">
        <v>661</v>
      </c>
      <c r="E6" s="124">
        <v>7.4999999999999997E-2</v>
      </c>
      <c r="F6" s="15" t="s">
        <v>662</v>
      </c>
      <c r="G6" s="123" t="s">
        <v>615</v>
      </c>
      <c r="H6" s="125">
        <v>10990</v>
      </c>
      <c r="I6" s="126">
        <v>260</v>
      </c>
      <c r="J6" s="127">
        <f>H6-I6</f>
        <v>10730</v>
      </c>
      <c r="K6" s="128"/>
      <c r="L6" s="69">
        <v>7.0000000000000007E-2</v>
      </c>
      <c r="M6" s="69">
        <v>7.0000000000000007E-2</v>
      </c>
      <c r="N6" s="69">
        <v>7.0000000000000007E-2</v>
      </c>
      <c r="P6" t="e">
        <v>#N/A</v>
      </c>
      <c r="Q6" s="523">
        <v>0</v>
      </c>
      <c r="R6" s="524" t="s">
        <v>663</v>
      </c>
    </row>
    <row r="7" spans="2:23" x14ac:dyDescent="0.3">
      <c r="B7" s="5" t="s">
        <v>659</v>
      </c>
      <c r="C7" s="108" t="s">
        <v>660</v>
      </c>
      <c r="D7" s="11" t="s">
        <v>664</v>
      </c>
      <c r="E7" s="109">
        <v>0</v>
      </c>
      <c r="F7" s="11" t="s">
        <v>662</v>
      </c>
      <c r="G7" s="108" t="s">
        <v>257</v>
      </c>
      <c r="H7" s="129">
        <v>11290</v>
      </c>
      <c r="I7" s="130"/>
      <c r="J7" s="111">
        <f t="shared" ref="J7:J9" si="0">H7-I7</f>
        <v>11290</v>
      </c>
      <c r="K7" s="131" t="s">
        <v>665</v>
      </c>
      <c r="L7" s="69">
        <v>7.0000000000000007E-2</v>
      </c>
      <c r="M7" s="69">
        <v>7.0000000000000007E-2</v>
      </c>
      <c r="N7" s="69">
        <v>7.0000000000000007E-2</v>
      </c>
      <c r="P7" t="e">
        <v>#N/A</v>
      </c>
      <c r="Q7" s="523">
        <v>0</v>
      </c>
      <c r="R7" s="524" t="s">
        <v>666</v>
      </c>
    </row>
    <row r="8" spans="2:23" x14ac:dyDescent="0.3">
      <c r="B8" s="5" t="s">
        <v>659</v>
      </c>
      <c r="C8" s="108" t="s">
        <v>660</v>
      </c>
      <c r="D8" s="11" t="s">
        <v>667</v>
      </c>
      <c r="E8" s="109">
        <v>7.4999999999999997E-2</v>
      </c>
      <c r="F8" s="11" t="s">
        <v>668</v>
      </c>
      <c r="G8" s="108" t="s">
        <v>615</v>
      </c>
      <c r="H8" s="129">
        <v>11990</v>
      </c>
      <c r="I8" s="130">
        <v>460</v>
      </c>
      <c r="J8" s="111">
        <f t="shared" si="0"/>
        <v>11530</v>
      </c>
      <c r="K8" s="132"/>
      <c r="L8" s="69">
        <v>7.0000000000000007E-2</v>
      </c>
      <c r="M8" s="69">
        <v>7.0000000000000007E-2</v>
      </c>
      <c r="N8" s="69">
        <v>7.0000000000000007E-2</v>
      </c>
      <c r="P8" t="e">
        <v>#N/A</v>
      </c>
      <c r="Q8" s="523">
        <v>0</v>
      </c>
      <c r="R8" s="524" t="s">
        <v>663</v>
      </c>
      <c r="S8" s="153"/>
    </row>
    <row r="9" spans="2:23" x14ac:dyDescent="0.3">
      <c r="B9" s="5" t="s">
        <v>659</v>
      </c>
      <c r="C9" s="108" t="s">
        <v>660</v>
      </c>
      <c r="D9" s="11" t="s">
        <v>669</v>
      </c>
      <c r="E9" s="109">
        <v>0</v>
      </c>
      <c r="F9" s="11" t="s">
        <v>670</v>
      </c>
      <c r="G9" s="108" t="s">
        <v>257</v>
      </c>
      <c r="H9" s="129">
        <v>12090</v>
      </c>
      <c r="I9" s="130"/>
      <c r="J9" s="111">
        <f t="shared" si="0"/>
        <v>12090</v>
      </c>
      <c r="K9" s="131" t="s">
        <v>665</v>
      </c>
      <c r="L9" s="69">
        <v>7.0000000000000007E-2</v>
      </c>
      <c r="M9" s="69">
        <v>7.0000000000000007E-2</v>
      </c>
      <c r="N9" s="69">
        <v>7.0000000000000007E-2</v>
      </c>
      <c r="P9" t="e">
        <v>#N/A</v>
      </c>
      <c r="Q9" s="523">
        <v>0</v>
      </c>
      <c r="R9" s="524" t="s">
        <v>666</v>
      </c>
    </row>
    <row r="10" spans="2:23" ht="16.2" customHeight="1" x14ac:dyDescent="0.3">
      <c r="B10" s="6" t="s">
        <v>659</v>
      </c>
      <c r="C10" s="123" t="s">
        <v>671</v>
      </c>
      <c r="D10" s="15" t="s">
        <v>672</v>
      </c>
      <c r="E10" s="124">
        <v>0</v>
      </c>
      <c r="F10" s="133" t="s">
        <v>673</v>
      </c>
      <c r="G10" s="123" t="s">
        <v>615</v>
      </c>
      <c r="H10" s="125">
        <v>12990</v>
      </c>
      <c r="I10" s="126">
        <v>280</v>
      </c>
      <c r="J10" s="127">
        <f>H10-I10</f>
        <v>12710</v>
      </c>
      <c r="K10" s="128" t="s">
        <v>674</v>
      </c>
      <c r="L10" s="134">
        <v>7.0000000000000007E-2</v>
      </c>
      <c r="M10" s="134">
        <v>7.0000000000000007E-2</v>
      </c>
      <c r="N10" s="134">
        <v>7.0000000000000007E-2</v>
      </c>
      <c r="O10" s="16"/>
      <c r="P10" s="16" t="s">
        <v>675</v>
      </c>
      <c r="Q10" s="525" t="s">
        <v>138</v>
      </c>
      <c r="R10" s="524" t="s">
        <v>663</v>
      </c>
    </row>
    <row r="11" spans="2:23" ht="16.5" customHeight="1" x14ac:dyDescent="0.3">
      <c r="B11" s="5" t="s">
        <v>659</v>
      </c>
      <c r="C11" s="108" t="s">
        <v>671</v>
      </c>
      <c r="D11" s="11" t="s">
        <v>676</v>
      </c>
      <c r="E11" s="109">
        <v>0</v>
      </c>
      <c r="F11" s="135" t="s">
        <v>673</v>
      </c>
      <c r="G11" s="108" t="s">
        <v>626</v>
      </c>
      <c r="H11" s="129">
        <v>13940</v>
      </c>
      <c r="I11" s="130">
        <v>280</v>
      </c>
      <c r="J11" s="111">
        <f>H11-I11</f>
        <v>13660</v>
      </c>
      <c r="K11" s="132" t="s">
        <v>674</v>
      </c>
      <c r="L11" s="69"/>
      <c r="M11" s="69"/>
      <c r="N11" s="69"/>
      <c r="Q11" s="526" t="s">
        <v>138</v>
      </c>
      <c r="R11" s="524" t="s">
        <v>666</v>
      </c>
    </row>
    <row r="12" spans="2:23" ht="16.5" customHeight="1" x14ac:dyDescent="0.3">
      <c r="B12" s="5" t="s">
        <v>659</v>
      </c>
      <c r="C12" s="108" t="s">
        <v>671</v>
      </c>
      <c r="D12" s="11" t="s">
        <v>677</v>
      </c>
      <c r="E12" s="109">
        <v>0</v>
      </c>
      <c r="F12" s="135" t="s">
        <v>673</v>
      </c>
      <c r="G12" s="108" t="s">
        <v>678</v>
      </c>
      <c r="H12" s="129">
        <v>13940</v>
      </c>
      <c r="I12" s="130">
        <v>280</v>
      </c>
      <c r="J12" s="111">
        <f>H12-I12</f>
        <v>13660</v>
      </c>
      <c r="K12" s="132" t="s">
        <v>674</v>
      </c>
      <c r="L12" s="69"/>
      <c r="M12" s="69"/>
      <c r="N12" s="69"/>
      <c r="Q12" s="526" t="s">
        <v>138</v>
      </c>
      <c r="R12" s="527"/>
    </row>
    <row r="13" spans="2:23" ht="16.5" customHeight="1" x14ac:dyDescent="0.3">
      <c r="B13" s="5" t="s">
        <v>659</v>
      </c>
      <c r="C13" s="108" t="s">
        <v>671</v>
      </c>
      <c r="D13" s="11" t="s">
        <v>679</v>
      </c>
      <c r="E13" s="109">
        <v>0</v>
      </c>
      <c r="F13" s="135" t="s">
        <v>680</v>
      </c>
      <c r="G13" s="108" t="s">
        <v>615</v>
      </c>
      <c r="H13" s="129">
        <v>13990</v>
      </c>
      <c r="I13" s="130">
        <v>480</v>
      </c>
      <c r="J13" s="111">
        <f t="shared" ref="J13:J18" si="1">H13-I13</f>
        <v>13510</v>
      </c>
      <c r="K13" s="132" t="s">
        <v>674</v>
      </c>
      <c r="L13" s="69">
        <v>7.0000000000000007E-2</v>
      </c>
      <c r="M13" s="69">
        <v>7.0000000000000007E-2</v>
      </c>
      <c r="N13" s="69">
        <v>7.0000000000000007E-2</v>
      </c>
      <c r="P13" t="s">
        <v>681</v>
      </c>
      <c r="Q13" s="526" t="s">
        <v>138</v>
      </c>
      <c r="R13" s="524" t="s">
        <v>663</v>
      </c>
    </row>
    <row r="14" spans="2:23" ht="16.5" customHeight="1" x14ac:dyDescent="0.3">
      <c r="B14" s="5" t="s">
        <v>659</v>
      </c>
      <c r="C14" s="108" t="s">
        <v>671</v>
      </c>
      <c r="D14" s="11" t="s">
        <v>682</v>
      </c>
      <c r="E14" s="109">
        <v>0</v>
      </c>
      <c r="F14" s="135" t="s">
        <v>680</v>
      </c>
      <c r="G14" s="108" t="s">
        <v>626</v>
      </c>
      <c r="H14" s="129">
        <v>14940</v>
      </c>
      <c r="I14" s="130">
        <v>480</v>
      </c>
      <c r="J14" s="111">
        <f t="shared" si="1"/>
        <v>14460</v>
      </c>
      <c r="K14" s="132" t="s">
        <v>674</v>
      </c>
      <c r="L14" s="69"/>
      <c r="M14" s="69"/>
      <c r="N14" s="69"/>
      <c r="Q14" s="526" t="s">
        <v>138</v>
      </c>
      <c r="R14" s="524" t="s">
        <v>666</v>
      </c>
    </row>
    <row r="15" spans="2:23" ht="16.5" customHeight="1" x14ac:dyDescent="0.3">
      <c r="B15" s="5" t="s">
        <v>659</v>
      </c>
      <c r="C15" s="108" t="s">
        <v>671</v>
      </c>
      <c r="D15" s="136" t="s">
        <v>683</v>
      </c>
      <c r="E15" s="109">
        <v>0</v>
      </c>
      <c r="F15" s="135" t="s">
        <v>680</v>
      </c>
      <c r="G15" s="108" t="s">
        <v>678</v>
      </c>
      <c r="H15" s="129">
        <v>14940</v>
      </c>
      <c r="I15" s="130">
        <v>480</v>
      </c>
      <c r="J15" s="111">
        <f t="shared" si="1"/>
        <v>14460</v>
      </c>
      <c r="K15" s="132" t="s">
        <v>674</v>
      </c>
      <c r="L15" s="69"/>
      <c r="M15" s="69"/>
      <c r="N15" s="69"/>
      <c r="Q15" s="526" t="s">
        <v>138</v>
      </c>
      <c r="R15" s="527"/>
    </row>
    <row r="16" spans="2:23" ht="16.5" customHeight="1" x14ac:dyDescent="0.3">
      <c r="B16" s="5" t="s">
        <v>659</v>
      </c>
      <c r="C16" s="108" t="s">
        <v>671</v>
      </c>
      <c r="D16" s="11" t="s">
        <v>684</v>
      </c>
      <c r="E16" s="109">
        <v>0</v>
      </c>
      <c r="F16" s="135" t="s">
        <v>685</v>
      </c>
      <c r="G16" s="108" t="s">
        <v>686</v>
      </c>
      <c r="H16" s="129">
        <v>15790</v>
      </c>
      <c r="I16" s="130">
        <v>700</v>
      </c>
      <c r="J16" s="511">
        <f t="shared" si="1"/>
        <v>15090</v>
      </c>
      <c r="K16" s="661" t="s">
        <v>687</v>
      </c>
      <c r="L16" s="69"/>
      <c r="M16" s="69"/>
      <c r="N16" s="69"/>
      <c r="Q16" s="526" t="s">
        <v>138</v>
      </c>
      <c r="R16" s="527" t="s">
        <v>688</v>
      </c>
      <c r="U16" s="528"/>
      <c r="W16" s="153"/>
    </row>
    <row r="17" spans="2:23" ht="16.5" customHeight="1" x14ac:dyDescent="0.3">
      <c r="B17" s="5" t="s">
        <v>659</v>
      </c>
      <c r="C17" s="108" t="s">
        <v>671</v>
      </c>
      <c r="D17" s="11" t="s">
        <v>689</v>
      </c>
      <c r="E17" s="109">
        <v>0</v>
      </c>
      <c r="F17" s="135" t="s">
        <v>690</v>
      </c>
      <c r="G17" s="108" t="s">
        <v>686</v>
      </c>
      <c r="H17" s="129">
        <v>16990</v>
      </c>
      <c r="I17" s="130">
        <v>400</v>
      </c>
      <c r="J17" s="529">
        <f t="shared" si="1"/>
        <v>16590</v>
      </c>
      <c r="K17" s="662"/>
      <c r="L17" s="69"/>
      <c r="M17" s="69"/>
      <c r="N17" s="69"/>
      <c r="Q17" s="526" t="s">
        <v>138</v>
      </c>
      <c r="R17" s="527" t="s">
        <v>691</v>
      </c>
      <c r="U17" s="528"/>
      <c r="W17" s="153"/>
    </row>
    <row r="18" spans="2:23" ht="16.5" customHeight="1" x14ac:dyDescent="0.3">
      <c r="B18" s="6" t="s">
        <v>659</v>
      </c>
      <c r="C18" s="123" t="s">
        <v>692</v>
      </c>
      <c r="D18" s="15" t="s">
        <v>693</v>
      </c>
      <c r="E18" s="124">
        <v>0</v>
      </c>
      <c r="F18" s="15" t="s">
        <v>694</v>
      </c>
      <c r="G18" s="123" t="s">
        <v>686</v>
      </c>
      <c r="H18" s="125">
        <v>18590</v>
      </c>
      <c r="I18" s="138">
        <v>1000</v>
      </c>
      <c r="J18" s="501">
        <f t="shared" si="1"/>
        <v>17590</v>
      </c>
      <c r="K18" s="139"/>
      <c r="L18" s="134">
        <v>7.0000000000000007E-2</v>
      </c>
      <c r="M18" s="134">
        <v>7.0000000000000007E-2</v>
      </c>
      <c r="N18" s="134">
        <v>7.0000000000000007E-2</v>
      </c>
      <c r="O18" s="16"/>
      <c r="P18" s="16" t="s">
        <v>695</v>
      </c>
      <c r="Q18" s="525" t="s">
        <v>173</v>
      </c>
      <c r="R18" s="530" t="s">
        <v>696</v>
      </c>
    </row>
    <row r="19" spans="2:23" ht="16.5" customHeight="1" x14ac:dyDescent="0.3">
      <c r="B19" s="5" t="s">
        <v>659</v>
      </c>
      <c r="C19" s="108" t="s">
        <v>692</v>
      </c>
      <c r="D19" s="11" t="s">
        <v>697</v>
      </c>
      <c r="E19" s="109">
        <v>0</v>
      </c>
      <c r="F19" s="11" t="s">
        <v>698</v>
      </c>
      <c r="G19" s="108" t="s">
        <v>686</v>
      </c>
      <c r="H19" s="129">
        <v>20790</v>
      </c>
      <c r="I19" s="140">
        <v>280</v>
      </c>
      <c r="J19" s="137">
        <f>H19-I19</f>
        <v>20510</v>
      </c>
      <c r="K19" s="141"/>
      <c r="L19" s="69">
        <v>7.0000000000000007E-2</v>
      </c>
      <c r="M19" s="69">
        <v>7.0000000000000007E-2</v>
      </c>
      <c r="N19" s="69">
        <v>7.0000000000000007E-2</v>
      </c>
      <c r="P19" t="s">
        <v>699</v>
      </c>
      <c r="Q19" s="526" t="s">
        <v>138</v>
      </c>
      <c r="R19" s="527" t="s">
        <v>700</v>
      </c>
    </row>
    <row r="20" spans="2:23" ht="16.5" customHeight="1" x14ac:dyDescent="0.3">
      <c r="B20" s="142" t="s">
        <v>659</v>
      </c>
      <c r="C20" s="123" t="s">
        <v>701</v>
      </c>
      <c r="D20" s="143" t="s">
        <v>702</v>
      </c>
      <c r="E20" s="124">
        <v>0</v>
      </c>
      <c r="F20" s="143" t="s">
        <v>703</v>
      </c>
      <c r="G20" s="15" t="s">
        <v>686</v>
      </c>
      <c r="H20" s="144">
        <v>20190</v>
      </c>
      <c r="I20" s="126">
        <v>200</v>
      </c>
      <c r="J20" s="111">
        <f>H20-I20</f>
        <v>19990</v>
      </c>
      <c r="K20" s="128"/>
      <c r="L20" s="134"/>
      <c r="M20" s="134"/>
      <c r="N20" s="134"/>
      <c r="O20" s="16"/>
      <c r="P20" s="16"/>
      <c r="Q20" s="525" t="s">
        <v>173</v>
      </c>
      <c r="R20" s="527" t="s">
        <v>704</v>
      </c>
    </row>
    <row r="21" spans="2:23" ht="16.5" customHeight="1" x14ac:dyDescent="0.3">
      <c r="B21" s="145" t="s">
        <v>659</v>
      </c>
      <c r="C21" s="108" t="s">
        <v>701</v>
      </c>
      <c r="D21" s="146" t="s">
        <v>705</v>
      </c>
      <c r="E21" s="109">
        <v>0</v>
      </c>
      <c r="F21" s="146" t="s">
        <v>706</v>
      </c>
      <c r="G21" s="11" t="s">
        <v>686</v>
      </c>
      <c r="H21" s="147">
        <v>22690</v>
      </c>
      <c r="I21" s="130">
        <v>200</v>
      </c>
      <c r="J21" s="111">
        <f t="shared" ref="J21:J23" si="2">H21-I21</f>
        <v>22490</v>
      </c>
      <c r="K21" s="132"/>
      <c r="L21" s="69"/>
      <c r="M21" s="69"/>
      <c r="N21" s="69"/>
      <c r="Q21" s="526" t="s">
        <v>138</v>
      </c>
      <c r="R21" s="527" t="s">
        <v>700</v>
      </c>
    </row>
    <row r="22" spans="2:23" x14ac:dyDescent="0.3">
      <c r="B22" s="7" t="s">
        <v>659</v>
      </c>
      <c r="C22" s="157" t="s">
        <v>701</v>
      </c>
      <c r="D22" s="18" t="s">
        <v>707</v>
      </c>
      <c r="E22" s="159">
        <v>0</v>
      </c>
      <c r="F22" s="18" t="s">
        <v>708</v>
      </c>
      <c r="G22" s="157" t="s">
        <v>686</v>
      </c>
      <c r="H22" s="293">
        <v>24290</v>
      </c>
      <c r="I22" s="267">
        <v>200</v>
      </c>
      <c r="J22" s="137">
        <f t="shared" si="2"/>
        <v>24090</v>
      </c>
      <c r="K22" s="294"/>
      <c r="L22" s="268"/>
      <c r="M22" s="268"/>
      <c r="N22" s="268"/>
      <c r="O22" s="14"/>
      <c r="P22" s="14"/>
      <c r="Q22" s="531" t="s">
        <v>138</v>
      </c>
      <c r="R22" s="527" t="s">
        <v>700</v>
      </c>
    </row>
    <row r="23" spans="2:23" ht="15" thickBot="1" x14ac:dyDescent="0.35">
      <c r="B23" s="148" t="s">
        <v>659</v>
      </c>
      <c r="C23" s="114" t="s">
        <v>701</v>
      </c>
      <c r="D23" s="149" t="s">
        <v>709</v>
      </c>
      <c r="E23" s="115">
        <v>0</v>
      </c>
      <c r="F23" s="150" t="s">
        <v>710</v>
      </c>
      <c r="G23" s="75" t="s">
        <v>686</v>
      </c>
      <c r="H23" s="519">
        <v>30090</v>
      </c>
      <c r="I23" s="532">
        <v>200</v>
      </c>
      <c r="J23" s="515">
        <f t="shared" si="2"/>
        <v>29890</v>
      </c>
      <c r="K23" s="118"/>
      <c r="L23" s="12"/>
      <c r="M23" s="12"/>
      <c r="N23" s="12"/>
      <c r="O23" s="12"/>
      <c r="P23" s="12"/>
      <c r="Q23" s="533" t="s">
        <v>173</v>
      </c>
      <c r="R23" s="534" t="s">
        <v>700</v>
      </c>
    </row>
    <row r="24" spans="2:23" x14ac:dyDescent="0.3">
      <c r="H24" s="152"/>
      <c r="J24" s="152"/>
    </row>
    <row r="25" spans="2:23" x14ac:dyDescent="0.3">
      <c r="H25" s="152"/>
      <c r="J25" s="152"/>
    </row>
    <row r="26" spans="2:23" x14ac:dyDescent="0.3">
      <c r="H26" s="152"/>
    </row>
    <row r="27" spans="2:23" x14ac:dyDescent="0.3">
      <c r="H27" s="152"/>
    </row>
    <row r="28" spans="2:23" x14ac:dyDescent="0.3">
      <c r="H28" s="152"/>
    </row>
    <row r="31" spans="2:23" ht="16.5" hidden="1" customHeight="1" x14ac:dyDescent="0.3">
      <c r="B31" s="5" t="s">
        <v>251</v>
      </c>
      <c r="C31" s="108" t="s">
        <v>252</v>
      </c>
      <c r="D31" s="58" t="s">
        <v>255</v>
      </c>
      <c r="E31" s="109">
        <v>0</v>
      </c>
      <c r="F31" s="58" t="s">
        <v>256</v>
      </c>
      <c r="G31" s="11"/>
      <c r="H31" s="154"/>
      <c r="I31" s="154"/>
      <c r="J31" s="154"/>
      <c r="K31" s="154"/>
    </row>
    <row r="32" spans="2:23" ht="16.5" hidden="1" customHeight="1" x14ac:dyDescent="0.3">
      <c r="B32" s="5" t="s">
        <v>251</v>
      </c>
      <c r="C32" s="108" t="s">
        <v>252</v>
      </c>
      <c r="D32" s="58" t="s">
        <v>260</v>
      </c>
      <c r="E32" s="109">
        <v>0</v>
      </c>
      <c r="F32" s="58" t="s">
        <v>261</v>
      </c>
      <c r="G32" s="11"/>
      <c r="H32" s="154"/>
      <c r="I32" s="154"/>
      <c r="J32" s="154"/>
      <c r="K32" s="154"/>
    </row>
    <row r="33" spans="2:11" ht="16.5" hidden="1" customHeight="1" x14ac:dyDescent="0.3">
      <c r="B33" s="5" t="s">
        <v>251</v>
      </c>
      <c r="C33" s="108" t="s">
        <v>252</v>
      </c>
      <c r="D33" s="58" t="s">
        <v>264</v>
      </c>
      <c r="E33" s="109">
        <v>0</v>
      </c>
      <c r="F33" s="58" t="s">
        <v>265</v>
      </c>
      <c r="G33" s="11"/>
      <c r="H33" s="154"/>
      <c r="I33" s="154"/>
      <c r="J33" s="154"/>
      <c r="K33" s="154"/>
    </row>
    <row r="34" spans="2:11" ht="16.5" hidden="1" customHeight="1" x14ac:dyDescent="0.3">
      <c r="B34" s="71" t="s">
        <v>251</v>
      </c>
      <c r="C34" s="114" t="s">
        <v>252</v>
      </c>
      <c r="D34" s="73" t="s">
        <v>268</v>
      </c>
      <c r="E34" s="115">
        <v>0</v>
      </c>
      <c r="F34" s="73" t="s">
        <v>269</v>
      </c>
      <c r="G34" s="75"/>
      <c r="H34" s="154"/>
      <c r="I34" s="154"/>
      <c r="J34" s="154"/>
      <c r="K34" s="154"/>
    </row>
  </sheetData>
  <mergeCells count="4">
    <mergeCell ref="B1:G1"/>
    <mergeCell ref="B2:G2"/>
    <mergeCell ref="H4:K4"/>
    <mergeCell ref="K16:K17"/>
  </mergeCells>
  <conditionalFormatting sqref="L6:N21">
    <cfRule type="cellIs" dxfId="12" priority="3" operator="between">
      <formula>0.01</formula>
      <formula>0.06</formula>
    </cfRule>
  </conditionalFormatting>
  <conditionalFormatting sqref="L6:N21">
    <cfRule type="expression" dxfId="11" priority="4">
      <formula>#REF!&lt;&gt;#REF!</formula>
    </cfRule>
  </conditionalFormatting>
  <conditionalFormatting sqref="L22:N22">
    <cfRule type="cellIs" dxfId="10" priority="1" operator="between">
      <formula>0.01</formula>
      <formula>0.06</formula>
    </cfRule>
  </conditionalFormatting>
  <conditionalFormatting sqref="L22:N22">
    <cfRule type="expression" dxfId="9" priority="2">
      <formula>#REF!&lt;&gt;#REF!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F746-FB57-45D6-AD47-7242C2B21D55}">
  <dimension ref="B1:W15"/>
  <sheetViews>
    <sheetView showGridLines="0" zoomScaleNormal="100" workbookViewId="0">
      <pane xSplit="6" ySplit="5" topLeftCell="N6" activePane="bottomRight" state="frozen"/>
      <selection pane="topRight" activeCell="G1" sqref="G1"/>
      <selection pane="bottomLeft" activeCell="A6" sqref="A6"/>
      <selection pane="bottomRight" activeCell="U6" activeCellId="2" sqref="B6:C15 F6:F15 U6:U15"/>
    </sheetView>
  </sheetViews>
  <sheetFormatPr baseColWidth="10" defaultColWidth="11.44140625" defaultRowHeight="14.4" x14ac:dyDescent="0.3"/>
  <cols>
    <col min="1" max="1" width="2.6640625" customWidth="1"/>
    <col min="2" max="2" width="14" customWidth="1"/>
    <col min="3" max="3" width="17.5546875" bestFit="1" customWidth="1"/>
    <col min="4" max="4" width="27.6640625" customWidth="1"/>
    <col min="5" max="5" width="10.109375" customWidth="1"/>
    <col min="6" max="6" width="49.44140625" bestFit="1" customWidth="1"/>
    <col min="7" max="14" width="16.88671875" customWidth="1"/>
    <col min="15" max="18" width="16.5546875" customWidth="1"/>
    <col min="19" max="19" width="13.33203125" customWidth="1"/>
    <col min="20" max="20" width="11.88671875" customWidth="1"/>
    <col min="21" max="21" width="12.88671875" customWidth="1"/>
    <col min="22" max="22" width="41.44140625" customWidth="1"/>
    <col min="23" max="23" width="7.33203125" style="1" bestFit="1" customWidth="1"/>
  </cols>
  <sheetData>
    <row r="1" spans="2:23" s="2" customFormat="1" ht="23.4" x14ac:dyDescent="0.45">
      <c r="B1" s="633" t="s">
        <v>0</v>
      </c>
      <c r="C1" s="633"/>
      <c r="D1" s="633"/>
      <c r="E1" s="633"/>
      <c r="F1" s="633"/>
      <c r="G1" s="486"/>
      <c r="H1" s="486"/>
      <c r="I1" s="486"/>
      <c r="J1" s="486"/>
      <c r="K1" s="486"/>
      <c r="L1" s="486"/>
      <c r="M1" s="486"/>
      <c r="N1" s="486"/>
      <c r="O1" s="486"/>
      <c r="P1" s="486"/>
      <c r="Q1" s="486"/>
      <c r="R1" s="486"/>
      <c r="W1" s="4"/>
    </row>
    <row r="2" spans="2:23" x14ac:dyDescent="0.3">
      <c r="B2" s="634" t="s">
        <v>128</v>
      </c>
      <c r="C2" s="634"/>
      <c r="D2" s="634"/>
      <c r="E2" s="634"/>
      <c r="F2" s="634"/>
      <c r="G2" s="487"/>
      <c r="H2" s="487"/>
      <c r="I2" s="487"/>
      <c r="J2" s="487"/>
      <c r="K2" s="487"/>
      <c r="L2" s="487"/>
      <c r="M2" s="487"/>
      <c r="N2" s="487"/>
      <c r="O2" s="487"/>
      <c r="P2" s="487"/>
      <c r="Q2" s="487"/>
      <c r="R2" s="487"/>
    </row>
    <row r="3" spans="2:23" ht="5.4" customHeight="1" thickBot="1" x14ac:dyDescent="0.35"/>
    <row r="4" spans="2:23" ht="15" thickBot="1" x14ac:dyDescent="0.35">
      <c r="G4" s="635" t="s">
        <v>129</v>
      </c>
      <c r="H4" s="636"/>
      <c r="I4" s="636"/>
      <c r="J4" s="637"/>
      <c r="K4" s="635" t="s">
        <v>2</v>
      </c>
      <c r="L4" s="636"/>
      <c r="M4" s="636"/>
      <c r="N4" s="637"/>
      <c r="O4" s="635" t="s">
        <v>3</v>
      </c>
      <c r="P4" s="636"/>
      <c r="Q4" s="636"/>
      <c r="R4" s="637"/>
      <c r="S4" s="635" t="s">
        <v>4</v>
      </c>
      <c r="T4" s="636"/>
      <c r="U4" s="636"/>
      <c r="V4" s="637"/>
    </row>
    <row r="5" spans="2:23" s="303" customFormat="1" ht="45.75" customHeight="1" thickBot="1" x14ac:dyDescent="0.35">
      <c r="B5" s="298" t="s">
        <v>9</v>
      </c>
      <c r="C5" s="299" t="s">
        <v>10</v>
      </c>
      <c r="D5" s="300" t="s">
        <v>11</v>
      </c>
      <c r="E5" s="299" t="s">
        <v>12</v>
      </c>
      <c r="F5" s="300" t="s">
        <v>13</v>
      </c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1" t="s">
        <v>362</v>
      </c>
      <c r="T5" s="301" t="s">
        <v>15</v>
      </c>
      <c r="U5" s="301" t="s">
        <v>363</v>
      </c>
      <c r="V5" s="302" t="s">
        <v>17</v>
      </c>
      <c r="W5" s="301" t="s">
        <v>23</v>
      </c>
    </row>
    <row r="6" spans="2:23" x14ac:dyDescent="0.3">
      <c r="B6" s="41" t="s">
        <v>711</v>
      </c>
      <c r="C6" s="169" t="s">
        <v>712</v>
      </c>
      <c r="D6" s="43" t="s">
        <v>713</v>
      </c>
      <c r="E6" s="170">
        <v>0.05</v>
      </c>
      <c r="F6" s="43" t="s">
        <v>714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296">
        <v>19990</v>
      </c>
      <c r="T6" s="266"/>
      <c r="U6" s="304">
        <f>+S6-T6</f>
        <v>19990</v>
      </c>
      <c r="V6" s="112"/>
      <c r="W6" s="70" t="s">
        <v>35</v>
      </c>
    </row>
    <row r="7" spans="2:23" x14ac:dyDescent="0.3">
      <c r="B7" s="5" t="s">
        <v>711</v>
      </c>
      <c r="C7" s="108" t="s">
        <v>715</v>
      </c>
      <c r="D7" s="58" t="s">
        <v>716</v>
      </c>
      <c r="E7" s="109">
        <v>0.1</v>
      </c>
      <c r="F7" s="58" t="s">
        <v>717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0">
        <v>19990</v>
      </c>
      <c r="T7" s="111"/>
      <c r="U7" s="113">
        <f>+S7-T7</f>
        <v>19990</v>
      </c>
      <c r="V7" s="202" t="s">
        <v>718</v>
      </c>
      <c r="W7" s="70" t="s">
        <v>138</v>
      </c>
    </row>
    <row r="8" spans="2:23" x14ac:dyDescent="0.3">
      <c r="B8" s="5" t="s">
        <v>711</v>
      </c>
      <c r="C8" s="108" t="s">
        <v>715</v>
      </c>
      <c r="D8" s="58" t="s">
        <v>719</v>
      </c>
      <c r="E8" s="109">
        <v>0.1</v>
      </c>
      <c r="F8" s="58" t="s">
        <v>720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0">
        <v>21990</v>
      </c>
      <c r="T8" s="111"/>
      <c r="U8" s="113">
        <f t="shared" ref="U8:U13" si="0">+S8-T8</f>
        <v>21990</v>
      </c>
      <c r="V8" s="202" t="s">
        <v>721</v>
      </c>
      <c r="W8" s="70" t="s">
        <v>35</v>
      </c>
    </row>
    <row r="9" spans="2:23" x14ac:dyDescent="0.3">
      <c r="B9" s="5" t="s">
        <v>711</v>
      </c>
      <c r="C9" s="108" t="s">
        <v>722</v>
      </c>
      <c r="D9" s="58" t="s">
        <v>723</v>
      </c>
      <c r="E9" s="109">
        <v>0.1</v>
      </c>
      <c r="F9" s="58" t="s">
        <v>724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0">
        <v>28990</v>
      </c>
      <c r="T9" s="111"/>
      <c r="U9" s="113">
        <f t="shared" si="0"/>
        <v>28990</v>
      </c>
      <c r="V9" s="112"/>
      <c r="W9" s="70" t="s">
        <v>138</v>
      </c>
    </row>
    <row r="10" spans="2:23" s="3" customFormat="1" x14ac:dyDescent="0.3">
      <c r="B10" s="5" t="s">
        <v>711</v>
      </c>
      <c r="C10" s="108" t="s">
        <v>722</v>
      </c>
      <c r="D10" s="58" t="s">
        <v>725</v>
      </c>
      <c r="E10" s="109">
        <v>0.1</v>
      </c>
      <c r="F10" s="58" t="s">
        <v>726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0">
        <v>32490</v>
      </c>
      <c r="T10" s="111"/>
      <c r="U10" s="113">
        <f t="shared" si="0"/>
        <v>32490</v>
      </c>
      <c r="V10" s="112"/>
      <c r="W10" s="70" t="s">
        <v>138</v>
      </c>
    </row>
    <row r="11" spans="2:23" x14ac:dyDescent="0.3">
      <c r="B11" s="5" t="s">
        <v>711</v>
      </c>
      <c r="C11" s="108" t="s">
        <v>722</v>
      </c>
      <c r="D11" s="58" t="s">
        <v>727</v>
      </c>
      <c r="E11" s="109">
        <v>0.1</v>
      </c>
      <c r="F11" s="58" t="s">
        <v>728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0">
        <v>35990</v>
      </c>
      <c r="T11" s="111"/>
      <c r="U11" s="113">
        <f t="shared" si="0"/>
        <v>35990</v>
      </c>
      <c r="V11" s="112"/>
      <c r="W11" s="70">
        <v>0</v>
      </c>
    </row>
    <row r="12" spans="2:23" s="3" customFormat="1" x14ac:dyDescent="0.3">
      <c r="B12" s="5" t="s">
        <v>711</v>
      </c>
      <c r="C12" s="108" t="s">
        <v>729</v>
      </c>
      <c r="D12" s="58" t="s">
        <v>730</v>
      </c>
      <c r="E12" s="109">
        <v>0</v>
      </c>
      <c r="F12" s="58" t="s">
        <v>731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0">
        <v>16990</v>
      </c>
      <c r="T12" s="111"/>
      <c r="U12" s="113">
        <f t="shared" si="0"/>
        <v>16990</v>
      </c>
      <c r="V12" s="112"/>
      <c r="W12" s="70">
        <v>0</v>
      </c>
    </row>
    <row r="13" spans="2:23" s="3" customFormat="1" x14ac:dyDescent="0.3">
      <c r="B13" s="5" t="s">
        <v>711</v>
      </c>
      <c r="C13" s="108" t="s">
        <v>729</v>
      </c>
      <c r="D13" s="58" t="s">
        <v>732</v>
      </c>
      <c r="E13" s="109">
        <v>0</v>
      </c>
      <c r="F13" s="58" t="s">
        <v>733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0">
        <v>17990</v>
      </c>
      <c r="T13" s="111"/>
      <c r="U13" s="113">
        <f t="shared" si="0"/>
        <v>17990</v>
      </c>
      <c r="V13" s="112"/>
      <c r="W13" s="70">
        <v>0</v>
      </c>
    </row>
    <row r="14" spans="2:23" s="3" customFormat="1" hidden="1" x14ac:dyDescent="0.3">
      <c r="B14" s="5" t="s">
        <v>711</v>
      </c>
      <c r="C14" s="108" t="s">
        <v>734</v>
      </c>
      <c r="D14" s="58" t="s">
        <v>735</v>
      </c>
      <c r="E14" s="109">
        <v>0</v>
      </c>
      <c r="F14" s="58" t="s">
        <v>736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0">
        <v>31990</v>
      </c>
      <c r="T14" s="111"/>
      <c r="U14" s="113">
        <f>+S14-T14</f>
        <v>31990</v>
      </c>
      <c r="V14" s="112"/>
      <c r="W14" s="70">
        <v>0</v>
      </c>
    </row>
    <row r="15" spans="2:23" s="3" customFormat="1" ht="15" thickBot="1" x14ac:dyDescent="0.35">
      <c r="B15" s="71" t="s">
        <v>711</v>
      </c>
      <c r="C15" s="114" t="s">
        <v>734</v>
      </c>
      <c r="D15" s="73" t="s">
        <v>737</v>
      </c>
      <c r="E15" s="115">
        <v>0</v>
      </c>
      <c r="F15" s="73" t="s">
        <v>738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116">
        <v>30990</v>
      </c>
      <c r="T15" s="151"/>
      <c r="U15" s="119">
        <f>+S15-T15</f>
        <v>30990</v>
      </c>
      <c r="V15" s="118"/>
      <c r="W15" s="86">
        <v>0</v>
      </c>
    </row>
  </sheetData>
  <mergeCells count="6">
    <mergeCell ref="S4:V4"/>
    <mergeCell ref="B1:F1"/>
    <mergeCell ref="B2:F2"/>
    <mergeCell ref="G4:J4"/>
    <mergeCell ref="K4:N4"/>
    <mergeCell ref="O4:R4"/>
  </mergeCells>
  <pageMargins left="0.7" right="0.7" top="0.75" bottom="0.75" header="0.3" footer="0.3"/>
  <pageSetup orientation="landscape" r:id="rId1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50F2-D4F1-4E14-A679-9A07DAAFE37C}">
  <dimension ref="B1:T73"/>
  <sheetViews>
    <sheetView showGridLines="0" zoomScale="80" zoomScaleNormal="80" workbookViewId="0">
      <pane xSplit="6" ySplit="5" topLeftCell="G60" activePane="bottomRight" state="frozen"/>
      <selection pane="topRight" activeCell="K1" sqref="K1"/>
      <selection pane="bottomLeft" activeCell="A6" sqref="A6"/>
      <selection pane="bottomRight" activeCell="I65" sqref="I65"/>
    </sheetView>
  </sheetViews>
  <sheetFormatPr baseColWidth="10" defaultColWidth="11.44140625" defaultRowHeight="14.4" x14ac:dyDescent="0.3"/>
  <cols>
    <col min="1" max="1" width="2.6640625" customWidth="1"/>
    <col min="2" max="2" width="9.6640625" customWidth="1"/>
    <col min="3" max="3" width="8.109375" style="1" customWidth="1"/>
    <col min="4" max="4" width="29.109375" customWidth="1"/>
    <col min="5" max="5" width="9.33203125" style="1" customWidth="1"/>
    <col min="6" max="6" width="36.33203125" customWidth="1"/>
    <col min="7" max="7" width="13.109375" customWidth="1"/>
    <col min="8" max="8" width="12.88671875" style="1" customWidth="1"/>
    <col min="9" max="9" width="11" style="1" customWidth="1"/>
    <col min="10" max="13" width="11.5546875" style="1" customWidth="1"/>
    <col min="14" max="14" width="62.33203125" style="1" customWidth="1"/>
    <col min="15" max="17" width="11.44140625" hidden="1" customWidth="1"/>
    <col min="18" max="18" width="11" hidden="1" customWidth="1"/>
    <col min="19" max="19" width="17.5546875" hidden="1" customWidth="1"/>
    <col min="20" max="20" width="6.6640625" style="1" customWidth="1"/>
    <col min="21" max="21" width="7" customWidth="1"/>
  </cols>
  <sheetData>
    <row r="1" spans="2:20" s="2" customFormat="1" ht="15" customHeight="1" x14ac:dyDescent="0.45">
      <c r="B1" s="633"/>
      <c r="C1" s="633"/>
      <c r="D1" s="633"/>
      <c r="E1" s="633"/>
      <c r="F1" s="633"/>
      <c r="G1" s="633"/>
      <c r="H1" s="486"/>
      <c r="I1" s="486"/>
      <c r="J1" s="486"/>
      <c r="K1" s="486"/>
      <c r="L1" s="486"/>
      <c r="M1" s="486"/>
      <c r="N1" s="486"/>
      <c r="T1" s="4"/>
    </row>
    <row r="2" spans="2:20" ht="25.8" x14ac:dyDescent="0.5">
      <c r="B2" s="673"/>
      <c r="C2" s="674"/>
      <c r="D2" s="674"/>
      <c r="E2" s="674"/>
      <c r="F2" s="674"/>
      <c r="G2" s="674"/>
      <c r="H2" s="487"/>
      <c r="I2" s="487"/>
      <c r="J2" s="487"/>
      <c r="K2" s="487"/>
      <c r="L2" s="487"/>
      <c r="M2" s="487"/>
      <c r="N2" s="487"/>
    </row>
    <row r="3" spans="2:20" ht="18" customHeight="1" thickBot="1" x14ac:dyDescent="0.35"/>
    <row r="4" spans="2:20" ht="32.4" customHeight="1" thickBot="1" x14ac:dyDescent="0.35">
      <c r="H4" s="635" t="s">
        <v>3</v>
      </c>
      <c r="I4" s="636"/>
      <c r="J4" s="636"/>
      <c r="K4" s="635" t="s">
        <v>4</v>
      </c>
      <c r="L4" s="636"/>
      <c r="M4" s="636"/>
      <c r="N4" s="488"/>
    </row>
    <row r="5" spans="2:20" ht="77.25" customHeight="1" thickBot="1" x14ac:dyDescent="0.35">
      <c r="B5" s="30" t="s">
        <v>9</v>
      </c>
      <c r="C5" s="31" t="s">
        <v>10</v>
      </c>
      <c r="D5" s="32" t="s">
        <v>11</v>
      </c>
      <c r="E5" s="31" t="s">
        <v>12</v>
      </c>
      <c r="F5" s="32" t="s">
        <v>13</v>
      </c>
      <c r="G5" s="33" t="s">
        <v>130</v>
      </c>
      <c r="H5" s="34" t="s">
        <v>739</v>
      </c>
      <c r="I5" s="34" t="s">
        <v>15</v>
      </c>
      <c r="J5" s="35" t="s">
        <v>16</v>
      </c>
      <c r="K5" s="36" t="s">
        <v>739</v>
      </c>
      <c r="L5" s="37" t="s">
        <v>15</v>
      </c>
      <c r="M5" s="38" t="s">
        <v>16</v>
      </c>
      <c r="N5" s="31" t="s">
        <v>17</v>
      </c>
      <c r="O5" s="39" t="s">
        <v>19</v>
      </c>
      <c r="P5" s="8" t="s">
        <v>20</v>
      </c>
      <c r="Q5" s="8" t="s">
        <v>364</v>
      </c>
      <c r="R5" s="9" t="s">
        <v>21</v>
      </c>
      <c r="S5" s="9" t="s">
        <v>22</v>
      </c>
      <c r="T5" s="40" t="s">
        <v>23</v>
      </c>
    </row>
    <row r="6" spans="2:20" ht="25.95" customHeight="1" x14ac:dyDescent="0.3">
      <c r="B6" s="41" t="s">
        <v>740</v>
      </c>
      <c r="C6" s="42" t="s">
        <v>741</v>
      </c>
      <c r="D6" s="43" t="s">
        <v>742</v>
      </c>
      <c r="E6" s="44">
        <v>7.4999999999999997E-2</v>
      </c>
      <c r="F6" s="43" t="s">
        <v>743</v>
      </c>
      <c r="G6" s="45" t="s">
        <v>137</v>
      </c>
      <c r="H6" s="48">
        <v>11390</v>
      </c>
      <c r="I6" s="49">
        <v>200</v>
      </c>
      <c r="J6" s="50">
        <f t="shared" ref="J6:J52" si="0">H6-I6</f>
        <v>11190</v>
      </c>
      <c r="K6" s="51"/>
      <c r="L6" s="52"/>
      <c r="M6" s="53"/>
      <c r="N6" s="670" t="s">
        <v>744</v>
      </c>
      <c r="O6" s="54">
        <v>7.0000000000000007E-2</v>
      </c>
      <c r="P6" s="55">
        <v>7.0000000000000007E-2</v>
      </c>
      <c r="Q6" s="55">
        <v>7.0000000000000007E-2</v>
      </c>
      <c r="R6" s="10"/>
      <c r="S6" s="10" t="s">
        <v>745</v>
      </c>
      <c r="T6" s="56">
        <v>0</v>
      </c>
    </row>
    <row r="7" spans="2:20" ht="16.5" customHeight="1" x14ac:dyDescent="0.3">
      <c r="B7" s="5" t="s">
        <v>740</v>
      </c>
      <c r="C7" s="57" t="s">
        <v>741</v>
      </c>
      <c r="D7" s="58" t="s">
        <v>746</v>
      </c>
      <c r="E7" s="59">
        <v>0</v>
      </c>
      <c r="F7" s="58" t="s">
        <v>747</v>
      </c>
      <c r="G7" s="11" t="s">
        <v>257</v>
      </c>
      <c r="H7" s="62">
        <v>11590</v>
      </c>
      <c r="I7" s="63">
        <v>200</v>
      </c>
      <c r="J7" s="64">
        <f t="shared" si="0"/>
        <v>11390</v>
      </c>
      <c r="K7" s="65"/>
      <c r="L7" s="66"/>
      <c r="M7" s="67"/>
      <c r="N7" s="672"/>
      <c r="O7" s="68">
        <v>7.0000000000000007E-2</v>
      </c>
      <c r="P7" s="69">
        <v>7.0000000000000007E-2</v>
      </c>
      <c r="Q7" s="69">
        <v>7.0000000000000007E-2</v>
      </c>
      <c r="S7" t="s">
        <v>745</v>
      </c>
      <c r="T7" s="70">
        <v>0</v>
      </c>
    </row>
    <row r="8" spans="2:20" ht="16.5" customHeight="1" x14ac:dyDescent="0.3">
      <c r="B8" s="5" t="s">
        <v>740</v>
      </c>
      <c r="C8" s="57" t="s">
        <v>741</v>
      </c>
      <c r="D8" s="58" t="s">
        <v>748</v>
      </c>
      <c r="E8" s="59">
        <v>7.4999999999999997E-2</v>
      </c>
      <c r="F8" s="58" t="s">
        <v>749</v>
      </c>
      <c r="G8" s="11" t="s">
        <v>137</v>
      </c>
      <c r="H8" s="60"/>
      <c r="I8" s="66"/>
      <c r="J8" s="67"/>
      <c r="K8" s="65"/>
      <c r="L8" s="66"/>
      <c r="M8" s="67"/>
      <c r="N8" s="285"/>
      <c r="O8" s="68">
        <v>7.0000000000000007E-2</v>
      </c>
      <c r="P8" s="69">
        <v>7.0000000000000007E-2</v>
      </c>
      <c r="Q8" s="69">
        <v>7.0000000000000007E-2</v>
      </c>
      <c r="S8" t="e">
        <v>#N/A</v>
      </c>
      <c r="T8" s="70">
        <v>0</v>
      </c>
    </row>
    <row r="9" spans="2:20" ht="16.5" customHeight="1" thickBot="1" x14ac:dyDescent="0.35">
      <c r="B9" s="5" t="s">
        <v>740</v>
      </c>
      <c r="C9" s="57" t="s">
        <v>741</v>
      </c>
      <c r="D9" s="58" t="s">
        <v>750</v>
      </c>
      <c r="E9" s="59">
        <v>0</v>
      </c>
      <c r="F9" s="58" t="s">
        <v>751</v>
      </c>
      <c r="G9" s="11" t="s">
        <v>257</v>
      </c>
      <c r="H9" s="60"/>
      <c r="I9" s="66"/>
      <c r="J9" s="67"/>
      <c r="K9" s="65"/>
      <c r="L9" s="66"/>
      <c r="M9" s="67"/>
      <c r="N9" s="285"/>
      <c r="O9" s="68">
        <v>7.0000000000000007E-2</v>
      </c>
      <c r="P9" s="69">
        <v>7.0000000000000007E-2</v>
      </c>
      <c r="Q9" s="69">
        <v>7.0000000000000007E-2</v>
      </c>
      <c r="S9" t="e">
        <v>#N/A</v>
      </c>
      <c r="T9" s="70">
        <v>0</v>
      </c>
    </row>
    <row r="10" spans="2:20" ht="16.5" customHeight="1" x14ac:dyDescent="0.3">
      <c r="B10" s="5" t="s">
        <v>740</v>
      </c>
      <c r="C10" s="57" t="s">
        <v>741</v>
      </c>
      <c r="D10" s="58" t="s">
        <v>752</v>
      </c>
      <c r="E10" s="59">
        <v>7.4999999999999997E-2</v>
      </c>
      <c r="F10" s="58" t="s">
        <v>753</v>
      </c>
      <c r="G10" s="11" t="s">
        <v>137</v>
      </c>
      <c r="H10" s="60"/>
      <c r="I10" s="66"/>
      <c r="J10" s="67"/>
      <c r="K10" s="65"/>
      <c r="L10" s="66"/>
      <c r="M10" s="67"/>
      <c r="N10" s="670" t="s">
        <v>744</v>
      </c>
      <c r="O10" s="68">
        <v>7.0000000000000007E-2</v>
      </c>
      <c r="P10" s="69">
        <v>7.0000000000000007E-2</v>
      </c>
      <c r="Q10" s="69">
        <v>7.0000000000000007E-2</v>
      </c>
      <c r="S10" t="e">
        <v>#N/A</v>
      </c>
      <c r="T10" s="70">
        <v>0</v>
      </c>
    </row>
    <row r="11" spans="2:20" ht="16.5" customHeight="1" x14ac:dyDescent="0.3">
      <c r="B11" s="5" t="s">
        <v>740</v>
      </c>
      <c r="C11" s="57" t="s">
        <v>741</v>
      </c>
      <c r="D11" s="58" t="s">
        <v>754</v>
      </c>
      <c r="E11" s="59">
        <v>0</v>
      </c>
      <c r="F11" s="58" t="s">
        <v>755</v>
      </c>
      <c r="G11" s="11" t="s">
        <v>257</v>
      </c>
      <c r="H11" s="60"/>
      <c r="I11" s="66"/>
      <c r="J11" s="67"/>
      <c r="K11" s="65"/>
      <c r="L11" s="66"/>
      <c r="M11" s="67"/>
      <c r="N11" s="672"/>
      <c r="O11" s="68">
        <v>7.0000000000000007E-2</v>
      </c>
      <c r="P11" s="69">
        <v>7.0000000000000007E-2</v>
      </c>
      <c r="Q11" s="69">
        <v>7.0000000000000007E-2</v>
      </c>
      <c r="S11" t="e">
        <v>#N/A</v>
      </c>
      <c r="T11" s="70">
        <v>0</v>
      </c>
    </row>
    <row r="12" spans="2:20" ht="16.5" customHeight="1" x14ac:dyDescent="0.3">
      <c r="B12" s="5" t="s">
        <v>740</v>
      </c>
      <c r="C12" s="57" t="s">
        <v>741</v>
      </c>
      <c r="D12" s="87" t="s">
        <v>756</v>
      </c>
      <c r="E12" s="59">
        <v>7.4999999999999997E-2</v>
      </c>
      <c r="F12" s="58" t="s">
        <v>757</v>
      </c>
      <c r="G12" s="11" t="s">
        <v>137</v>
      </c>
      <c r="H12" s="60"/>
      <c r="I12" s="66"/>
      <c r="J12" s="67"/>
      <c r="K12" s="65"/>
      <c r="L12" s="66"/>
      <c r="M12" s="67"/>
      <c r="N12" s="285"/>
      <c r="O12" s="68"/>
      <c r="P12" s="69"/>
      <c r="Q12" s="69"/>
      <c r="T12" s="70">
        <v>0</v>
      </c>
    </row>
    <row r="13" spans="2:20" ht="16.5" customHeight="1" thickBot="1" x14ac:dyDescent="0.35">
      <c r="B13" s="71" t="s">
        <v>740</v>
      </c>
      <c r="C13" s="72" t="s">
        <v>741</v>
      </c>
      <c r="D13" s="88" t="s">
        <v>758</v>
      </c>
      <c r="E13" s="74">
        <v>0</v>
      </c>
      <c r="F13" s="73" t="s">
        <v>759</v>
      </c>
      <c r="G13" s="75" t="s">
        <v>257</v>
      </c>
      <c r="H13" s="76"/>
      <c r="I13" s="82"/>
      <c r="J13" s="83"/>
      <c r="K13" s="81"/>
      <c r="L13" s="82"/>
      <c r="M13" s="83"/>
      <c r="N13" s="286"/>
      <c r="O13" s="84"/>
      <c r="P13" s="85"/>
      <c r="Q13" s="85"/>
      <c r="R13" s="12"/>
      <c r="S13" s="12"/>
      <c r="T13" s="86">
        <v>0</v>
      </c>
    </row>
    <row r="14" spans="2:20" ht="16.5" customHeight="1" x14ac:dyDescent="0.3">
      <c r="B14" s="41" t="s">
        <v>740</v>
      </c>
      <c r="C14" s="42" t="s">
        <v>760</v>
      </c>
      <c r="D14" s="89" t="s">
        <v>761</v>
      </c>
      <c r="E14" s="44">
        <v>7.4999999999999997E-2</v>
      </c>
      <c r="F14" s="43" t="s">
        <v>762</v>
      </c>
      <c r="G14" s="45" t="s">
        <v>137</v>
      </c>
      <c r="H14" s="491">
        <v>11490</v>
      </c>
      <c r="I14" s="492">
        <v>500</v>
      </c>
      <c r="J14" s="493">
        <f>H14-I14</f>
        <v>10990</v>
      </c>
      <c r="K14" s="494">
        <v>11990</v>
      </c>
      <c r="L14" s="495">
        <v>250</v>
      </c>
      <c r="M14" s="496">
        <f>K14-L14</f>
        <v>11740</v>
      </c>
      <c r="N14" s="670" t="s">
        <v>763</v>
      </c>
      <c r="O14" s="54"/>
      <c r="P14" s="55"/>
      <c r="Q14" s="55"/>
      <c r="R14" s="10"/>
      <c r="S14" s="10"/>
      <c r="T14" s="56" t="s">
        <v>138</v>
      </c>
    </row>
    <row r="15" spans="2:20" ht="16.5" customHeight="1" x14ac:dyDescent="0.3">
      <c r="B15" s="5" t="s">
        <v>740</v>
      </c>
      <c r="C15" s="57" t="s">
        <v>760</v>
      </c>
      <c r="D15" s="87" t="s">
        <v>764</v>
      </c>
      <c r="E15" s="59">
        <v>0</v>
      </c>
      <c r="F15" s="11" t="s">
        <v>765</v>
      </c>
      <c r="G15" s="11" t="s">
        <v>257</v>
      </c>
      <c r="H15" s="497">
        <v>11890</v>
      </c>
      <c r="I15" s="498">
        <v>500</v>
      </c>
      <c r="J15" s="499">
        <f>H15-I15</f>
        <v>11390</v>
      </c>
      <c r="K15" s="500">
        <v>12590</v>
      </c>
      <c r="L15" s="501">
        <v>250</v>
      </c>
      <c r="M15" s="502">
        <f>K15-L15</f>
        <v>12340</v>
      </c>
      <c r="N15" s="672"/>
      <c r="O15" s="68"/>
      <c r="P15" s="69"/>
      <c r="Q15" s="69"/>
      <c r="T15" s="70" t="s">
        <v>138</v>
      </c>
    </row>
    <row r="16" spans="2:20" ht="16.5" customHeight="1" x14ac:dyDescent="0.3">
      <c r="B16" s="5" t="s">
        <v>740</v>
      </c>
      <c r="C16" s="57" t="s">
        <v>760</v>
      </c>
      <c r="D16" s="87" t="s">
        <v>766</v>
      </c>
      <c r="E16" s="59">
        <v>7.4999999999999997E-2</v>
      </c>
      <c r="F16" s="11" t="s">
        <v>767</v>
      </c>
      <c r="G16" s="11" t="s">
        <v>137</v>
      </c>
      <c r="H16" s="60"/>
      <c r="I16" s="66"/>
      <c r="J16" s="67"/>
      <c r="K16" s="500">
        <v>12890</v>
      </c>
      <c r="L16" s="501">
        <v>250</v>
      </c>
      <c r="M16" s="502">
        <f t="shared" ref="M16:M41" si="1">K16-L16</f>
        <v>12640</v>
      </c>
      <c r="N16" s="287"/>
      <c r="O16" s="68"/>
      <c r="P16" s="69"/>
      <c r="Q16" s="69"/>
      <c r="T16" s="70" t="s">
        <v>138</v>
      </c>
    </row>
    <row r="17" spans="2:20" ht="16.5" customHeight="1" thickBot="1" x14ac:dyDescent="0.35">
      <c r="B17" s="5" t="s">
        <v>740</v>
      </c>
      <c r="C17" s="57" t="s">
        <v>760</v>
      </c>
      <c r="D17" s="87" t="s">
        <v>768</v>
      </c>
      <c r="E17" s="59">
        <v>0</v>
      </c>
      <c r="F17" s="11" t="s">
        <v>769</v>
      </c>
      <c r="G17" s="11" t="s">
        <v>257</v>
      </c>
      <c r="H17" s="60"/>
      <c r="I17" s="66"/>
      <c r="J17" s="67"/>
      <c r="K17" s="500">
        <v>13490</v>
      </c>
      <c r="L17" s="501">
        <v>250</v>
      </c>
      <c r="M17" s="502">
        <f t="shared" si="1"/>
        <v>13240</v>
      </c>
      <c r="N17" s="287"/>
      <c r="O17" s="68"/>
      <c r="P17" s="69"/>
      <c r="Q17" s="69"/>
      <c r="T17" s="70" t="s">
        <v>138</v>
      </c>
    </row>
    <row r="18" spans="2:20" ht="16.5" customHeight="1" x14ac:dyDescent="0.3">
      <c r="B18" s="5" t="s">
        <v>740</v>
      </c>
      <c r="C18" s="57" t="s">
        <v>760</v>
      </c>
      <c r="D18" s="87" t="s">
        <v>770</v>
      </c>
      <c r="E18" s="59">
        <v>7.4999999999999997E-2</v>
      </c>
      <c r="F18" s="11" t="s">
        <v>771</v>
      </c>
      <c r="G18" s="11" t="s">
        <v>137</v>
      </c>
      <c r="H18" s="60"/>
      <c r="I18" s="66"/>
      <c r="J18" s="67"/>
      <c r="K18" s="500">
        <v>13290</v>
      </c>
      <c r="L18" s="501">
        <v>200</v>
      </c>
      <c r="M18" s="502">
        <f t="shared" si="1"/>
        <v>13090</v>
      </c>
      <c r="N18" s="670" t="s">
        <v>763</v>
      </c>
      <c r="O18" s="68"/>
      <c r="P18" s="69"/>
      <c r="Q18" s="69"/>
      <c r="T18" s="70" t="s">
        <v>138</v>
      </c>
    </row>
    <row r="19" spans="2:20" ht="16.5" customHeight="1" x14ac:dyDescent="0.3">
      <c r="B19" s="5" t="s">
        <v>740</v>
      </c>
      <c r="C19" s="57" t="s">
        <v>760</v>
      </c>
      <c r="D19" s="87" t="s">
        <v>772</v>
      </c>
      <c r="E19" s="59">
        <v>0</v>
      </c>
      <c r="F19" s="11" t="s">
        <v>773</v>
      </c>
      <c r="G19" s="11" t="s">
        <v>257</v>
      </c>
      <c r="H19" s="60"/>
      <c r="I19" s="66"/>
      <c r="J19" s="67"/>
      <c r="K19" s="500">
        <v>13890</v>
      </c>
      <c r="L19" s="501">
        <v>200</v>
      </c>
      <c r="M19" s="502">
        <f t="shared" si="1"/>
        <v>13690</v>
      </c>
      <c r="N19" s="672"/>
      <c r="O19" s="68"/>
      <c r="P19" s="69"/>
      <c r="Q19" s="69"/>
      <c r="T19" s="70" t="s">
        <v>138</v>
      </c>
    </row>
    <row r="20" spans="2:20" ht="16.5" customHeight="1" x14ac:dyDescent="0.3">
      <c r="B20" s="5" t="s">
        <v>740</v>
      </c>
      <c r="C20" s="57" t="s">
        <v>760</v>
      </c>
      <c r="D20" s="87" t="s">
        <v>774</v>
      </c>
      <c r="E20" s="59">
        <v>7.4999999999999997E-2</v>
      </c>
      <c r="F20" s="11" t="s">
        <v>775</v>
      </c>
      <c r="G20" s="11" t="s">
        <v>137</v>
      </c>
      <c r="H20" s="60"/>
      <c r="I20" s="66"/>
      <c r="J20" s="67"/>
      <c r="K20" s="500">
        <v>13990</v>
      </c>
      <c r="L20" s="501">
        <v>300</v>
      </c>
      <c r="M20" s="502">
        <f t="shared" si="1"/>
        <v>13690</v>
      </c>
      <c r="N20" s="287"/>
      <c r="O20" s="68"/>
      <c r="P20" s="69"/>
      <c r="Q20" s="69"/>
      <c r="T20" s="70" t="s">
        <v>138</v>
      </c>
    </row>
    <row r="21" spans="2:20" ht="16.5" customHeight="1" thickBot="1" x14ac:dyDescent="0.35">
      <c r="B21" s="71" t="s">
        <v>740</v>
      </c>
      <c r="C21" s="72" t="s">
        <v>760</v>
      </c>
      <c r="D21" s="90" t="s">
        <v>776</v>
      </c>
      <c r="E21" s="74">
        <v>0</v>
      </c>
      <c r="F21" s="75" t="s">
        <v>777</v>
      </c>
      <c r="G21" s="75" t="s">
        <v>257</v>
      </c>
      <c r="H21" s="76"/>
      <c r="I21" s="82"/>
      <c r="J21" s="83"/>
      <c r="K21" s="503">
        <v>14590</v>
      </c>
      <c r="L21" s="501">
        <v>300</v>
      </c>
      <c r="M21" s="504">
        <f t="shared" si="1"/>
        <v>14290</v>
      </c>
      <c r="N21" s="288"/>
      <c r="O21" s="84"/>
      <c r="P21" s="85"/>
      <c r="Q21" s="85"/>
      <c r="R21" s="12"/>
      <c r="S21" s="12"/>
      <c r="T21" s="86" t="s">
        <v>138</v>
      </c>
    </row>
    <row r="22" spans="2:20" ht="16.5" customHeight="1" x14ac:dyDescent="0.3">
      <c r="B22" s="41" t="s">
        <v>740</v>
      </c>
      <c r="C22" s="42" t="s">
        <v>778</v>
      </c>
      <c r="D22" s="43" t="s">
        <v>779</v>
      </c>
      <c r="E22" s="44">
        <v>0.1</v>
      </c>
      <c r="F22" s="43" t="s">
        <v>780</v>
      </c>
      <c r="G22" s="45" t="s">
        <v>137</v>
      </c>
      <c r="H22" s="46"/>
      <c r="I22" s="52"/>
      <c r="J22" s="53"/>
      <c r="K22" s="48">
        <v>12990</v>
      </c>
      <c r="L22" s="49">
        <v>400</v>
      </c>
      <c r="M22" s="50">
        <f t="shared" si="1"/>
        <v>12590</v>
      </c>
      <c r="N22" s="670" t="s">
        <v>781</v>
      </c>
      <c r="O22" s="54">
        <v>7.0000000000000007E-2</v>
      </c>
      <c r="P22" s="55">
        <v>7.0000000000000007E-2</v>
      </c>
      <c r="Q22" s="55">
        <v>7.0000000000000007E-2</v>
      </c>
      <c r="R22" s="10"/>
      <c r="S22" s="10" t="e">
        <v>#N/A</v>
      </c>
      <c r="T22" s="91" t="s">
        <v>138</v>
      </c>
    </row>
    <row r="23" spans="2:20" ht="16.5" customHeight="1" x14ac:dyDescent="0.3">
      <c r="B23" s="5" t="s">
        <v>740</v>
      </c>
      <c r="C23" s="57" t="s">
        <v>778</v>
      </c>
      <c r="D23" s="58" t="s">
        <v>782</v>
      </c>
      <c r="E23" s="59">
        <v>0</v>
      </c>
      <c r="F23" s="58" t="s">
        <v>783</v>
      </c>
      <c r="G23" s="11" t="s">
        <v>257</v>
      </c>
      <c r="H23" s="60"/>
      <c r="I23" s="66"/>
      <c r="J23" s="67"/>
      <c r="K23" s="62">
        <v>13490</v>
      </c>
      <c r="L23" s="63">
        <v>400</v>
      </c>
      <c r="M23" s="64">
        <f t="shared" si="1"/>
        <v>13090</v>
      </c>
      <c r="N23" s="672"/>
      <c r="O23" s="68">
        <v>7.0000000000000007E-2</v>
      </c>
      <c r="P23" s="69">
        <v>7.0000000000000007E-2</v>
      </c>
      <c r="Q23" s="69">
        <v>7.0000000000000007E-2</v>
      </c>
      <c r="S23" t="e">
        <v>#N/A</v>
      </c>
      <c r="T23" s="92" t="s">
        <v>138</v>
      </c>
    </row>
    <row r="24" spans="2:20" ht="16.5" customHeight="1" x14ac:dyDescent="0.3">
      <c r="B24" s="5" t="s">
        <v>740</v>
      </c>
      <c r="C24" s="57" t="s">
        <v>778</v>
      </c>
      <c r="D24" s="58" t="s">
        <v>784</v>
      </c>
      <c r="E24" s="59">
        <v>0.1</v>
      </c>
      <c r="F24" s="58" t="s">
        <v>785</v>
      </c>
      <c r="G24" s="11" t="s">
        <v>137</v>
      </c>
      <c r="H24" s="62">
        <v>13790</v>
      </c>
      <c r="I24" s="63">
        <v>200</v>
      </c>
      <c r="J24" s="64">
        <f t="shared" ref="J24:J25" si="2">H24-I24</f>
        <v>13590</v>
      </c>
      <c r="K24" s="62">
        <v>13990</v>
      </c>
      <c r="L24" s="63">
        <v>400</v>
      </c>
      <c r="M24" s="64">
        <f t="shared" si="1"/>
        <v>13590</v>
      </c>
      <c r="N24" s="287"/>
      <c r="O24" s="68">
        <v>7.0000000000000007E-2</v>
      </c>
      <c r="P24" s="69">
        <v>7.0000000000000007E-2</v>
      </c>
      <c r="Q24" s="69">
        <v>7.0000000000000007E-2</v>
      </c>
      <c r="S24" t="e">
        <v>#N/A</v>
      </c>
      <c r="T24" s="92" t="s">
        <v>138</v>
      </c>
    </row>
    <row r="25" spans="2:20" ht="16.5" customHeight="1" x14ac:dyDescent="0.3">
      <c r="B25" s="5" t="s">
        <v>740</v>
      </c>
      <c r="C25" s="57" t="s">
        <v>778</v>
      </c>
      <c r="D25" s="58" t="s">
        <v>786</v>
      </c>
      <c r="E25" s="59">
        <v>0</v>
      </c>
      <c r="F25" s="58" t="s">
        <v>787</v>
      </c>
      <c r="G25" s="11" t="s">
        <v>257</v>
      </c>
      <c r="H25" s="62">
        <v>13790</v>
      </c>
      <c r="I25" s="63">
        <v>200</v>
      </c>
      <c r="J25" s="64">
        <f t="shared" si="2"/>
        <v>13590</v>
      </c>
      <c r="K25" s="62">
        <v>14490</v>
      </c>
      <c r="L25" s="63">
        <v>400</v>
      </c>
      <c r="M25" s="64">
        <f t="shared" si="1"/>
        <v>14090</v>
      </c>
      <c r="N25" s="287"/>
      <c r="O25" s="68">
        <v>7.0000000000000007E-2</v>
      </c>
      <c r="P25" s="69">
        <v>7.0000000000000007E-2</v>
      </c>
      <c r="Q25" s="69">
        <v>7.0000000000000007E-2</v>
      </c>
      <c r="S25" t="s">
        <v>675</v>
      </c>
      <c r="T25" s="92" t="s">
        <v>138</v>
      </c>
    </row>
    <row r="26" spans="2:20" ht="16.5" customHeight="1" x14ac:dyDescent="0.3">
      <c r="B26" s="5" t="s">
        <v>740</v>
      </c>
      <c r="C26" s="57" t="s">
        <v>778</v>
      </c>
      <c r="D26" s="58" t="s">
        <v>788</v>
      </c>
      <c r="E26" s="59">
        <v>0.1</v>
      </c>
      <c r="F26" s="58" t="s">
        <v>789</v>
      </c>
      <c r="G26" s="11" t="s">
        <v>137</v>
      </c>
      <c r="H26" s="60"/>
      <c r="I26" s="66"/>
      <c r="J26" s="67"/>
      <c r="K26" s="62">
        <v>14790</v>
      </c>
      <c r="L26" s="63">
        <v>700</v>
      </c>
      <c r="M26" s="64">
        <f t="shared" si="1"/>
        <v>14090</v>
      </c>
      <c r="N26" s="287"/>
      <c r="O26" s="68">
        <v>7.0000000000000007E-2</v>
      </c>
      <c r="P26" s="69">
        <v>7.0000000000000007E-2</v>
      </c>
      <c r="Q26" s="69">
        <v>7.0000000000000007E-2</v>
      </c>
      <c r="S26" t="s">
        <v>790</v>
      </c>
      <c r="T26" s="92" t="s">
        <v>138</v>
      </c>
    </row>
    <row r="27" spans="2:20" ht="16.5" customHeight="1" thickBot="1" x14ac:dyDescent="0.35">
      <c r="B27" s="71" t="s">
        <v>740</v>
      </c>
      <c r="C27" s="72" t="s">
        <v>778</v>
      </c>
      <c r="D27" s="73" t="s">
        <v>791</v>
      </c>
      <c r="E27" s="74">
        <v>0</v>
      </c>
      <c r="F27" s="73" t="s">
        <v>792</v>
      </c>
      <c r="G27" s="75" t="s">
        <v>257</v>
      </c>
      <c r="H27" s="76"/>
      <c r="I27" s="82"/>
      <c r="J27" s="83"/>
      <c r="K27" s="78">
        <v>15290</v>
      </c>
      <c r="L27" s="79">
        <v>700</v>
      </c>
      <c r="M27" s="80">
        <f t="shared" si="1"/>
        <v>14590</v>
      </c>
      <c r="N27" s="287"/>
      <c r="O27" s="84">
        <v>7.0000000000000007E-2</v>
      </c>
      <c r="P27" s="85">
        <v>7.0000000000000007E-2</v>
      </c>
      <c r="Q27" s="85">
        <v>7.0000000000000007E-2</v>
      </c>
      <c r="R27" s="12"/>
      <c r="S27" s="12" t="s">
        <v>681</v>
      </c>
      <c r="T27" s="93" t="s">
        <v>138</v>
      </c>
    </row>
    <row r="28" spans="2:20" ht="16.5" customHeight="1" x14ac:dyDescent="0.3">
      <c r="B28" s="41" t="s">
        <v>740</v>
      </c>
      <c r="C28" s="42" t="s">
        <v>793</v>
      </c>
      <c r="D28" s="10" t="s">
        <v>794</v>
      </c>
      <c r="E28" s="94">
        <v>0.1</v>
      </c>
      <c r="F28" s="45" t="s">
        <v>795</v>
      </c>
      <c r="G28" s="45" t="s">
        <v>137</v>
      </c>
      <c r="H28" s="47"/>
      <c r="I28" s="505"/>
      <c r="J28" s="95"/>
      <c r="K28" s="506">
        <v>13990</v>
      </c>
      <c r="L28" s="507">
        <v>300</v>
      </c>
      <c r="M28" s="508">
        <f t="shared" si="1"/>
        <v>13690</v>
      </c>
      <c r="N28" s="670" t="s">
        <v>796</v>
      </c>
      <c r="O28" s="54"/>
      <c r="P28" s="55"/>
      <c r="Q28" s="55"/>
      <c r="R28" s="10"/>
      <c r="S28" s="10"/>
      <c r="T28" s="56" t="s">
        <v>138</v>
      </c>
    </row>
    <row r="29" spans="2:20" ht="16.5" customHeight="1" x14ac:dyDescent="0.3">
      <c r="B29" s="5" t="s">
        <v>740</v>
      </c>
      <c r="C29" s="57" t="s">
        <v>793</v>
      </c>
      <c r="D29" t="s">
        <v>797</v>
      </c>
      <c r="E29" s="96">
        <v>0</v>
      </c>
      <c r="F29" s="11" t="s">
        <v>798</v>
      </c>
      <c r="G29" s="11" t="s">
        <v>257</v>
      </c>
      <c r="H29" s="61"/>
      <c r="I29" s="509"/>
      <c r="J29" s="97"/>
      <c r="K29" s="510">
        <v>14590</v>
      </c>
      <c r="L29" s="511">
        <v>300</v>
      </c>
      <c r="M29" s="512">
        <f t="shared" si="1"/>
        <v>14290</v>
      </c>
      <c r="N29" s="672"/>
      <c r="O29" s="68"/>
      <c r="P29" s="69"/>
      <c r="Q29" s="69"/>
      <c r="T29" s="70"/>
    </row>
    <row r="30" spans="2:20" ht="16.5" customHeight="1" x14ac:dyDescent="0.3">
      <c r="B30" s="5" t="s">
        <v>740</v>
      </c>
      <c r="C30" s="57" t="s">
        <v>793</v>
      </c>
      <c r="D30" s="11" t="s">
        <v>799</v>
      </c>
      <c r="E30" s="96">
        <v>0.1</v>
      </c>
      <c r="F30" s="11" t="s">
        <v>800</v>
      </c>
      <c r="G30" s="11" t="s">
        <v>137</v>
      </c>
      <c r="H30" s="61"/>
      <c r="I30" s="509"/>
      <c r="J30" s="97"/>
      <c r="K30" s="510">
        <v>15190</v>
      </c>
      <c r="L30" s="511">
        <v>400</v>
      </c>
      <c r="M30" s="512">
        <f t="shared" si="1"/>
        <v>14790</v>
      </c>
      <c r="N30" s="289"/>
      <c r="O30" s="68"/>
      <c r="P30" s="69"/>
      <c r="Q30" s="69"/>
      <c r="T30" s="70" t="s">
        <v>138</v>
      </c>
    </row>
    <row r="31" spans="2:20" ht="16.5" customHeight="1" x14ac:dyDescent="0.3">
      <c r="B31" s="5" t="s">
        <v>740</v>
      </c>
      <c r="C31" s="57" t="s">
        <v>793</v>
      </c>
      <c r="D31" s="11" t="s">
        <v>801</v>
      </c>
      <c r="E31" s="96">
        <v>0</v>
      </c>
      <c r="F31" s="11" t="s">
        <v>802</v>
      </c>
      <c r="G31" s="11" t="s">
        <v>257</v>
      </c>
      <c r="H31" s="61"/>
      <c r="I31" s="509"/>
      <c r="J31" s="97"/>
      <c r="K31" s="510">
        <v>15790</v>
      </c>
      <c r="L31" s="511">
        <v>400</v>
      </c>
      <c r="M31" s="512">
        <f t="shared" si="1"/>
        <v>15390</v>
      </c>
      <c r="N31" s="289"/>
      <c r="O31" s="68"/>
      <c r="P31" s="69"/>
      <c r="Q31" s="69"/>
      <c r="T31" s="70"/>
    </row>
    <row r="32" spans="2:20" ht="16.5" customHeight="1" x14ac:dyDescent="0.3">
      <c r="B32" s="5" t="s">
        <v>740</v>
      </c>
      <c r="C32" s="57" t="s">
        <v>793</v>
      </c>
      <c r="D32" s="11" t="s">
        <v>803</v>
      </c>
      <c r="E32" s="96">
        <v>0.1</v>
      </c>
      <c r="F32" s="11" t="s">
        <v>804</v>
      </c>
      <c r="G32" s="11" t="s">
        <v>137</v>
      </c>
      <c r="H32" s="61"/>
      <c r="I32" s="509"/>
      <c r="J32" s="97"/>
      <c r="K32" s="510">
        <v>15790</v>
      </c>
      <c r="L32" s="511">
        <v>400</v>
      </c>
      <c r="M32" s="512">
        <f t="shared" si="1"/>
        <v>15390</v>
      </c>
      <c r="N32" s="289"/>
      <c r="O32" s="68"/>
      <c r="P32" s="69"/>
      <c r="Q32" s="69"/>
      <c r="T32" s="70" t="s">
        <v>138</v>
      </c>
    </row>
    <row r="33" spans="2:20" ht="16.5" customHeight="1" thickBot="1" x14ac:dyDescent="0.35">
      <c r="B33" s="5" t="s">
        <v>740</v>
      </c>
      <c r="C33" s="57" t="s">
        <v>793</v>
      </c>
      <c r="D33" s="11" t="s">
        <v>805</v>
      </c>
      <c r="E33" s="96">
        <v>0</v>
      </c>
      <c r="F33" s="11" t="s">
        <v>806</v>
      </c>
      <c r="G33" s="11" t="s">
        <v>257</v>
      </c>
      <c r="H33" s="61"/>
      <c r="I33" s="509"/>
      <c r="J33" s="97"/>
      <c r="K33" s="510">
        <v>16390</v>
      </c>
      <c r="L33" s="511">
        <v>400</v>
      </c>
      <c r="M33" s="512">
        <f t="shared" si="1"/>
        <v>15990</v>
      </c>
      <c r="N33" s="289"/>
      <c r="O33" s="68"/>
      <c r="P33" s="69"/>
      <c r="Q33" s="69"/>
      <c r="T33" s="70"/>
    </row>
    <row r="34" spans="2:20" ht="16.5" customHeight="1" x14ac:dyDescent="0.3">
      <c r="B34" s="5" t="s">
        <v>740</v>
      </c>
      <c r="C34" s="57" t="s">
        <v>793</v>
      </c>
      <c r="D34" t="s">
        <v>807</v>
      </c>
      <c r="E34" s="96">
        <v>0.1</v>
      </c>
      <c r="F34" s="11" t="s">
        <v>808</v>
      </c>
      <c r="G34" s="11" t="s">
        <v>137</v>
      </c>
      <c r="H34" s="61"/>
      <c r="I34" s="509"/>
      <c r="J34" s="97"/>
      <c r="K34" s="510">
        <v>14890</v>
      </c>
      <c r="L34" s="511">
        <v>400</v>
      </c>
      <c r="M34" s="512">
        <f t="shared" si="1"/>
        <v>14490</v>
      </c>
      <c r="N34" s="670" t="s">
        <v>796</v>
      </c>
      <c r="O34" s="68"/>
      <c r="P34" s="69"/>
      <c r="Q34" s="69"/>
      <c r="T34" s="70" t="s">
        <v>138</v>
      </c>
    </row>
    <row r="35" spans="2:20" ht="16.5" customHeight="1" x14ac:dyDescent="0.3">
      <c r="B35" s="5" t="s">
        <v>740</v>
      </c>
      <c r="C35" s="57" t="s">
        <v>793</v>
      </c>
      <c r="D35" t="s">
        <v>809</v>
      </c>
      <c r="E35" s="96">
        <v>0</v>
      </c>
      <c r="F35" s="11" t="s">
        <v>810</v>
      </c>
      <c r="G35" s="11" t="s">
        <v>257</v>
      </c>
      <c r="H35" s="61"/>
      <c r="I35" s="509"/>
      <c r="J35" s="97"/>
      <c r="K35" s="510">
        <v>15490</v>
      </c>
      <c r="L35" s="511">
        <v>400</v>
      </c>
      <c r="M35" s="512">
        <f t="shared" si="1"/>
        <v>15090</v>
      </c>
      <c r="N35" s="672"/>
      <c r="O35" s="68"/>
      <c r="P35" s="69"/>
      <c r="Q35" s="69"/>
      <c r="T35" s="70"/>
    </row>
    <row r="36" spans="2:20" ht="16.5" customHeight="1" x14ac:dyDescent="0.3">
      <c r="B36" s="5" t="s">
        <v>740</v>
      </c>
      <c r="C36" s="57" t="s">
        <v>793</v>
      </c>
      <c r="D36" s="11" t="s">
        <v>811</v>
      </c>
      <c r="E36" s="96">
        <v>0.1</v>
      </c>
      <c r="F36" s="11" t="s">
        <v>812</v>
      </c>
      <c r="G36" s="11" t="s">
        <v>137</v>
      </c>
      <c r="H36" s="61"/>
      <c r="I36" s="509"/>
      <c r="J36" s="97"/>
      <c r="K36" s="510">
        <v>16390</v>
      </c>
      <c r="L36" s="511">
        <v>400</v>
      </c>
      <c r="M36" s="512">
        <f t="shared" si="1"/>
        <v>15990</v>
      </c>
      <c r="N36" s="289"/>
      <c r="O36" s="68"/>
      <c r="P36" s="69"/>
      <c r="Q36" s="69"/>
      <c r="T36" s="70" t="s">
        <v>138</v>
      </c>
    </row>
    <row r="37" spans="2:20" ht="16.5" customHeight="1" x14ac:dyDescent="0.3">
      <c r="B37" s="5" t="s">
        <v>740</v>
      </c>
      <c r="C37" s="57" t="s">
        <v>793</v>
      </c>
      <c r="D37" s="11" t="s">
        <v>813</v>
      </c>
      <c r="E37" s="96">
        <v>0</v>
      </c>
      <c r="F37" s="11" t="s">
        <v>814</v>
      </c>
      <c r="G37" s="11" t="s">
        <v>257</v>
      </c>
      <c r="H37" s="61"/>
      <c r="I37" s="509"/>
      <c r="J37" s="97"/>
      <c r="K37" s="510">
        <v>16990</v>
      </c>
      <c r="L37" s="511">
        <v>400</v>
      </c>
      <c r="M37" s="512">
        <f t="shared" si="1"/>
        <v>16590</v>
      </c>
      <c r="N37" s="289"/>
      <c r="O37" s="68"/>
      <c r="P37" s="69"/>
      <c r="Q37" s="69"/>
      <c r="T37" s="70"/>
    </row>
    <row r="38" spans="2:20" ht="16.5" customHeight="1" x14ac:dyDescent="0.3">
      <c r="B38" s="5" t="s">
        <v>740</v>
      </c>
      <c r="C38" s="57" t="s">
        <v>793</v>
      </c>
      <c r="D38" s="11" t="s">
        <v>815</v>
      </c>
      <c r="E38" s="96">
        <v>0.1</v>
      </c>
      <c r="F38" s="11" t="s">
        <v>816</v>
      </c>
      <c r="G38" s="11" t="s">
        <v>137</v>
      </c>
      <c r="H38" s="61"/>
      <c r="I38" s="509"/>
      <c r="J38" s="97"/>
      <c r="K38" s="510">
        <v>17090</v>
      </c>
      <c r="L38" s="511">
        <v>400</v>
      </c>
      <c r="M38" s="512">
        <f t="shared" si="1"/>
        <v>16690</v>
      </c>
      <c r="N38" s="289"/>
      <c r="O38" s="68"/>
      <c r="P38" s="69"/>
      <c r="Q38" s="69"/>
      <c r="T38" s="70" t="s">
        <v>138</v>
      </c>
    </row>
    <row r="39" spans="2:20" ht="16.5" customHeight="1" thickBot="1" x14ac:dyDescent="0.35">
      <c r="B39" s="71" t="s">
        <v>740</v>
      </c>
      <c r="C39" s="72" t="s">
        <v>793</v>
      </c>
      <c r="D39" s="75" t="s">
        <v>817</v>
      </c>
      <c r="E39" s="98">
        <v>0</v>
      </c>
      <c r="F39" s="75" t="s">
        <v>818</v>
      </c>
      <c r="G39" s="75" t="s">
        <v>257</v>
      </c>
      <c r="H39" s="77"/>
      <c r="I39" s="513"/>
      <c r="J39" s="99"/>
      <c r="K39" s="514">
        <v>17690</v>
      </c>
      <c r="L39" s="515">
        <v>400</v>
      </c>
      <c r="M39" s="516">
        <f t="shared" si="1"/>
        <v>17290</v>
      </c>
      <c r="N39" s="290"/>
      <c r="O39" s="85"/>
      <c r="P39" s="85"/>
      <c r="Q39" s="85"/>
      <c r="R39" s="12"/>
      <c r="S39" s="12"/>
      <c r="T39" s="86"/>
    </row>
    <row r="40" spans="2:20" ht="16.5" customHeight="1" x14ac:dyDescent="0.3">
      <c r="B40" s="5" t="s">
        <v>740</v>
      </c>
      <c r="C40" s="57" t="s">
        <v>819</v>
      </c>
      <c r="D40" s="58" t="s">
        <v>820</v>
      </c>
      <c r="E40" s="96">
        <v>0.1</v>
      </c>
      <c r="F40" s="58" t="s">
        <v>821</v>
      </c>
      <c r="G40" s="11" t="s">
        <v>137</v>
      </c>
      <c r="H40" s="60"/>
      <c r="I40" s="66"/>
      <c r="J40" s="67"/>
      <c r="K40" s="62">
        <v>14790</v>
      </c>
      <c r="L40" s="63">
        <v>200</v>
      </c>
      <c r="M40" s="64">
        <f t="shared" si="1"/>
        <v>14590</v>
      </c>
      <c r="N40" s="670" t="s">
        <v>822</v>
      </c>
      <c r="O40" s="68"/>
      <c r="P40" s="69"/>
      <c r="Q40" s="69"/>
      <c r="T40" s="70">
        <v>0</v>
      </c>
    </row>
    <row r="41" spans="2:20" ht="16.5" customHeight="1" x14ac:dyDescent="0.3">
      <c r="B41" s="5" t="s">
        <v>740</v>
      </c>
      <c r="C41" s="57" t="s">
        <v>819</v>
      </c>
      <c r="D41" s="58" t="s">
        <v>823</v>
      </c>
      <c r="E41" s="96">
        <v>0</v>
      </c>
      <c r="F41" s="58" t="s">
        <v>824</v>
      </c>
      <c r="G41" s="11" t="s">
        <v>257</v>
      </c>
      <c r="H41" s="60"/>
      <c r="I41" s="66"/>
      <c r="J41" s="67"/>
      <c r="K41" s="62">
        <v>15390</v>
      </c>
      <c r="L41" s="63">
        <v>200</v>
      </c>
      <c r="M41" s="64">
        <f t="shared" si="1"/>
        <v>15190</v>
      </c>
      <c r="N41" s="671"/>
      <c r="O41" s="68"/>
      <c r="P41" s="69"/>
      <c r="Q41" s="69"/>
      <c r="T41" s="70"/>
    </row>
    <row r="42" spans="2:20" ht="16.5" customHeight="1" x14ac:dyDescent="0.3">
      <c r="B42" s="5" t="s">
        <v>740</v>
      </c>
      <c r="C42" s="57" t="s">
        <v>819</v>
      </c>
      <c r="D42" s="58" t="s">
        <v>825</v>
      </c>
      <c r="E42" s="59">
        <v>7.4999999999999997E-2</v>
      </c>
      <c r="F42" s="58" t="s">
        <v>826</v>
      </c>
      <c r="G42" s="11" t="s">
        <v>137</v>
      </c>
      <c r="H42" s="60"/>
      <c r="I42" s="66"/>
      <c r="J42" s="67"/>
      <c r="K42" s="517">
        <v>16490</v>
      </c>
      <c r="L42" s="501">
        <v>200</v>
      </c>
      <c r="M42" s="502">
        <f>K42-L42</f>
        <v>16290</v>
      </c>
      <c r="N42" s="291"/>
      <c r="O42" s="68"/>
      <c r="P42" s="69"/>
      <c r="Q42" s="69"/>
      <c r="T42" s="70">
        <v>0</v>
      </c>
    </row>
    <row r="43" spans="2:20" ht="16.5" customHeight="1" x14ac:dyDescent="0.3">
      <c r="B43" s="5" t="s">
        <v>740</v>
      </c>
      <c r="C43" s="57" t="s">
        <v>819</v>
      </c>
      <c r="D43" s="58" t="s">
        <v>827</v>
      </c>
      <c r="E43" s="59">
        <v>0</v>
      </c>
      <c r="F43" s="58" t="s">
        <v>828</v>
      </c>
      <c r="G43" s="11" t="s">
        <v>257</v>
      </c>
      <c r="H43" s="60"/>
      <c r="I43" s="66"/>
      <c r="J43" s="67"/>
      <c r="K43" s="517">
        <v>17090</v>
      </c>
      <c r="L43" s="501">
        <v>200</v>
      </c>
      <c r="M43" s="502">
        <f>K43-L43</f>
        <v>16890</v>
      </c>
      <c r="N43" s="291"/>
      <c r="O43" s="68"/>
      <c r="P43" s="69"/>
      <c r="Q43" s="69"/>
      <c r="T43" s="70"/>
    </row>
    <row r="44" spans="2:20" ht="16.5" customHeight="1" x14ac:dyDescent="0.3">
      <c r="B44" s="5" t="s">
        <v>740</v>
      </c>
      <c r="C44" s="57" t="s">
        <v>819</v>
      </c>
      <c r="D44" s="58" t="s">
        <v>829</v>
      </c>
      <c r="E44" s="59">
        <v>7.4999999999999997E-2</v>
      </c>
      <c r="F44" s="58" t="s">
        <v>830</v>
      </c>
      <c r="G44" s="11" t="s">
        <v>137</v>
      </c>
      <c r="H44" s="60"/>
      <c r="I44" s="66"/>
      <c r="J44" s="67"/>
      <c r="K44" s="517">
        <v>17590</v>
      </c>
      <c r="L44" s="501">
        <v>200</v>
      </c>
      <c r="M44" s="502">
        <f>K44-L44</f>
        <v>17390</v>
      </c>
      <c r="N44" s="291"/>
      <c r="O44" s="68"/>
      <c r="P44" s="69"/>
      <c r="Q44" s="69"/>
      <c r="T44" s="70">
        <v>0</v>
      </c>
    </row>
    <row r="45" spans="2:20" ht="16.5" customHeight="1" thickBot="1" x14ac:dyDescent="0.35">
      <c r="B45" s="5" t="s">
        <v>740</v>
      </c>
      <c r="C45" s="57" t="s">
        <v>819</v>
      </c>
      <c r="D45" s="58" t="s">
        <v>831</v>
      </c>
      <c r="E45" s="59">
        <v>0</v>
      </c>
      <c r="F45" s="58" t="s">
        <v>832</v>
      </c>
      <c r="G45" s="11" t="s">
        <v>257</v>
      </c>
      <c r="H45" s="60"/>
      <c r="I45" s="66"/>
      <c r="J45" s="67"/>
      <c r="K45" s="517">
        <v>18190</v>
      </c>
      <c r="L45" s="501">
        <v>200</v>
      </c>
      <c r="M45" s="502">
        <f>K45-L45</f>
        <v>17990</v>
      </c>
      <c r="N45" s="291"/>
      <c r="O45" s="68"/>
      <c r="P45" s="69"/>
      <c r="Q45" s="69"/>
      <c r="T45" s="70"/>
    </row>
    <row r="46" spans="2:20" ht="16.5" customHeight="1" x14ac:dyDescent="0.3">
      <c r="B46" s="41" t="s">
        <v>740</v>
      </c>
      <c r="C46" s="42" t="s">
        <v>833</v>
      </c>
      <c r="D46" s="43" t="s">
        <v>834</v>
      </c>
      <c r="E46" s="44">
        <v>0</v>
      </c>
      <c r="F46" s="43" t="s">
        <v>835</v>
      </c>
      <c r="G46" s="45" t="s">
        <v>137</v>
      </c>
      <c r="H46" s="46"/>
      <c r="I46" s="52"/>
      <c r="J46" s="53"/>
      <c r="K46" s="518">
        <v>16790</v>
      </c>
      <c r="L46" s="495">
        <v>200</v>
      </c>
      <c r="M46" s="496">
        <f>K46-L46</f>
        <v>16590</v>
      </c>
      <c r="N46" s="663" t="s">
        <v>836</v>
      </c>
      <c r="O46" s="54">
        <v>7.0000000000000007E-2</v>
      </c>
      <c r="P46" s="55">
        <v>7.0000000000000007E-2</v>
      </c>
      <c r="Q46" s="55">
        <v>7.0000000000000007E-2</v>
      </c>
      <c r="R46" s="10"/>
      <c r="S46" s="10" t="s">
        <v>837</v>
      </c>
      <c r="T46" s="56" t="s">
        <v>138</v>
      </c>
    </row>
    <row r="47" spans="2:20" ht="16.5" customHeight="1" x14ac:dyDescent="0.3">
      <c r="B47" s="5" t="s">
        <v>740</v>
      </c>
      <c r="C47" s="57" t="s">
        <v>833</v>
      </c>
      <c r="D47" s="58" t="s">
        <v>838</v>
      </c>
      <c r="E47" s="59">
        <v>0</v>
      </c>
      <c r="F47" s="58" t="s">
        <v>839</v>
      </c>
      <c r="G47" s="11" t="s">
        <v>257</v>
      </c>
      <c r="H47" s="60"/>
      <c r="I47" s="66"/>
      <c r="J47" s="67"/>
      <c r="K47" s="517">
        <v>17790</v>
      </c>
      <c r="L47" s="501">
        <v>200</v>
      </c>
      <c r="M47" s="502">
        <f t="shared" ref="M47:M54" si="3">K47-L47</f>
        <v>17590</v>
      </c>
      <c r="N47" s="664"/>
      <c r="O47" s="68">
        <v>7.0000000000000007E-2</v>
      </c>
      <c r="P47" s="69">
        <v>7.0000000000000007E-2</v>
      </c>
      <c r="Q47" s="69">
        <v>7.0000000000000007E-2</v>
      </c>
      <c r="S47" t="e">
        <v>#N/A</v>
      </c>
      <c r="T47" s="70" t="s">
        <v>138</v>
      </c>
    </row>
    <row r="48" spans="2:20" ht="16.5" customHeight="1" x14ac:dyDescent="0.3">
      <c r="B48" s="5" t="s">
        <v>740</v>
      </c>
      <c r="C48" s="57" t="s">
        <v>833</v>
      </c>
      <c r="D48" s="58" t="s">
        <v>840</v>
      </c>
      <c r="E48" s="59">
        <v>0</v>
      </c>
      <c r="F48" s="58" t="s">
        <v>841</v>
      </c>
      <c r="G48" s="11" t="s">
        <v>137</v>
      </c>
      <c r="H48" s="60"/>
      <c r="I48" s="66"/>
      <c r="J48" s="67"/>
      <c r="K48" s="517">
        <v>17390</v>
      </c>
      <c r="L48" s="501">
        <v>200</v>
      </c>
      <c r="M48" s="502">
        <f t="shared" si="3"/>
        <v>17190</v>
      </c>
      <c r="N48" s="664"/>
      <c r="O48" s="68">
        <v>7.0000000000000007E-2</v>
      </c>
      <c r="P48" s="69">
        <v>7.0000000000000007E-2</v>
      </c>
      <c r="Q48" s="69">
        <v>7.0000000000000007E-2</v>
      </c>
      <c r="S48" t="e">
        <v>#N/A</v>
      </c>
      <c r="T48" s="70" t="s">
        <v>138</v>
      </c>
    </row>
    <row r="49" spans="2:20" ht="16.5" customHeight="1" x14ac:dyDescent="0.3">
      <c r="B49" s="5" t="s">
        <v>740</v>
      </c>
      <c r="C49" s="57" t="s">
        <v>833</v>
      </c>
      <c r="D49" s="58" t="s">
        <v>842</v>
      </c>
      <c r="E49" s="59">
        <v>0</v>
      </c>
      <c r="F49" s="58" t="s">
        <v>843</v>
      </c>
      <c r="G49" s="11" t="s">
        <v>257</v>
      </c>
      <c r="H49" s="60"/>
      <c r="I49" s="66"/>
      <c r="J49" s="67"/>
      <c r="K49" s="517">
        <v>18390</v>
      </c>
      <c r="L49" s="501">
        <v>200</v>
      </c>
      <c r="M49" s="502">
        <f t="shared" si="3"/>
        <v>18190</v>
      </c>
      <c r="N49" s="664"/>
      <c r="O49" s="68">
        <v>7.0000000000000007E-2</v>
      </c>
      <c r="P49" s="69">
        <v>7.0000000000000007E-2</v>
      </c>
      <c r="Q49" s="69">
        <v>7.0000000000000007E-2</v>
      </c>
      <c r="S49" t="e">
        <v>#N/A</v>
      </c>
      <c r="T49" s="70" t="s">
        <v>138</v>
      </c>
    </row>
    <row r="50" spans="2:20" ht="16.5" customHeight="1" x14ac:dyDescent="0.3">
      <c r="B50" s="5" t="s">
        <v>740</v>
      </c>
      <c r="C50" s="57" t="s">
        <v>833</v>
      </c>
      <c r="D50" s="58" t="s">
        <v>844</v>
      </c>
      <c r="E50" s="59">
        <v>0</v>
      </c>
      <c r="F50" s="58" t="s">
        <v>845</v>
      </c>
      <c r="G50" s="11" t="s">
        <v>235</v>
      </c>
      <c r="H50" s="60"/>
      <c r="I50" s="66"/>
      <c r="J50" s="67"/>
      <c r="K50" s="517">
        <v>19490</v>
      </c>
      <c r="L50" s="501">
        <v>200</v>
      </c>
      <c r="M50" s="502">
        <f t="shared" si="3"/>
        <v>19290</v>
      </c>
      <c r="N50" s="664"/>
      <c r="O50" s="68">
        <v>7.0000000000000007E-2</v>
      </c>
      <c r="P50" s="69">
        <v>7.0000000000000007E-2</v>
      </c>
      <c r="Q50" s="69">
        <v>7.0000000000000007E-2</v>
      </c>
      <c r="S50" t="e">
        <v>#N/A</v>
      </c>
      <c r="T50" s="70" t="s">
        <v>138</v>
      </c>
    </row>
    <row r="51" spans="2:20" ht="21.6" customHeight="1" thickBot="1" x14ac:dyDescent="0.35">
      <c r="B51" s="71" t="s">
        <v>740</v>
      </c>
      <c r="C51" s="72" t="s">
        <v>833</v>
      </c>
      <c r="D51" s="73" t="s">
        <v>846</v>
      </c>
      <c r="E51" s="74">
        <v>0</v>
      </c>
      <c r="F51" s="73" t="s">
        <v>847</v>
      </c>
      <c r="G51" s="75" t="s">
        <v>235</v>
      </c>
      <c r="H51" s="76"/>
      <c r="I51" s="82"/>
      <c r="J51" s="83"/>
      <c r="K51" s="519">
        <v>20890</v>
      </c>
      <c r="L51" s="520">
        <v>200</v>
      </c>
      <c r="M51" s="504">
        <f t="shared" si="3"/>
        <v>20690</v>
      </c>
      <c r="N51" s="665"/>
      <c r="O51" s="84">
        <v>7.0000000000000007E-2</v>
      </c>
      <c r="P51" s="85">
        <v>7.0000000000000007E-2</v>
      </c>
      <c r="Q51" s="85">
        <v>7.0000000000000007E-2</v>
      </c>
      <c r="R51" s="12"/>
      <c r="S51" s="12" t="s">
        <v>848</v>
      </c>
      <c r="T51" s="86" t="s">
        <v>138</v>
      </c>
    </row>
    <row r="52" spans="2:20" ht="47.4" customHeight="1" x14ac:dyDescent="0.3">
      <c r="B52" s="41" t="s">
        <v>740</v>
      </c>
      <c r="C52" s="42" t="s">
        <v>849</v>
      </c>
      <c r="D52" s="43" t="s">
        <v>850</v>
      </c>
      <c r="E52" s="44">
        <v>0</v>
      </c>
      <c r="F52" s="43" t="s">
        <v>851</v>
      </c>
      <c r="G52" s="45" t="s">
        <v>235</v>
      </c>
      <c r="H52" s="48">
        <v>14390</v>
      </c>
      <c r="I52" s="49">
        <v>200</v>
      </c>
      <c r="J52" s="50">
        <f t="shared" si="0"/>
        <v>14190</v>
      </c>
      <c r="K52" s="518">
        <v>14790</v>
      </c>
      <c r="L52" s="495">
        <v>500</v>
      </c>
      <c r="M52" s="496">
        <f t="shared" si="3"/>
        <v>14290</v>
      </c>
      <c r="N52" s="666" t="s">
        <v>852</v>
      </c>
      <c r="O52" s="54">
        <v>7.0000000000000007E-2</v>
      </c>
      <c r="P52" s="55">
        <v>7.0000000000000007E-2</v>
      </c>
      <c r="Q52" s="55">
        <v>7.0000000000000007E-2</v>
      </c>
      <c r="R52" s="10"/>
      <c r="S52" s="10" t="s">
        <v>848</v>
      </c>
      <c r="T52" s="56" t="s">
        <v>138</v>
      </c>
    </row>
    <row r="53" spans="2:20" ht="41.4" customHeight="1" x14ac:dyDescent="0.3">
      <c r="B53" s="5" t="s">
        <v>740</v>
      </c>
      <c r="C53" s="57" t="s">
        <v>849</v>
      </c>
      <c r="D53" s="58" t="s">
        <v>853</v>
      </c>
      <c r="E53" s="59">
        <v>0</v>
      </c>
      <c r="F53" s="58" t="s">
        <v>854</v>
      </c>
      <c r="G53" s="11" t="s">
        <v>235</v>
      </c>
      <c r="H53" s="60"/>
      <c r="I53" s="66"/>
      <c r="J53" s="67"/>
      <c r="K53" s="517">
        <v>15190</v>
      </c>
      <c r="L53" s="501">
        <v>200</v>
      </c>
      <c r="M53" s="502">
        <f t="shared" si="3"/>
        <v>14990</v>
      </c>
      <c r="N53" s="667"/>
      <c r="O53" s="68">
        <v>7.0000000000000007E-2</v>
      </c>
      <c r="P53" s="69">
        <v>7.0000000000000007E-2</v>
      </c>
      <c r="Q53" s="69">
        <v>7.0000000000000007E-2</v>
      </c>
      <c r="S53" t="s">
        <v>855</v>
      </c>
      <c r="T53" s="70" t="s">
        <v>138</v>
      </c>
    </row>
    <row r="54" spans="2:20" ht="16.5" customHeight="1" thickBot="1" x14ac:dyDescent="0.35">
      <c r="B54" s="71" t="s">
        <v>740</v>
      </c>
      <c r="C54" s="72" t="s">
        <v>849</v>
      </c>
      <c r="D54" s="73" t="s">
        <v>856</v>
      </c>
      <c r="E54" s="74">
        <v>0</v>
      </c>
      <c r="F54" s="73" t="s">
        <v>857</v>
      </c>
      <c r="G54" s="75" t="s">
        <v>235</v>
      </c>
      <c r="H54" s="76"/>
      <c r="I54" s="82"/>
      <c r="J54" s="83"/>
      <c r="K54" s="519">
        <v>15690</v>
      </c>
      <c r="L54" s="520">
        <v>200</v>
      </c>
      <c r="M54" s="504">
        <f t="shared" si="3"/>
        <v>15490</v>
      </c>
      <c r="N54" s="292"/>
      <c r="O54" s="84">
        <v>7.0000000000000007E-2</v>
      </c>
      <c r="P54" s="85">
        <v>7.0000000000000007E-2</v>
      </c>
      <c r="Q54" s="85">
        <v>7.0000000000000007E-2</v>
      </c>
      <c r="R54" s="12"/>
      <c r="S54" s="12" t="s">
        <v>855</v>
      </c>
      <c r="T54" s="86" t="s">
        <v>138</v>
      </c>
    </row>
    <row r="55" spans="2:20" ht="16.5" customHeight="1" x14ac:dyDescent="0.3">
      <c r="B55" s="41" t="s">
        <v>740</v>
      </c>
      <c r="C55" s="42" t="s">
        <v>858</v>
      </c>
      <c r="D55" s="43" t="s">
        <v>859</v>
      </c>
      <c r="E55" s="44">
        <v>0</v>
      </c>
      <c r="F55" s="43" t="s">
        <v>860</v>
      </c>
      <c r="G55" s="45" t="s">
        <v>235</v>
      </c>
      <c r="H55" s="46"/>
      <c r="I55" s="52"/>
      <c r="J55" s="53"/>
      <c r="K55" s="518">
        <v>17090</v>
      </c>
      <c r="L55" s="495">
        <v>200</v>
      </c>
      <c r="M55" s="496">
        <f>K55-L55</f>
        <v>16890</v>
      </c>
      <c r="N55" s="668" t="s">
        <v>861</v>
      </c>
      <c r="O55" s="54">
        <v>7.0000000000000007E-2</v>
      </c>
      <c r="P55" s="55">
        <v>7.0000000000000007E-2</v>
      </c>
      <c r="Q55" s="55">
        <v>7.0000000000000007E-2</v>
      </c>
      <c r="R55" s="10"/>
      <c r="S55" s="10" t="s">
        <v>862</v>
      </c>
      <c r="T55" s="56" t="s">
        <v>35</v>
      </c>
    </row>
    <row r="56" spans="2:20" ht="16.5" customHeight="1" thickBot="1" x14ac:dyDescent="0.35">
      <c r="B56" s="71" t="s">
        <v>740</v>
      </c>
      <c r="C56" s="72" t="s">
        <v>858</v>
      </c>
      <c r="D56" s="73" t="s">
        <v>863</v>
      </c>
      <c r="E56" s="74">
        <v>0</v>
      </c>
      <c r="F56" s="73" t="s">
        <v>864</v>
      </c>
      <c r="G56" s="75" t="s">
        <v>235</v>
      </c>
      <c r="H56" s="76"/>
      <c r="I56" s="82"/>
      <c r="J56" s="83"/>
      <c r="K56" s="100">
        <v>18790</v>
      </c>
      <c r="L56" s="79">
        <v>200</v>
      </c>
      <c r="M56" s="80">
        <f>K56-L56</f>
        <v>18590</v>
      </c>
      <c r="N56" s="669"/>
      <c r="O56" s="84">
        <v>7.0000000000000007E-2</v>
      </c>
      <c r="P56" s="85">
        <v>7.0000000000000007E-2</v>
      </c>
      <c r="Q56" s="85">
        <v>7.0000000000000007E-2</v>
      </c>
      <c r="R56" s="12"/>
      <c r="S56" s="12" t="s">
        <v>865</v>
      </c>
      <c r="T56" s="86" t="s">
        <v>35</v>
      </c>
    </row>
    <row r="57" spans="2:20" ht="16.5" customHeight="1" x14ac:dyDescent="0.3">
      <c r="B57" s="41" t="s">
        <v>740</v>
      </c>
      <c r="C57" s="42" t="s">
        <v>866</v>
      </c>
      <c r="D57" s="43" t="s">
        <v>867</v>
      </c>
      <c r="E57" s="44">
        <v>0</v>
      </c>
      <c r="F57" s="43" t="s">
        <v>868</v>
      </c>
      <c r="G57" s="45" t="s">
        <v>235</v>
      </c>
      <c r="H57" s="46"/>
      <c r="I57" s="52"/>
      <c r="J57" s="46"/>
      <c r="K57" s="518">
        <v>18890</v>
      </c>
      <c r="L57" s="495">
        <v>100</v>
      </c>
      <c r="M57" s="496">
        <f t="shared" ref="M57:M59" si="4">K57-L57</f>
        <v>18790</v>
      </c>
      <c r="N57" s="670" t="s">
        <v>822</v>
      </c>
      <c r="O57" s="54">
        <v>7.0000000000000007E-2</v>
      </c>
      <c r="P57" s="55">
        <v>7.0000000000000007E-2</v>
      </c>
      <c r="Q57" s="55">
        <v>7.0000000000000007E-2</v>
      </c>
      <c r="R57" s="10"/>
      <c r="S57" s="10" t="s">
        <v>869</v>
      </c>
      <c r="T57" s="56" t="s">
        <v>870</v>
      </c>
    </row>
    <row r="58" spans="2:20" ht="16.5" customHeight="1" thickBot="1" x14ac:dyDescent="0.35">
      <c r="B58" s="71" t="s">
        <v>740</v>
      </c>
      <c r="C58" s="72" t="s">
        <v>866</v>
      </c>
      <c r="D58" s="73" t="s">
        <v>871</v>
      </c>
      <c r="E58" s="74">
        <v>0</v>
      </c>
      <c r="F58" s="73" t="s">
        <v>872</v>
      </c>
      <c r="G58" s="75" t="s">
        <v>235</v>
      </c>
      <c r="H58" s="76"/>
      <c r="I58" s="82"/>
      <c r="J58" s="76"/>
      <c r="K58" s="519">
        <v>20940</v>
      </c>
      <c r="L58" s="520">
        <v>200</v>
      </c>
      <c r="M58" s="504">
        <f t="shared" si="4"/>
        <v>20740</v>
      </c>
      <c r="N58" s="671"/>
      <c r="O58" s="84">
        <v>7.0000000000000007E-2</v>
      </c>
      <c r="P58" s="85">
        <v>7.0000000000000007E-2</v>
      </c>
      <c r="Q58" s="85">
        <v>7.0000000000000007E-2</v>
      </c>
      <c r="R58" s="12"/>
      <c r="S58" s="12" t="e">
        <v>#N/A</v>
      </c>
      <c r="T58" s="86" t="s">
        <v>870</v>
      </c>
    </row>
    <row r="59" spans="2:20" ht="16.5" customHeight="1" x14ac:dyDescent="0.3">
      <c r="B59" s="41" t="s">
        <v>740</v>
      </c>
      <c r="C59" s="42" t="s">
        <v>873</v>
      </c>
      <c r="D59" s="43" t="s">
        <v>874</v>
      </c>
      <c r="E59" s="44">
        <v>0</v>
      </c>
      <c r="F59" s="43" t="s">
        <v>875</v>
      </c>
      <c r="G59" s="45" t="s">
        <v>235</v>
      </c>
      <c r="H59" s="46"/>
      <c r="I59" s="52"/>
      <c r="J59" s="46"/>
      <c r="K59" s="494">
        <v>30090</v>
      </c>
      <c r="L59" s="495">
        <v>600</v>
      </c>
      <c r="M59" s="496">
        <f t="shared" si="4"/>
        <v>29490</v>
      </c>
      <c r="N59" s="101"/>
      <c r="O59" s="54"/>
      <c r="P59" s="55"/>
      <c r="Q59" s="55"/>
      <c r="R59" s="10"/>
      <c r="S59" s="10"/>
      <c r="T59" s="56" t="s">
        <v>138</v>
      </c>
    </row>
    <row r="60" spans="2:20" ht="16.5" customHeight="1" thickBot="1" x14ac:dyDescent="0.35">
      <c r="B60" s="71" t="s">
        <v>740</v>
      </c>
      <c r="C60" s="72" t="s">
        <v>873</v>
      </c>
      <c r="D60" s="73" t="s">
        <v>876</v>
      </c>
      <c r="E60" s="74">
        <v>0</v>
      </c>
      <c r="F60" s="73" t="s">
        <v>877</v>
      </c>
      <c r="G60" s="75" t="s">
        <v>235</v>
      </c>
      <c r="H60" s="76"/>
      <c r="I60" s="82"/>
      <c r="J60" s="76"/>
      <c r="K60" s="503">
        <v>31690</v>
      </c>
      <c r="L60" s="520">
        <v>300</v>
      </c>
      <c r="M60" s="504">
        <f>K60-L60</f>
        <v>31390</v>
      </c>
      <c r="N60" s="13"/>
      <c r="O60" s="84"/>
      <c r="P60" s="85"/>
      <c r="Q60" s="85"/>
      <c r="R60" s="12"/>
      <c r="S60" s="12"/>
      <c r="T60" s="86" t="s">
        <v>138</v>
      </c>
    </row>
    <row r="70" spans="2:14" ht="16.5" hidden="1" customHeight="1" x14ac:dyDescent="0.3">
      <c r="B70" s="5" t="s">
        <v>251</v>
      </c>
      <c r="C70" s="57" t="s">
        <v>252</v>
      </c>
      <c r="D70" s="58" t="s">
        <v>255</v>
      </c>
      <c r="E70" s="59">
        <v>0</v>
      </c>
      <c r="F70" s="58" t="s">
        <v>256</v>
      </c>
      <c r="G70" s="11"/>
      <c r="H70" s="102"/>
      <c r="I70" s="103"/>
      <c r="J70" s="103"/>
      <c r="K70" s="103"/>
      <c r="L70" s="103"/>
      <c r="M70" s="103"/>
      <c r="N70" s="104"/>
    </row>
    <row r="71" spans="2:14" ht="16.5" hidden="1" customHeight="1" x14ac:dyDescent="0.3">
      <c r="B71" s="5" t="s">
        <v>251</v>
      </c>
      <c r="C71" s="57" t="s">
        <v>252</v>
      </c>
      <c r="D71" s="58" t="s">
        <v>260</v>
      </c>
      <c r="E71" s="59">
        <v>0</v>
      </c>
      <c r="F71" s="58" t="s">
        <v>261</v>
      </c>
      <c r="G71" s="11"/>
      <c r="H71" s="102"/>
      <c r="I71" s="103"/>
      <c r="J71" s="103"/>
      <c r="K71" s="103"/>
      <c r="L71" s="103"/>
      <c r="M71" s="103"/>
      <c r="N71" s="104"/>
    </row>
    <row r="72" spans="2:14" ht="16.5" hidden="1" customHeight="1" x14ac:dyDescent="0.3">
      <c r="B72" s="5" t="s">
        <v>251</v>
      </c>
      <c r="C72" s="57" t="s">
        <v>252</v>
      </c>
      <c r="D72" s="58" t="s">
        <v>264</v>
      </c>
      <c r="E72" s="59">
        <v>0</v>
      </c>
      <c r="F72" s="58" t="s">
        <v>265</v>
      </c>
      <c r="G72" s="11"/>
      <c r="H72" s="102"/>
      <c r="I72" s="103"/>
      <c r="J72" s="103"/>
      <c r="K72" s="103"/>
      <c r="L72" s="103"/>
      <c r="M72" s="103"/>
      <c r="N72" s="104"/>
    </row>
    <row r="73" spans="2:14" ht="16.5" hidden="1" customHeight="1" x14ac:dyDescent="0.3">
      <c r="B73" s="71" t="s">
        <v>251</v>
      </c>
      <c r="C73" s="72" t="s">
        <v>252</v>
      </c>
      <c r="D73" s="73" t="s">
        <v>268</v>
      </c>
      <c r="E73" s="74">
        <v>0</v>
      </c>
      <c r="F73" s="73" t="s">
        <v>269</v>
      </c>
      <c r="G73" s="75"/>
      <c r="H73" s="105"/>
      <c r="I73" s="106"/>
      <c r="J73" s="106"/>
      <c r="K73" s="106"/>
      <c r="L73" s="106"/>
      <c r="M73" s="106"/>
      <c r="N73" s="107"/>
    </row>
  </sheetData>
  <mergeCells count="16">
    <mergeCell ref="N10:N11"/>
    <mergeCell ref="B1:G1"/>
    <mergeCell ref="B2:G2"/>
    <mergeCell ref="H4:J4"/>
    <mergeCell ref="K4:M4"/>
    <mergeCell ref="N6:N7"/>
    <mergeCell ref="N46:N51"/>
    <mergeCell ref="N52:N53"/>
    <mergeCell ref="N55:N56"/>
    <mergeCell ref="N57:N58"/>
    <mergeCell ref="N14:N15"/>
    <mergeCell ref="N18:N19"/>
    <mergeCell ref="N22:N23"/>
    <mergeCell ref="N28:N29"/>
    <mergeCell ref="N34:N35"/>
    <mergeCell ref="N40:N41"/>
  </mergeCells>
  <conditionalFormatting sqref="O6:Q60">
    <cfRule type="cellIs" dxfId="8" priority="2" operator="between">
      <formula>0.01</formula>
      <formula>0.06</formula>
    </cfRule>
  </conditionalFormatting>
  <conditionalFormatting sqref="O6:Q58">
    <cfRule type="expression" dxfId="7" priority="3">
      <formula>#REF!&lt;&gt;#REF!</formula>
    </cfRule>
  </conditionalFormatting>
  <conditionalFormatting sqref="O59:Q60">
    <cfRule type="expression" dxfId="6" priority="1">
      <formula>#REF!&lt;&gt;#REF!</formula>
    </cfRule>
  </conditionalFormatting>
  <conditionalFormatting sqref="D21">
    <cfRule type="expression" dxfId="5" priority="4">
      <formula>$E21&lt;&gt;$E25</formula>
    </cfRule>
  </conditionalFormatting>
  <conditionalFormatting sqref="D12 D14">
    <cfRule type="expression" dxfId="4" priority="5">
      <formula>$E12&lt;&gt;$E23</formula>
    </cfRule>
  </conditionalFormatting>
  <conditionalFormatting sqref="D13 D16:D17">
    <cfRule type="expression" dxfId="3" priority="6">
      <formula>$E13&lt;&gt;$E23</formula>
    </cfRule>
  </conditionalFormatting>
  <conditionalFormatting sqref="D15">
    <cfRule type="expression" dxfId="2" priority="7">
      <formula>$E15&lt;&gt;#REF!</formula>
    </cfRule>
  </conditionalFormatting>
  <conditionalFormatting sqref="D18">
    <cfRule type="expression" dxfId="1" priority="8">
      <formula>$E18&lt;&gt;#REF!</formula>
    </cfRule>
  </conditionalFormatting>
  <conditionalFormatting sqref="D19:D20">
    <cfRule type="expression" dxfId="0" priority="9">
      <formula>$E19&lt;&gt;$E26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73D6-D783-4554-8908-A599BE65496B}">
  <dimension ref="A1"/>
  <sheetViews>
    <sheetView workbookViewId="0">
      <selection activeCell="D1" sqref="D1"/>
    </sheetView>
  </sheetViews>
  <sheetFormatPr baseColWidth="10" defaultColWidth="11.44140625" defaultRowHeight="14.4" x14ac:dyDescent="0.3"/>
  <sheetData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7091b67-0834-43c6-b745-f9026e73fc03">
      <UserInfo>
        <DisplayName>Fatima Rocio Cotera Delgadillo</DisplayName>
        <AccountId>80</AccountId>
        <AccountType/>
      </UserInfo>
      <UserInfo>
        <DisplayName>Roberto Jacobo Montoya Concha</DisplayName>
        <AccountId>37</AccountId>
        <AccountType/>
      </UserInfo>
      <UserInfo>
        <DisplayName>Wilfredo Carlo Andre Garcia Arias</DisplayName>
        <AccountId>35</AccountId>
        <AccountType/>
      </UserInfo>
      <UserInfo>
        <DisplayName>Daniel Chavez Briceño</DisplayName>
        <AccountId>221</AccountId>
        <AccountType/>
      </UserInfo>
      <UserInfo>
        <DisplayName>Jim Alex Alvarado Mesia</DisplayName>
        <AccountId>71</AccountId>
        <AccountType/>
      </UserInfo>
      <UserInfo>
        <DisplayName>Oscar Mauricio Melgar Vidaurre</DisplayName>
        <AccountId>57</AccountId>
        <AccountType/>
      </UserInfo>
      <UserInfo>
        <DisplayName>Juan Francisco Figari Borasino</DisplayName>
        <AccountId>117</AccountId>
        <AccountType/>
      </UserInfo>
      <UserInfo>
        <DisplayName>Jose Sandoval Ahumada</DisplayName>
        <AccountId>36</AccountId>
        <AccountType/>
      </UserInfo>
      <UserInfo>
        <DisplayName>Junior Alexander Luque Landa</DisplayName>
        <AccountId>29</AccountId>
        <AccountType/>
      </UserInfo>
      <UserInfo>
        <DisplayName>Natalia Milagros Dulanto Bonifaz</DisplayName>
        <AccountId>233</AccountId>
        <AccountType/>
      </UserInfo>
      <UserInfo>
        <DisplayName>Edwin Antonio Contreras Mundca</DisplayName>
        <AccountId>234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5DC2245C8E246B960EC8D2C5E9DA8" ma:contentTypeVersion="4" ma:contentTypeDescription="Create a new document." ma:contentTypeScope="" ma:versionID="54c750769bb80fc6bee692c5d8db6880">
  <xsd:schema xmlns:xsd="http://www.w3.org/2001/XMLSchema" xmlns:xs="http://www.w3.org/2001/XMLSchema" xmlns:p="http://schemas.microsoft.com/office/2006/metadata/properties" xmlns:ns2="a6fe1c67-4fc7-4637-8590-922cd871070a" xmlns:ns3="97091b67-0834-43c6-b745-f9026e73fc03" targetNamespace="http://schemas.microsoft.com/office/2006/metadata/properties" ma:root="true" ma:fieldsID="5d6cbddc54f19a1b57a80a06031741e0" ns2:_="" ns3:_="">
    <xsd:import namespace="a6fe1c67-4fc7-4637-8590-922cd871070a"/>
    <xsd:import namespace="97091b67-0834-43c6-b745-f9026e73fc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e1c67-4fc7-4637-8590-922cd87107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91b67-0834-43c6-b745-f9026e73fc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5422B9-BD3E-4E26-BCFE-00126EA9CE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BB2DE6-E8B1-47A6-AC95-74CC1C29CB6F}">
  <ds:schemaRefs>
    <ds:schemaRef ds:uri="http://schemas.microsoft.com/office/2006/metadata/properties"/>
    <ds:schemaRef ds:uri="http://schemas.microsoft.com/office/infopath/2007/PartnerControls"/>
    <ds:schemaRef ds:uri="97091b67-0834-43c6-b745-f9026e73fc03"/>
  </ds:schemaRefs>
</ds:datastoreItem>
</file>

<file path=customXml/itemProps3.xml><?xml version="1.0" encoding="utf-8"?>
<ds:datastoreItem xmlns:ds="http://schemas.openxmlformats.org/officeDocument/2006/customXml" ds:itemID="{7444B261-5013-4F48-809F-FC99EF025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e1c67-4fc7-4637-8590-922cd871070a"/>
    <ds:schemaRef ds:uri="97091b67-0834-43c6-b745-f9026e73fc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Renault</vt:lpstr>
      <vt:lpstr>Mazda</vt:lpstr>
      <vt:lpstr>Changan</vt:lpstr>
      <vt:lpstr>Suzuki</vt:lpstr>
      <vt:lpstr>Haval</vt:lpstr>
      <vt:lpstr>Great Wall</vt:lpstr>
      <vt:lpstr>Citroen</vt:lpstr>
      <vt:lpstr>Jac</vt:lpstr>
      <vt:lpstr>Hoja1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Dante Chavez Ojeda</dc:creator>
  <cp:keywords/>
  <dc:description/>
  <cp:lastModifiedBy>Daniel Ernesto Incappueño Ttito</cp:lastModifiedBy>
  <cp:revision/>
  <dcterms:created xsi:type="dcterms:W3CDTF">2018-01-17T23:57:21Z</dcterms:created>
  <dcterms:modified xsi:type="dcterms:W3CDTF">2022-01-27T15:06:57Z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0x010100FEC5DC2245C8E246B960EC8D2C5E9DA8</vt:lpwstr>
  </property>
  <property fmtid="{D5CDD505-2E9C-101B-9397-08002B2CF9AE}" pid="3" name="Workbook id">
    <vt:lpwstr>e4f640a0-acdb-497a-b429-29f0ed1df4ec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  <property fmtid="{D5CDD505-2E9C-101B-9397-08002B2CF9AE}" pid="6" name="CofWorkbookId">
    <vt:lpwstr>b2b2ddc9-6a94-4e6e-afe1-a4e83c748e5e</vt:lpwstr>
  </property>
</Properties>
</file>