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rupoderco-my.sharepoint.com/personal/daniel_incappueno_derco_pe/Documents/Escritorio/Pricing Analysis/01.Data/Lista_precios_2021/Modificado Nombres de excel/"/>
    </mc:Choice>
  </mc:AlternateContent>
  <xr:revisionPtr revIDLastSave="14" documentId="13_ncr:1_{7DFE83ED-9438-4EA7-AC89-434E00D00A3D}" xr6:coauthVersionLast="46" xr6:coauthVersionMax="47" xr10:uidLastSave="{D975C211-5EE1-4F61-8B73-01A8DED64D29}"/>
  <bookViews>
    <workbookView xWindow="-108" yWindow="-108" windowWidth="23256" windowHeight="12576" activeTab="7" xr2:uid="{00000000-000D-0000-FFFF-FFFF00000000}"/>
  </bookViews>
  <sheets>
    <sheet name="Jac" sheetId="96" r:id="rId1"/>
    <sheet name="Renault" sheetId="95" r:id="rId2"/>
    <sheet name="Changan" sheetId="92" r:id="rId3"/>
    <sheet name="Suzuki" sheetId="91" r:id="rId4"/>
    <sheet name="Haval" sheetId="90" r:id="rId5"/>
    <sheet name="Great Wall" sheetId="89" r:id="rId6"/>
    <sheet name="Citroen" sheetId="88" r:id="rId7"/>
    <sheet name="Mazda" sheetId="86" r:id="rId8"/>
    <sheet name="Hoja1" sheetId="65" state="hidden" r:id="rId9"/>
  </sheets>
  <definedNames>
    <definedName name="_xlnm._FilterDatabase" localSheetId="2" hidden="1">Changan!$B$5:$P$52</definedName>
    <definedName name="_xlnm._FilterDatabase" localSheetId="6" hidden="1">Citroen!$B$5:$W$15</definedName>
    <definedName name="_xlnm._FilterDatabase" localSheetId="5" hidden="1">'Great Wall'!$B$5:$G$21</definedName>
    <definedName name="_xlnm._FilterDatabase" localSheetId="4" hidden="1">Haval!$B$8:$G$22</definedName>
    <definedName name="_xlnm._FilterDatabase" localSheetId="0" hidden="1">Jac!$B$5:$N$58</definedName>
    <definedName name="_xlnm._FilterDatabase" localSheetId="7" hidden="1">Mazda!$B$5:$Y$52</definedName>
    <definedName name="_xlnm._FilterDatabase" localSheetId="1" hidden="1">Renault!$B$5:$Z$40</definedName>
    <definedName name="_xlnm._FilterDatabase" localSheetId="3" hidden="1">Suzuki!$B$5:$G$87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0" i="96" l="1"/>
  <c r="M59" i="96"/>
  <c r="M58" i="96"/>
  <c r="M57" i="96"/>
  <c r="M56" i="96"/>
  <c r="M55" i="96"/>
  <c r="M54" i="96"/>
  <c r="M53" i="96"/>
  <c r="M52" i="96"/>
  <c r="J52" i="96"/>
  <c r="M51" i="96"/>
  <c r="M50" i="96"/>
  <c r="M49" i="96"/>
  <c r="M48" i="96"/>
  <c r="M47" i="96"/>
  <c r="M46" i="96"/>
  <c r="M45" i="96"/>
  <c r="M44" i="96"/>
  <c r="M43" i="96"/>
  <c r="M42" i="96"/>
  <c r="M41" i="96"/>
  <c r="M40" i="96"/>
  <c r="M39" i="96"/>
  <c r="M38" i="96"/>
  <c r="M37" i="96"/>
  <c r="M36" i="96"/>
  <c r="M35" i="96"/>
  <c r="M34" i="96"/>
  <c r="M33" i="96"/>
  <c r="M32" i="96"/>
  <c r="M31" i="96"/>
  <c r="M30" i="96"/>
  <c r="M29" i="96"/>
  <c r="M28" i="96"/>
  <c r="M27" i="96"/>
  <c r="M26" i="96"/>
  <c r="M25" i="96"/>
  <c r="J25" i="96"/>
  <c r="M24" i="96"/>
  <c r="J24" i="96"/>
  <c r="M23" i="96"/>
  <c r="M22" i="96"/>
  <c r="M21" i="96"/>
  <c r="M20" i="96"/>
  <c r="M19" i="96"/>
  <c r="M18" i="96"/>
  <c r="M17" i="96"/>
  <c r="M16" i="96"/>
  <c r="M15" i="96"/>
  <c r="J15" i="96"/>
  <c r="M14" i="96"/>
  <c r="J14" i="96"/>
  <c r="J7" i="96"/>
  <c r="J6" i="96"/>
  <c r="AI49" i="95"/>
  <c r="AH49" i="95"/>
  <c r="AG49" i="95"/>
  <c r="AD49" i="95"/>
  <c r="AB49" i="95"/>
  <c r="V49" i="95"/>
  <c r="M49" i="95"/>
  <c r="AC49" i="95" s="1"/>
  <c r="AI40" i="95"/>
  <c r="AH40" i="95"/>
  <c r="AG40" i="95"/>
  <c r="AD40" i="95"/>
  <c r="AC40" i="95"/>
  <c r="AB40" i="95"/>
  <c r="V39" i="95"/>
  <c r="V38" i="95"/>
  <c r="M38" i="95"/>
  <c r="V37" i="95"/>
  <c r="T36" i="95"/>
  <c r="V36" i="95" s="1"/>
  <c r="V35" i="95"/>
  <c r="V34" i="95"/>
  <c r="I34" i="95"/>
  <c r="V33" i="95"/>
  <c r="V32" i="95"/>
  <c r="V30" i="95"/>
  <c r="V29" i="95"/>
  <c r="V28" i="95"/>
  <c r="V27" i="95"/>
  <c r="V26" i="95"/>
  <c r="V25" i="95"/>
  <c r="V24" i="95"/>
  <c r="V23" i="95"/>
  <c r="V22" i="95"/>
  <c r="V21" i="95"/>
  <c r="V20" i="95"/>
  <c r="V19" i="95"/>
  <c r="V18" i="95"/>
  <c r="V17" i="95"/>
  <c r="V16" i="95"/>
  <c r="V15" i="95"/>
  <c r="V14" i="95"/>
  <c r="T13" i="95"/>
  <c r="V13" i="95" s="1"/>
  <c r="V12" i="95"/>
  <c r="V11" i="95"/>
  <c r="V10" i="95"/>
  <c r="T9" i="95"/>
  <c r="V9" i="95" s="1"/>
  <c r="I9" i="95"/>
  <c r="T8" i="95"/>
  <c r="V8" i="95" s="1"/>
  <c r="I8" i="95"/>
  <c r="T7" i="95"/>
  <c r="V7" i="95" s="1"/>
  <c r="I7" i="95"/>
  <c r="V6" i="95"/>
  <c r="I6" i="95"/>
  <c r="N52" i="92" l="1"/>
  <c r="J52" i="92"/>
  <c r="N51" i="92"/>
  <c r="J51" i="92"/>
  <c r="N50" i="92"/>
  <c r="J50" i="92"/>
  <c r="N49" i="92"/>
  <c r="J49" i="92"/>
  <c r="N48" i="92"/>
  <c r="J48" i="92"/>
  <c r="N47" i="92"/>
  <c r="J47" i="92"/>
  <c r="N46" i="92"/>
  <c r="J46" i="92"/>
  <c r="N45" i="92"/>
  <c r="J45" i="92"/>
  <c r="N44" i="92"/>
  <c r="J44" i="92"/>
  <c r="N43" i="92"/>
  <c r="J43" i="92"/>
  <c r="N42" i="92"/>
  <c r="J42" i="92"/>
  <c r="N41" i="92"/>
  <c r="J41" i="92"/>
  <c r="N40" i="92"/>
  <c r="J40" i="92"/>
  <c r="N39" i="92"/>
  <c r="J39" i="92"/>
  <c r="N38" i="92"/>
  <c r="J38" i="92"/>
  <c r="N37" i="92"/>
  <c r="J37" i="92"/>
  <c r="N36" i="92"/>
  <c r="J36" i="92"/>
  <c r="N35" i="92"/>
  <c r="J35" i="92"/>
  <c r="N34" i="92"/>
  <c r="J34" i="92"/>
  <c r="N33" i="92"/>
  <c r="J33" i="92"/>
  <c r="N32" i="92"/>
  <c r="J32" i="92"/>
  <c r="N31" i="92"/>
  <c r="J31" i="92"/>
  <c r="N30" i="92"/>
  <c r="J30" i="92"/>
  <c r="N29" i="92"/>
  <c r="J29" i="92"/>
  <c r="N28" i="92"/>
  <c r="J28" i="92"/>
  <c r="N27" i="92"/>
  <c r="J27" i="92"/>
  <c r="N26" i="92"/>
  <c r="J26" i="92"/>
  <c r="N25" i="92"/>
  <c r="J25" i="92"/>
  <c r="N24" i="92"/>
  <c r="J24" i="92"/>
  <c r="N23" i="92"/>
  <c r="J23" i="92"/>
  <c r="N22" i="92"/>
  <c r="N21" i="92"/>
  <c r="N20" i="92"/>
  <c r="J20" i="92"/>
  <c r="N19" i="92"/>
  <c r="J19" i="92"/>
  <c r="N18" i="92"/>
  <c r="J18" i="92"/>
  <c r="N17" i="92"/>
  <c r="J17" i="92"/>
  <c r="N16" i="92"/>
  <c r="J16" i="92"/>
  <c r="N15" i="92"/>
  <c r="J15" i="92"/>
  <c r="N14" i="92"/>
  <c r="J14" i="92"/>
  <c r="N13" i="92"/>
  <c r="J13" i="92"/>
  <c r="N12" i="92"/>
  <c r="J12" i="92"/>
  <c r="N11" i="92"/>
  <c r="J11" i="92"/>
  <c r="N10" i="92"/>
  <c r="J10" i="92"/>
  <c r="N9" i="92"/>
  <c r="J9" i="92"/>
  <c r="N8" i="92"/>
  <c r="J8" i="92"/>
  <c r="N7" i="92"/>
  <c r="J7" i="92"/>
  <c r="N6" i="92"/>
  <c r="J6" i="92"/>
  <c r="J88" i="91" l="1"/>
  <c r="K87" i="91"/>
  <c r="H87" i="91"/>
  <c r="J87" i="91" s="1"/>
  <c r="H86" i="91"/>
  <c r="J86" i="91" s="1"/>
  <c r="U85" i="91"/>
  <c r="S85" i="91"/>
  <c r="H85" i="91"/>
  <c r="J85" i="91" s="1"/>
  <c r="J84" i="91"/>
  <c r="J83" i="91"/>
  <c r="J82" i="91"/>
  <c r="H81" i="91"/>
  <c r="J81" i="91" s="1"/>
  <c r="J80" i="91"/>
  <c r="S79" i="91"/>
  <c r="S80" i="91" s="1"/>
  <c r="S81" i="91" s="1"/>
  <c r="J79" i="91"/>
  <c r="H79" i="91"/>
  <c r="J78" i="91"/>
  <c r="I77" i="91"/>
  <c r="H77" i="91"/>
  <c r="J77" i="91" s="1"/>
  <c r="T76" i="91"/>
  <c r="T77" i="91" s="1"/>
  <c r="I76" i="91"/>
  <c r="H76" i="91"/>
  <c r="J76" i="91" s="1"/>
  <c r="T73" i="91"/>
  <c r="S73" i="91"/>
  <c r="S76" i="91" s="1"/>
  <c r="S77" i="91" s="1"/>
  <c r="J73" i="91"/>
  <c r="J72" i="91"/>
  <c r="I71" i="91"/>
  <c r="H71" i="91"/>
  <c r="J71" i="91" s="1"/>
  <c r="J70" i="91"/>
  <c r="I70" i="91"/>
  <c r="H70" i="91"/>
  <c r="T69" i="91"/>
  <c r="S69" i="91"/>
  <c r="H69" i="91"/>
  <c r="J69" i="91" s="1"/>
  <c r="J68" i="91"/>
  <c r="J67" i="91"/>
  <c r="J66" i="91"/>
  <c r="J65" i="91"/>
  <c r="J64" i="91"/>
  <c r="J63" i="91"/>
  <c r="J62" i="91"/>
  <c r="H61" i="91"/>
  <c r="J61" i="91" s="1"/>
  <c r="J60" i="91"/>
  <c r="H60" i="91"/>
  <c r="J59" i="91"/>
  <c r="J58" i="91"/>
  <c r="H49" i="91"/>
  <c r="J49" i="91" s="1"/>
  <c r="J48" i="91"/>
  <c r="H48" i="91"/>
  <c r="H52" i="91" s="1"/>
  <c r="H47" i="91"/>
  <c r="J47" i="91" s="1"/>
  <c r="H46" i="91"/>
  <c r="H50" i="91" s="1"/>
  <c r="J45" i="91"/>
  <c r="J44" i="91"/>
  <c r="T43" i="91"/>
  <c r="T44" i="91" s="1"/>
  <c r="T45" i="91" s="1"/>
  <c r="T46" i="91" s="1"/>
  <c r="T47" i="91" s="1"/>
  <c r="T48" i="91" s="1"/>
  <c r="T49" i="91" s="1"/>
  <c r="T50" i="91" s="1"/>
  <c r="T51" i="91" s="1"/>
  <c r="T52" i="91" s="1"/>
  <c r="T53" i="91" s="1"/>
  <c r="T54" i="91" s="1"/>
  <c r="T55" i="91" s="1"/>
  <c r="T56" i="91" s="1"/>
  <c r="T57" i="91" s="1"/>
  <c r="J43" i="91"/>
  <c r="J42" i="91"/>
  <c r="V42" i="91" s="1"/>
  <c r="H40" i="91"/>
  <c r="J40" i="91" s="1"/>
  <c r="H38" i="91"/>
  <c r="J38" i="91" s="1"/>
  <c r="J37" i="91"/>
  <c r="H37" i="91"/>
  <c r="H41" i="91" s="1"/>
  <c r="J41" i="91" s="1"/>
  <c r="H36" i="91"/>
  <c r="J36" i="91" s="1"/>
  <c r="J35" i="91"/>
  <c r="H35" i="91"/>
  <c r="J34" i="91"/>
  <c r="H33" i="91"/>
  <c r="J33" i="91" s="1"/>
  <c r="J32" i="91"/>
  <c r="H31" i="91"/>
  <c r="J31" i="91" s="1"/>
  <c r="J30" i="91"/>
  <c r="H30" i="91"/>
  <c r="H29" i="91"/>
  <c r="J29" i="91" s="1"/>
  <c r="J28" i="91"/>
  <c r="J27" i="91"/>
  <c r="X26" i="91"/>
  <c r="W26" i="91"/>
  <c r="J26" i="91"/>
  <c r="J25" i="91"/>
  <c r="H25" i="91"/>
  <c r="Y24" i="91"/>
  <c r="Y25" i="91" s="1"/>
  <c r="Z25" i="91" s="1"/>
  <c r="J24" i="91"/>
  <c r="H24" i="91"/>
  <c r="H23" i="91"/>
  <c r="J23" i="91" s="1"/>
  <c r="H22" i="91"/>
  <c r="J22" i="91" s="1"/>
  <c r="H21" i="91"/>
  <c r="J21" i="91" s="1"/>
  <c r="J20" i="91"/>
  <c r="J19" i="91"/>
  <c r="T18" i="91"/>
  <c r="T19" i="91" s="1"/>
  <c r="T20" i="91" s="1"/>
  <c r="T21" i="91" s="1"/>
  <c r="T22" i="91" s="1"/>
  <c r="T23" i="91" s="1"/>
  <c r="T24" i="91" s="1"/>
  <c r="T25" i="91" s="1"/>
  <c r="J18" i="91"/>
  <c r="T17" i="91"/>
  <c r="J17" i="91"/>
  <c r="J16" i="91"/>
  <c r="J15" i="91"/>
  <c r="I15" i="91"/>
  <c r="H15" i="91"/>
  <c r="I14" i="91"/>
  <c r="J14" i="91" s="1"/>
  <c r="H14" i="91"/>
  <c r="J13" i="91"/>
  <c r="J12" i="91"/>
  <c r="I11" i="91"/>
  <c r="H11" i="91"/>
  <c r="J11" i="91" s="1"/>
  <c r="I10" i="91"/>
  <c r="J10" i="91" s="1"/>
  <c r="H10" i="91"/>
  <c r="T9" i="91"/>
  <c r="T10" i="91" s="1"/>
  <c r="T11" i="91" s="1"/>
  <c r="S9" i="91"/>
  <c r="S10" i="91" s="1"/>
  <c r="S11" i="91" s="1"/>
  <c r="J9" i="91"/>
  <c r="J8" i="91"/>
  <c r="H7" i="91"/>
  <c r="J7" i="91" s="1"/>
  <c r="J6" i="91"/>
  <c r="H56" i="91" l="1"/>
  <c r="J56" i="91" s="1"/>
  <c r="J52" i="91"/>
  <c r="H54" i="91"/>
  <c r="J54" i="91" s="1"/>
  <c r="J50" i="91"/>
  <c r="J46" i="91"/>
  <c r="H53" i="91"/>
  <c r="H51" i="91"/>
  <c r="H39" i="91"/>
  <c r="J39" i="91" s="1"/>
  <c r="R26" i="90"/>
  <c r="N26" i="90"/>
  <c r="R25" i="90"/>
  <c r="N25" i="90"/>
  <c r="R24" i="90"/>
  <c r="N24" i="90"/>
  <c r="R23" i="90"/>
  <c r="N23" i="90"/>
  <c r="N22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J9" i="90"/>
  <c r="J51" i="91" l="1"/>
  <c r="H55" i="91"/>
  <c r="J55" i="91" s="1"/>
  <c r="J53" i="91"/>
  <c r="H57" i="91"/>
  <c r="J57" i="91" s="1"/>
  <c r="J23" i="89"/>
  <c r="J22" i="89"/>
  <c r="J21" i="89"/>
  <c r="J20" i="89"/>
  <c r="J19" i="89"/>
  <c r="J18" i="89"/>
  <c r="J17" i="89"/>
  <c r="J16" i="89"/>
  <c r="J15" i="89"/>
  <c r="J14" i="89"/>
  <c r="J13" i="89"/>
  <c r="J12" i="89"/>
  <c r="J11" i="89"/>
  <c r="J10" i="89"/>
  <c r="J9" i="89"/>
  <c r="J8" i="89"/>
  <c r="J7" i="89"/>
  <c r="J6" i="89"/>
  <c r="U15" i="88" l="1"/>
  <c r="U14" i="88"/>
  <c r="U13" i="88"/>
  <c r="U12" i="88"/>
  <c r="U11" i="88"/>
  <c r="U10" i="88"/>
  <c r="U9" i="88"/>
  <c r="U8" i="88"/>
  <c r="U7" i="88"/>
  <c r="U6" i="88"/>
  <c r="V52" i="86" l="1"/>
  <c r="V51" i="86"/>
  <c r="V50" i="86"/>
  <c r="V49" i="86"/>
  <c r="W48" i="86"/>
  <c r="V47" i="86"/>
  <c r="W47" i="86" s="1"/>
  <c r="J47" i="86"/>
  <c r="V46" i="86"/>
  <c r="J46" i="86"/>
  <c r="V45" i="86"/>
  <c r="J45" i="86"/>
  <c r="V44" i="86"/>
  <c r="J44" i="86"/>
  <c r="V43" i="86"/>
  <c r="J43" i="86"/>
  <c r="V42" i="86"/>
  <c r="V41" i="86"/>
  <c r="V40" i="86"/>
  <c r="V39" i="86"/>
  <c r="V38" i="86"/>
  <c r="V37" i="86"/>
  <c r="V36" i="86"/>
  <c r="J36" i="86"/>
  <c r="V35" i="86"/>
  <c r="J35" i="86"/>
  <c r="V34" i="86"/>
  <c r="J34" i="86"/>
  <c r="V33" i="86"/>
  <c r="J33" i="86"/>
  <c r="V32" i="86"/>
  <c r="J32" i="86"/>
  <c r="V31" i="86"/>
  <c r="J31" i="86"/>
  <c r="V30" i="86"/>
  <c r="J30" i="86"/>
  <c r="V29" i="86"/>
  <c r="J29" i="86"/>
  <c r="V28" i="86"/>
  <c r="V27" i="86"/>
  <c r="V26" i="86"/>
  <c r="V25" i="86"/>
  <c r="W24" i="86"/>
  <c r="V24" i="86"/>
  <c r="N24" i="86"/>
  <c r="V23" i="86"/>
  <c r="V22" i="86"/>
  <c r="J22" i="86"/>
  <c r="W22" i="86" s="1"/>
  <c r="V21" i="86"/>
  <c r="V20" i="86"/>
  <c r="J20" i="86"/>
  <c r="V19" i="86"/>
  <c r="J19" i="86"/>
  <c r="V18" i="86"/>
  <c r="J18" i="86"/>
  <c r="V17" i="86"/>
  <c r="J17" i="86"/>
  <c r="V16" i="86"/>
  <c r="J16" i="86"/>
  <c r="V15" i="86"/>
  <c r="J15" i="86"/>
  <c r="V14" i="86"/>
  <c r="J14" i="86"/>
  <c r="V13" i="86"/>
  <c r="W13" i="86" s="1"/>
  <c r="J13" i="86"/>
  <c r="W12" i="86"/>
  <c r="V12" i="86"/>
  <c r="J12" i="86"/>
  <c r="V11" i="86"/>
  <c r="W11" i="86" s="1"/>
  <c r="J11" i="86"/>
  <c r="V10" i="86"/>
  <c r="W10" i="86" s="1"/>
  <c r="J10" i="86"/>
  <c r="V9" i="86"/>
  <c r="J9" i="86"/>
  <c r="V8" i="86"/>
  <c r="W8" i="86" s="1"/>
  <c r="J8" i="86"/>
  <c r="V7" i="86"/>
  <c r="W7" i="86" s="1"/>
  <c r="J7" i="86"/>
  <c r="V6" i="86"/>
  <c r="W6" i="86" s="1"/>
  <c r="J6" i="86"/>
</calcChain>
</file>

<file path=xl/sharedStrings.xml><?xml version="1.0" encoding="utf-8"?>
<sst xmlns="http://schemas.openxmlformats.org/spreadsheetml/2006/main" count="2440" uniqueCount="993">
  <si>
    <t>UNIDADES AÑO MODELO 2021</t>
  </si>
  <si>
    <t>UNIDADES AÑO MODELO 2022</t>
  </si>
  <si>
    <t>MARCA</t>
  </si>
  <si>
    <t>MODELO</t>
  </si>
  <si>
    <t>Codigo SAP unidades Derco</t>
  </si>
  <si>
    <t>ISC</t>
  </si>
  <si>
    <t>VERSION</t>
  </si>
  <si>
    <t>Combustible</t>
  </si>
  <si>
    <t>Precio Publicidad/ Lista</t>
  </si>
  <si>
    <t>Bono de Descuento</t>
  </si>
  <si>
    <t>Precio SAP</t>
  </si>
  <si>
    <t>Promociones</t>
  </si>
  <si>
    <t>Margen 2019</t>
  </si>
  <si>
    <t>Margen 2020</t>
  </si>
  <si>
    <t>Margen 2021</t>
  </si>
  <si>
    <t>PRECIO MINIMO</t>
  </si>
  <si>
    <t>CODIGO AAP</t>
  </si>
  <si>
    <t>FP</t>
  </si>
  <si>
    <t>BENEFICIO 1</t>
  </si>
  <si>
    <t>JAC</t>
  </si>
  <si>
    <t>S2</t>
  </si>
  <si>
    <t>S21.5MTCOMFORTVVT</t>
  </si>
  <si>
    <t>S2 COMFORT</t>
  </si>
  <si>
    <t>GASOLINA</t>
  </si>
  <si>
    <t xml:space="preserve">Equipo Multimedia por US$295, cámra de retroceso US$65
</t>
  </si>
  <si>
    <t>2CHA046</t>
  </si>
  <si>
    <t>S21.5MTCOMFVVTT-PE</t>
  </si>
  <si>
    <t>S2 1.5 MT COMFORT VVT GLPT</t>
  </si>
  <si>
    <t>GLP</t>
  </si>
  <si>
    <t>S21.5MTPLUS</t>
  </si>
  <si>
    <t>S2 1.5 MT PLUS</t>
  </si>
  <si>
    <t>S21.5MTPLUST-PE</t>
  </si>
  <si>
    <t>S2 MT PLUS GLP</t>
  </si>
  <si>
    <t>S21.5ATCOMFORT</t>
  </si>
  <si>
    <t>S2 COMFORT CVT (Caja Automática)</t>
  </si>
  <si>
    <t>S21.5ATCOMFORTT-PE</t>
  </si>
  <si>
    <t>S2 1.5 AT COMFORT GLPT</t>
  </si>
  <si>
    <t>S21.5ATPLUS</t>
  </si>
  <si>
    <t>S2 1.5 AT PLUS</t>
  </si>
  <si>
    <t>S21.5ATPLUST-PE</t>
  </si>
  <si>
    <t>S2 AT PLUS GLP</t>
  </si>
  <si>
    <t>JS2</t>
  </si>
  <si>
    <t>JS21.5MTCOMFORT</t>
  </si>
  <si>
    <t>JS2 MT COMFORT</t>
  </si>
  <si>
    <t xml:space="preserve">Equipo Multimedia DercoParts y cámra de retroceso por US$300
</t>
  </si>
  <si>
    <t>JS21.5MTCOMFTT-PE</t>
  </si>
  <si>
    <t>JS2 MT COMFORT VVT GLP</t>
  </si>
  <si>
    <t>JS21.5MTLUXURY</t>
  </si>
  <si>
    <t>JS2 MT LUXURY</t>
  </si>
  <si>
    <t>JS21.5MTLUXT-PE</t>
  </si>
  <si>
    <t>JS2 MT LUXURY GLP</t>
  </si>
  <si>
    <t>JS21.5CVTCOMFORT</t>
  </si>
  <si>
    <t xml:space="preserve">JS2 COMFORT CVT </t>
  </si>
  <si>
    <t>JS21.5CVTCOMFTT-PE</t>
  </si>
  <si>
    <t>JS2 COMFORT CVT GLP</t>
  </si>
  <si>
    <t>JS21.5CVTLUXURY</t>
  </si>
  <si>
    <t>JS2 LUXURY CVT</t>
  </si>
  <si>
    <t>JS21.5CVTLUXT-PE</t>
  </si>
  <si>
    <t>JS2 LUXURY CVT GLP</t>
  </si>
  <si>
    <t>S3</t>
  </si>
  <si>
    <t>S31.6MTCOMFVVT</t>
  </si>
  <si>
    <t xml:space="preserve">S3 COMFORT 1.6 MT </t>
  </si>
  <si>
    <t>Equipo Multimedia DercoParts y Cámara de retroceso por U$320</t>
  </si>
  <si>
    <t>B</t>
  </si>
  <si>
    <t>S31.6MTCOMFVVTT-PE</t>
  </si>
  <si>
    <t>S3 1.6 MT COMFORT VVT GLPT</t>
  </si>
  <si>
    <t>S31.6MTLUXURYVVT</t>
  </si>
  <si>
    <t xml:space="preserve">S3 LUXURY1.6 MT </t>
  </si>
  <si>
    <t>S31.6MTLUXVVTT-PE</t>
  </si>
  <si>
    <t>S3 1.6 MT LUXURY VVT GLPT</t>
  </si>
  <si>
    <t>2CHA067</t>
  </si>
  <si>
    <t>S31.6AT.LUXURY</t>
  </si>
  <si>
    <t xml:space="preserve">S3 CVT LUXURY1.6 </t>
  </si>
  <si>
    <t>2CHA068</t>
  </si>
  <si>
    <t>S31.6AT.LUXURYT-PE</t>
  </si>
  <si>
    <t>S3 1.6 AT. LUXURY GLPT</t>
  </si>
  <si>
    <t>2CHA052</t>
  </si>
  <si>
    <t>JS3</t>
  </si>
  <si>
    <t>JS31.6MTCOMFORT</t>
  </si>
  <si>
    <t>JS3 MT COMFORT</t>
  </si>
  <si>
    <t>Equipo Multimedia DercoParts a US$325. Cámara de retroceso por U$25</t>
  </si>
  <si>
    <t>JS31.6MTCOMFT-PE</t>
  </si>
  <si>
    <t>JS3 1.6 MT COMFORT GLPT</t>
  </si>
  <si>
    <t>JS31.6MTLUXURY</t>
  </si>
  <si>
    <t>JS3 MT LUXURY</t>
  </si>
  <si>
    <t>Vale de combustible S/.200</t>
  </si>
  <si>
    <t>JS31.6MTLUXT-PE</t>
  </si>
  <si>
    <t>JS3 1.6 MT LUXURY GLPT</t>
  </si>
  <si>
    <t>JS31.6MTADVANCE</t>
  </si>
  <si>
    <t>JS3 MT ADVANCE</t>
  </si>
  <si>
    <t>JS31.6MTADVT-PE</t>
  </si>
  <si>
    <t>JS3 1.6 MT ADVANCE GLPT</t>
  </si>
  <si>
    <t>JS31.6CVTCOMFORT</t>
  </si>
  <si>
    <t>JS3 CVT COMFORT</t>
  </si>
  <si>
    <t>JS31.6CVTCOMFT-PE</t>
  </si>
  <si>
    <t>JS3 1.6 CVT COMFORT GLPT</t>
  </si>
  <si>
    <t>JS31.6CVTLUXURY</t>
  </si>
  <si>
    <t>JS3 CVT LUXURY</t>
  </si>
  <si>
    <t>JS31.6CVTLUXT-PE</t>
  </si>
  <si>
    <t>JS3 1.6 CVT LUXURY GLPT</t>
  </si>
  <si>
    <t>JS31.6CVTADVANCE</t>
  </si>
  <si>
    <t>JS3 CVT ADVAMCE</t>
  </si>
  <si>
    <t>JS31.6CVTADVT-PE</t>
  </si>
  <si>
    <t>JS3 1.6 CVT ADVANCE GLPT</t>
  </si>
  <si>
    <t>JS4</t>
  </si>
  <si>
    <t>JS41.6MTCOMFORT</t>
  </si>
  <si>
    <t>JS4 MT COMFORT 1.6</t>
  </si>
  <si>
    <t xml:space="preserve">Equipo Multimedia DercoParts PROMOCIÓN FIJA (vine incluida)
</t>
  </si>
  <si>
    <t>JS41.6MTCOMFT-PE</t>
  </si>
  <si>
    <t>JS4 1.6 MT COMFORT GLPT</t>
  </si>
  <si>
    <t>JS41.5TMTLUXURY</t>
  </si>
  <si>
    <t>JS4 MT LUXURY 1.5T</t>
  </si>
  <si>
    <t>JS41.5TMTLUXT-PE</t>
  </si>
  <si>
    <t>JS4 1.5T MT LUXURY GLPT</t>
  </si>
  <si>
    <t>JS41.5TCVTLUXURY</t>
  </si>
  <si>
    <t>JS4 CVT LUXURY 1.5T</t>
  </si>
  <si>
    <t>JS41.5TCVTLUXT-PE</t>
  </si>
  <si>
    <t>JS4 1.5T CVT LUXURY GLPT</t>
  </si>
  <si>
    <t>REFINE</t>
  </si>
  <si>
    <t>NEWREFINE2.0VVTC</t>
  </si>
  <si>
    <t>NUEVA  REFINE Gasolina COMFORT</t>
  </si>
  <si>
    <t>Parrilla y escalera por US$315 Equipo Multimedia DercoParts y Cámara de retroceso por U$320</t>
  </si>
  <si>
    <t>2CHA056</t>
  </si>
  <si>
    <t>NEWREFI2.0VVTCT-PE</t>
  </si>
  <si>
    <t>NEW REFINE 2.0 VVT COMFORT GLPT</t>
  </si>
  <si>
    <t>NEWREFINE2.0VVTG</t>
  </si>
  <si>
    <t>NUEVA REFINE Gasolina LUXURY</t>
  </si>
  <si>
    <t>NEWREFI2.0VVTGT-PE</t>
  </si>
  <si>
    <t>NEW REFINE 2.0 VVT GASOLINA GLPT</t>
  </si>
  <si>
    <t>NEWREFINE1.9CTIDC</t>
  </si>
  <si>
    <t>Nueva Refine Diesel Comfort</t>
  </si>
  <si>
    <t>DIESEL</t>
  </si>
  <si>
    <t>NEWREFINE1.9CTID</t>
  </si>
  <si>
    <t>Nueva Refine Diesel Luxury</t>
  </si>
  <si>
    <t>2CHA027</t>
  </si>
  <si>
    <t>X200</t>
  </si>
  <si>
    <t>NEWX200S/AC</t>
  </si>
  <si>
    <t>X200 SIN A/C CHASIS CABINADO</t>
  </si>
  <si>
    <r>
      <t xml:space="preserve">
</t>
    </r>
    <r>
      <rPr>
        <u/>
        <sz val="11"/>
        <color theme="1"/>
        <rFont val="Calibri"/>
        <family val="2"/>
        <scheme val="minor"/>
      </rPr>
      <t>BARANDA</t>
    </r>
    <r>
      <rPr>
        <sz val="11"/>
        <color theme="1"/>
        <rFont val="Calibri"/>
        <family val="2"/>
        <scheme val="minor"/>
      </rPr>
      <t xml:space="preserve"> 3.2 de largo x 1.80 de ancho x 0.5 de alto por US$2,100. </t>
    </r>
    <r>
      <rPr>
        <u/>
        <sz val="11"/>
        <color theme="1"/>
        <rFont val="Calibri"/>
        <family val="2"/>
        <scheme val="minor"/>
      </rPr>
      <t>TELERA</t>
    </r>
    <r>
      <rPr>
        <sz val="11"/>
        <color theme="1"/>
        <rFont val="Calibri"/>
        <family val="2"/>
        <scheme val="minor"/>
      </rPr>
      <t xml:space="preserve"> 3.2 de largo x 1.80 de ancho x 1.80 de alto por US$2,550.</t>
    </r>
    <r>
      <rPr>
        <u/>
        <sz val="11"/>
        <color theme="1"/>
        <rFont val="Calibri"/>
        <family val="2"/>
        <scheme val="minor"/>
      </rPr>
      <t>FURGON</t>
    </r>
    <r>
      <rPr>
        <sz val="11"/>
        <color theme="1"/>
        <rFont val="Calibri"/>
        <family val="2"/>
        <scheme val="minor"/>
      </rPr>
      <t xml:space="preserve"> 3.2 de largo x 1.80 de ancho x 1.90 de alto por US$2,900.
</t>
    </r>
  </si>
  <si>
    <t>NEWX200A/C</t>
  </si>
  <si>
    <t>NEW X200 A/C CHASIS CABINADO</t>
  </si>
  <si>
    <t>2CHA049</t>
  </si>
  <si>
    <t>NEWX200BAR</t>
  </si>
  <si>
    <t>X200 SIN A/C CON BARANDA</t>
  </si>
  <si>
    <t>T6</t>
  </si>
  <si>
    <t>T64X2COMFORTDIESEL</t>
  </si>
  <si>
    <t>T6 4X2 COMFORT DIESEL</t>
  </si>
  <si>
    <t>Multimedia Derco Parts y cámara de retroceso por US$310</t>
  </si>
  <si>
    <t>2CHA036</t>
  </si>
  <si>
    <t>A</t>
  </si>
  <si>
    <t>T64X4COMFORTDIESEL</t>
  </si>
  <si>
    <t>T6 4X4 COMFORT DIESEL</t>
  </si>
  <si>
    <t>2CHA048</t>
  </si>
  <si>
    <t>T8</t>
  </si>
  <si>
    <t>T84X2COMFORTDIESEL</t>
  </si>
  <si>
    <t>T8 4X2 COMFORT DIESEL</t>
  </si>
  <si>
    <t>2CHA025</t>
  </si>
  <si>
    <t>O</t>
  </si>
  <si>
    <t>T84X4COMFORTDIESEL</t>
  </si>
  <si>
    <t>T8 4X4 COMFORT DIESEL</t>
  </si>
  <si>
    <t>SUNRAY</t>
  </si>
  <si>
    <t>SUNRAY17AS6MTJACEV</t>
  </si>
  <si>
    <t>SUNRAY 17 ASIENTOS 6MT 2.7 CTI EV</t>
  </si>
  <si>
    <t>SUNRAY18AS6MTJACEV</t>
  </si>
  <si>
    <t>SUNRAY 18 ASIENTOS 6MT 2.7 CTI EV</t>
  </si>
  <si>
    <t>CHANGAN</t>
  </si>
  <si>
    <t>New CS15</t>
  </si>
  <si>
    <t>SC7ADA5PEH2001T-PE</t>
  </si>
  <si>
    <t>NEW CS15 CONFORT 1.5L MT 4X2 GLPT</t>
  </si>
  <si>
    <t>SC7ADA5PEH4001T-PE</t>
  </si>
  <si>
    <t>NEW CS15 ELITE 1.5L MT 4X2 GLPT</t>
  </si>
  <si>
    <t>SC7ADB5PEH2001T-PE</t>
  </si>
  <si>
    <t>NEW CS15 ELITE 1.5L DCT 4X2 GLPT</t>
  </si>
  <si>
    <t>SC7ADB5PEH3001T-PE</t>
  </si>
  <si>
    <t>NEW CS15 LUXURY 1.5L DCT 4X2 GLPT</t>
  </si>
  <si>
    <t>Lista de precios Octubre</t>
  </si>
  <si>
    <t>Vigencia del 1 de Octubre al 31 de Octubre 2021</t>
  </si>
  <si>
    <t>UNIDADES AÑO MODELO 2020</t>
  </si>
  <si>
    <t>Campaña Avancemos</t>
  </si>
  <si>
    <t>importador</t>
  </si>
  <si>
    <t>DC</t>
  </si>
  <si>
    <t>Precio Publicidad</t>
  </si>
  <si>
    <t>Margen 2018</t>
  </si>
  <si>
    <t>BENEFICIO 2</t>
  </si>
  <si>
    <t>x</t>
  </si>
  <si>
    <t>RENAULT</t>
  </si>
  <si>
    <t>Logan</t>
  </si>
  <si>
    <t>AUTI16K 4C2</t>
  </si>
  <si>
    <t>LOGAN LIFE 1.6 MT AC</t>
  </si>
  <si>
    <t>3REN014</t>
  </si>
  <si>
    <t>Regalo sensores de retroceso</t>
  </si>
  <si>
    <t>Conversión a gas GLP GRATIS</t>
  </si>
  <si>
    <t>AUTI16K 4C2T-PE</t>
  </si>
  <si>
    <t>LOGAN LIFE 1.6 MT AC GLPT</t>
  </si>
  <si>
    <t>AUTI16K 4C2C-PE</t>
  </si>
  <si>
    <t>LOGAN LIFE 1.6 MT AC GLPC</t>
  </si>
  <si>
    <t>AUTI16K 4C2N-PE</t>
  </si>
  <si>
    <t>LOGAN LIFE 1.6 MT AC GNVC</t>
  </si>
  <si>
    <t xml:space="preserve">Kwid </t>
  </si>
  <si>
    <t>AUT 10B E5 C</t>
  </si>
  <si>
    <t>KWID LIFE 1.0 MT</t>
  </si>
  <si>
    <t>3REN029</t>
  </si>
  <si>
    <t>AUT 10B E5 CT-PE</t>
  </si>
  <si>
    <t>KWID LIFE 1.0 MT GLPT</t>
  </si>
  <si>
    <t>OUT 10B E5 C</t>
  </si>
  <si>
    <t>KWID OUTSIDER 1.0 MT</t>
  </si>
  <si>
    <t>3REN030</t>
  </si>
  <si>
    <t>OUT 10B E5 CT-PE</t>
  </si>
  <si>
    <t>KWID OUTSIDER 1.0 MT GLPT</t>
  </si>
  <si>
    <t>DYN10BE5C_PE</t>
  </si>
  <si>
    <t>KWID INTENS 1.0 MT 4X2</t>
  </si>
  <si>
    <t>New Stepway</t>
  </si>
  <si>
    <t>SYNA 16JV5C</t>
  </si>
  <si>
    <t>STEPWAY INTENS 1.6 CVT 4X2</t>
  </si>
  <si>
    <t>SYNA 16J 5RD</t>
  </si>
  <si>
    <t>STEPWAY INTENS 1.6 MT 4X2</t>
  </si>
  <si>
    <t>SXPA 16J 5RD</t>
  </si>
  <si>
    <t>STEPWAY ZEN 1.6 MT 4X2</t>
  </si>
  <si>
    <t>New Duster</t>
  </si>
  <si>
    <t>C1 2 M1M 5HS</t>
  </si>
  <si>
    <t>NEW DUSTER ZEN 1.6 MT 4X2</t>
  </si>
  <si>
    <t>1er Mantenimiento gratis</t>
  </si>
  <si>
    <t>Compra hoy y paga la primera cuota en marzo 2022</t>
  </si>
  <si>
    <t>C1 2 M1M 5HST_PE</t>
  </si>
  <si>
    <t>NEW DUSTER ZEN 1.6 MT 4X2 GLPT</t>
  </si>
  <si>
    <t>C2 2 M1M 5HS</t>
  </si>
  <si>
    <t>NEW DUSTER INTENS 1.6 MT 4X2</t>
  </si>
  <si>
    <t>C2 2 M1M 5HST_PE</t>
  </si>
  <si>
    <t>NEW DUSTER INTENS 1.6 MT 4X2 GLPT</t>
  </si>
  <si>
    <t>D22MCC5C_PE</t>
  </si>
  <si>
    <t>NEW DUSTER INTENS 1.3 CVT 4X2 TURBO</t>
  </si>
  <si>
    <t>D24MCM5C_PE</t>
  </si>
  <si>
    <t>NEW DUSTER INTENS 1.3 MT 4X4 TURBO</t>
  </si>
  <si>
    <t>New Captur</t>
  </si>
  <si>
    <t>SC22M15C_PE</t>
  </si>
  <si>
    <t>NEW CAPTUR ZEN 1.6 MT</t>
  </si>
  <si>
    <t>D12M1M5C_PE</t>
  </si>
  <si>
    <t>NEW CAPTUR INTENS 1.3 CVT</t>
  </si>
  <si>
    <t>3REN003</t>
  </si>
  <si>
    <t>C</t>
  </si>
  <si>
    <t>New Koleos</t>
  </si>
  <si>
    <t>XPA2N05CC2_PE</t>
  </si>
  <si>
    <t>NEW KOLEOS INTENS 4X2 2.5 CVT</t>
  </si>
  <si>
    <t>XPA3N05CC2_PE</t>
  </si>
  <si>
    <t>NEW KOLEOS PRIVILEGE 4X2 2.5 CVT</t>
  </si>
  <si>
    <t>3REN010</t>
  </si>
  <si>
    <t>XPA3N05CC4_PE</t>
  </si>
  <si>
    <t>NEW KOLEOS PRIVILEGE 4X4 2.5 CVT</t>
  </si>
  <si>
    <t>Oroch</t>
  </si>
  <si>
    <t>M2 KC2 AB N</t>
  </si>
  <si>
    <t>OROCH INTENS 4X2 2.0 6MT ULC</t>
  </si>
  <si>
    <t>3REN016</t>
  </si>
  <si>
    <t>M2 KC2 AB NT-PE</t>
  </si>
  <si>
    <t>OROCH INTENS 4X2 2.0 6MT ULC GLPT</t>
  </si>
  <si>
    <t>M2 KC2 AB NN-PE</t>
  </si>
  <si>
    <t>OROCH INTENS 4X2 2.0 6MT ULC GNV</t>
  </si>
  <si>
    <t>M2 KC4 AB N</t>
  </si>
  <si>
    <t>OROCH INTENS 4X4 2.0 6MT ULC</t>
  </si>
  <si>
    <t>3REN032</t>
  </si>
  <si>
    <t>M2 KC4 AB NT-PE</t>
  </si>
  <si>
    <t>OROCH INTENS 4X4 2.0 6MT ULC GLPT</t>
  </si>
  <si>
    <t>M2 KC4 AB NN-PE</t>
  </si>
  <si>
    <t>OROCH INTENS 4X4 2.0 6MT ULC GNV</t>
  </si>
  <si>
    <t>Y1 KC2 AB N</t>
  </si>
  <si>
    <t>OROCH ZEN 4X2 2.0 6MT</t>
  </si>
  <si>
    <t>3REN017</t>
  </si>
  <si>
    <t>Y1 KC2 AB NT-PE</t>
  </si>
  <si>
    <t>OROCH ZEN 4X2 MT 2.0 GLPT</t>
  </si>
  <si>
    <t>Kangoo</t>
  </si>
  <si>
    <t>ZFBASI N0 MM</t>
  </si>
  <si>
    <t>KANGOO EXPRESS 1.6 MT</t>
  </si>
  <si>
    <t>Regalo Radio 1DIN</t>
  </si>
  <si>
    <t>D</t>
  </si>
  <si>
    <t>Master Furgon</t>
  </si>
  <si>
    <t>FGTB1 323H6H</t>
  </si>
  <si>
    <t>MASTER FURGON 2.3 TDI</t>
  </si>
  <si>
    <t xml:space="preserve">Master Minibus </t>
  </si>
  <si>
    <t>BUTM1 323H6H</t>
  </si>
  <si>
    <t>MASTER MICROBUS 2.3 TDI</t>
  </si>
  <si>
    <t>3REN015</t>
  </si>
  <si>
    <t>M2 KC2 ABN OUT-PE</t>
  </si>
  <si>
    <t xml:space="preserve">OROCH INTENS 2.0 MT 4X2 OUTSIDER </t>
  </si>
  <si>
    <t>Y1 KC2 AB NN-PE</t>
  </si>
  <si>
    <t>OROCH ZEN 4X2 MT 2.0 GNV</t>
  </si>
  <si>
    <t>Vigencia del 18 de Octubre al 31  de Octubre 2021</t>
  </si>
  <si>
    <t>Precio Publicidad / Lista</t>
  </si>
  <si>
    <t>BONO CAMPAÑA AVANCEMOS</t>
  </si>
  <si>
    <t>Codigo AAP</t>
  </si>
  <si>
    <t>SC7ADA5PEH2001-PE</t>
  </si>
  <si>
    <t xml:space="preserve">NEW CS15 CONFORT 1.5L MT 4X2  </t>
  </si>
  <si>
    <t>2CHA076</t>
  </si>
  <si>
    <t>SC7ADA5PEH4001-PE</t>
  </si>
  <si>
    <t xml:space="preserve">NEW CS15 ELITE 1.5L MT 4X2  </t>
  </si>
  <si>
    <t>2CHA077</t>
  </si>
  <si>
    <t>SC7ADB5PEH2001-PE</t>
  </si>
  <si>
    <t xml:space="preserve">NEW CS15 ELITE 1.5L DCT 4X2  </t>
  </si>
  <si>
    <t>2CHA078</t>
  </si>
  <si>
    <t>SC7ADB5PEH3001-PE</t>
  </si>
  <si>
    <t xml:space="preserve">NEW CS15 LUXURY 1.5L DCT 4X2  </t>
  </si>
  <si>
    <t>2CHA079</t>
  </si>
  <si>
    <t>CS35</t>
  </si>
  <si>
    <t>SC7164GCA5.S2S1</t>
  </si>
  <si>
    <t>CS35 PLUS 1.6 MT COMFORTABLE</t>
  </si>
  <si>
    <t>2CHA073</t>
  </si>
  <si>
    <t>SC7164GCA5.S3S1</t>
  </si>
  <si>
    <t>CS35 PLUS 1.6 MT LUXURY</t>
  </si>
  <si>
    <t>2CHA074</t>
  </si>
  <si>
    <t>SC7144GCA6.PEH2001</t>
  </si>
  <si>
    <t>CS35 PLUS 1.4T AT LIMITED</t>
  </si>
  <si>
    <t>2CHA075</t>
  </si>
  <si>
    <t>CX70</t>
  </si>
  <si>
    <t>SC6471A5.A3D1S1</t>
  </si>
  <si>
    <t>CX70 1.6L MT BASIC</t>
  </si>
  <si>
    <t>GRATIS: Equipo Multimedia Android 10.4"</t>
  </si>
  <si>
    <t>SC6471A5.A3D1ST-PE</t>
  </si>
  <si>
    <t>CX70 1.6L MT BASIC GLPT</t>
  </si>
  <si>
    <t>SC6471A5.A6D1S1</t>
  </si>
  <si>
    <t>CX70 1.6L MT LUXURY</t>
  </si>
  <si>
    <t>Equipo Multimedia Android 10.4" por $190 adicional</t>
  </si>
  <si>
    <t>2CHA051</t>
  </si>
  <si>
    <t>SC6471A5.A6D1ST-PE</t>
  </si>
  <si>
    <t>CX70 1.6L MT LUXURY GLPT</t>
  </si>
  <si>
    <t>SC6471BB5.A6D1S2</t>
  </si>
  <si>
    <t>CX70 1.5T MT COMFORTABLE</t>
  </si>
  <si>
    <t>2CHA066</t>
  </si>
  <si>
    <t>SC6471BB5.A6D1T-PE</t>
  </si>
  <si>
    <t>CX70 1.5T MT COMFORTABLE GLPT</t>
  </si>
  <si>
    <t>SC6471CB5.A5D1S2</t>
  </si>
  <si>
    <t>CX70 1.5T AT COMFORTABLE</t>
  </si>
  <si>
    <t>2CHA065</t>
  </si>
  <si>
    <t>SC6471CB5.A5D1T-PE</t>
  </si>
  <si>
    <t>CX70 1.5T AT COMFORTABLE GLPT</t>
  </si>
  <si>
    <t>CS55</t>
  </si>
  <si>
    <t>SC7155AA5.S2</t>
  </si>
  <si>
    <t>CS55 1.5T 6MT ELITE</t>
  </si>
  <si>
    <t>SC7155AA5.S2T-PE</t>
  </si>
  <si>
    <t>CS55 1.5T 6MT ELITE GLPT</t>
  </si>
  <si>
    <t>SC7AABH5S31DS2-PE</t>
  </si>
  <si>
    <t xml:space="preserve">CS55 LUXURY 1.5L MT 4X2  </t>
  </si>
  <si>
    <t>2CHA081</t>
  </si>
  <si>
    <t>SC7AABH5S31DS2T-PE</t>
  </si>
  <si>
    <t>CS55 LUXURY 1.5L MT 4X2 GLPT</t>
  </si>
  <si>
    <t>SC7ABBH5S21DS2-PE</t>
  </si>
  <si>
    <t xml:space="preserve">CS55 LUXURY 1.5L AT 4X2  </t>
  </si>
  <si>
    <t>2CHA080</t>
  </si>
  <si>
    <t>SC7ABBH5S21DS2T-PE</t>
  </si>
  <si>
    <t>CS55 LUXURY 1.5L AT 4X2 GLPT</t>
  </si>
  <si>
    <t>New Alsvin</t>
  </si>
  <si>
    <t>SC7144BAPEH1001-PE</t>
  </si>
  <si>
    <t>NEW ALSVIN COMFORTABLE 1.4 MT 4X2</t>
  </si>
  <si>
    <t>Conversión a gas GLP o GNV GRATIS</t>
  </si>
  <si>
    <t>2CHA082</t>
  </si>
  <si>
    <t>SC7144BAPEH100T_PE</t>
  </si>
  <si>
    <t>NEW ALSVIN COMFORTABLE 1.4 MT 4X2 GLPT</t>
  </si>
  <si>
    <t>2CHA083</t>
  </si>
  <si>
    <r>
      <t>SC7144BAPEH100N_PE</t>
    </r>
    <r>
      <rPr>
        <sz val="11"/>
        <color theme="1"/>
        <rFont val="Calibri"/>
        <family val="2"/>
        <scheme val="minor"/>
      </rPr>
      <t> </t>
    </r>
  </si>
  <si>
    <r>
      <t>NEW ALSVIN COMFORTABLE 1.4 MT 4X2 GNVC</t>
    </r>
    <r>
      <rPr>
        <sz val="11"/>
        <color theme="1"/>
        <rFont val="Calibri"/>
        <family val="2"/>
        <scheme val="minor"/>
      </rPr>
      <t> </t>
    </r>
  </si>
  <si>
    <t>GNV</t>
  </si>
  <si>
    <t>SC7144BA5B3S1-PE</t>
  </si>
  <si>
    <t>NEW ALSVIN ELITE 1.4 MT 4X2 </t>
  </si>
  <si>
    <t>2CHA084</t>
  </si>
  <si>
    <t>SC7144BA5B3S1T-PE</t>
  </si>
  <si>
    <t>NEW ALSVIN ELITE 1.4 MT 4X2 GLPT</t>
  </si>
  <si>
    <t>2CHA085</t>
  </si>
  <si>
    <r>
      <t>SC7144BA5B3S1N_PE</t>
    </r>
    <r>
      <rPr>
        <sz val="11"/>
        <color theme="1"/>
        <rFont val="Calibri"/>
        <family val="2"/>
        <scheme val="minor"/>
      </rPr>
      <t> </t>
    </r>
  </si>
  <si>
    <r>
      <t>NEW ALSVIN ELITE 1.4 MT 4X2 GNVC</t>
    </r>
    <r>
      <rPr>
        <sz val="11"/>
        <color theme="1"/>
        <rFont val="Calibri"/>
        <family val="2"/>
        <scheme val="minor"/>
      </rPr>
      <t> </t>
    </r>
  </si>
  <si>
    <t>Honor</t>
  </si>
  <si>
    <t>SC6459A5-F1WS1</t>
  </si>
  <si>
    <t>HONOR S 1.5 MT COMFORTABLE 8 SEATS</t>
  </si>
  <si>
    <t>2CHA070</t>
  </si>
  <si>
    <t>SC6459A5-F1WS1T-PE</t>
  </si>
  <si>
    <t>HONOR S 1.5 MT COMFORTABLE 8 SEATS GLPT</t>
  </si>
  <si>
    <t>SC6459A5.A4K3S1</t>
  </si>
  <si>
    <t>HONOR S 1.5 MT LUXURY 8 SEATS AC</t>
  </si>
  <si>
    <t>2CHA071</t>
  </si>
  <si>
    <t>SC6459A5.A4K3ST-PE</t>
  </si>
  <si>
    <t>HONOR S 1.5 MT LUXURY 8 SEATS AC GLPT</t>
  </si>
  <si>
    <t>New Van</t>
  </si>
  <si>
    <t>SC6406AF2W-PE</t>
  </si>
  <si>
    <t>NEW VAN</t>
  </si>
  <si>
    <t>SC6406AF2WT-PE</t>
  </si>
  <si>
    <t>NEW VAN GLPT</t>
  </si>
  <si>
    <t>SC6406A-F2K</t>
  </si>
  <si>
    <t>NEW VAN CON AC</t>
  </si>
  <si>
    <t>SC6406A-F2KT-PE</t>
  </si>
  <si>
    <t>NEW VAN CON AC GLPT</t>
  </si>
  <si>
    <t>GRAND SUPERVAN</t>
  </si>
  <si>
    <t>SC6443P4-M2WS1</t>
  </si>
  <si>
    <t>GRAND NEW SUPERVAN 1.5L 11 SEATS</t>
  </si>
  <si>
    <t>SC6443P4-M2WS1T-PE</t>
  </si>
  <si>
    <t>GRAND NEW SUPERVAN 1.5L 11 SEATS GLPT</t>
  </si>
  <si>
    <t>SC6443P4-M2WS2</t>
  </si>
  <si>
    <t>GRAND NEW SUPERVAN 1.5L 11SEATS AC</t>
  </si>
  <si>
    <t>SC6443P4-M2WS2T-PE</t>
  </si>
  <si>
    <t>GRAND NEW SUPERVAN 1.5L 11SEATS AC GLPT</t>
  </si>
  <si>
    <t>GRAND VAN TURISMO</t>
  </si>
  <si>
    <t>SC6483A4-M3K</t>
  </si>
  <si>
    <t>GRAND VAN TURISMO 1.5L 11 PASAJEROS</t>
  </si>
  <si>
    <t>SC6483A4-M3KT-PE</t>
  </si>
  <si>
    <t>GRAND VAN TURISMO 1.5L 11 PASAJEROS GLPT</t>
  </si>
  <si>
    <t>HUNTER</t>
  </si>
  <si>
    <t>SC1031PAAF5B2D-PE</t>
  </si>
  <si>
    <t>NEW F70 ELITE 1.9 MT 4X2 (Hunter)</t>
  </si>
  <si>
    <t>2CHA086</t>
  </si>
  <si>
    <t>SC1031PAAG5B2D-PE</t>
  </si>
  <si>
    <t>NEW F70 ELITE 1.9 MT 4X4 (Hunter)</t>
  </si>
  <si>
    <t>2CHA087</t>
  </si>
  <si>
    <t>Vigencia del 18 al 31 de octubre 2021</t>
  </si>
  <si>
    <t>Precio Publicidad / Precio Regular</t>
  </si>
  <si>
    <t>Precio SAP / Precio Campaña</t>
  </si>
  <si>
    <t>código anterior</t>
  </si>
  <si>
    <t>PROMOCIONAL</t>
  </si>
  <si>
    <t>DESCRIPCION</t>
  </si>
  <si>
    <t>TOPE (UNIDADES)</t>
  </si>
  <si>
    <t>SUZUKI</t>
  </si>
  <si>
    <t>ALTO 800</t>
  </si>
  <si>
    <t>OD14C2J00089600</t>
  </si>
  <si>
    <t>NEW ALTO 800 ST ABS PS</t>
  </si>
  <si>
    <t>MULTIMEDIA BLAUPUNKT SP950</t>
  </si>
  <si>
    <t>1SUZ198</t>
  </si>
  <si>
    <t>OD14C2J0008960T-PE</t>
  </si>
  <si>
    <t>NEW ALTO 800 ST ABS PS GLPT</t>
  </si>
  <si>
    <t>S-PRESSO</t>
  </si>
  <si>
    <t>BUA1C2U00049600</t>
  </si>
  <si>
    <t>S-PRESSO GA MT</t>
  </si>
  <si>
    <t>1SUZ202</t>
  </si>
  <si>
    <t>Bono 200+Soat 35</t>
  </si>
  <si>
    <t>BUA1C2T00029600</t>
  </si>
  <si>
    <t>S-PRESSO GL MT</t>
  </si>
  <si>
    <t>1SUZ203</t>
  </si>
  <si>
    <t>BUA1C2U0004960T-PE</t>
  </si>
  <si>
    <t>S-PRESSO GA MT GLPT</t>
  </si>
  <si>
    <t>(Maximo 10 entre Singas y con gas)</t>
  </si>
  <si>
    <t>BUA1C2T0002960T-PE</t>
  </si>
  <si>
    <t>S-PRESSO GL 1.0 MT 4X2 GLPT</t>
  </si>
  <si>
    <t>(Maximo 30 entre Singas y con gas)</t>
  </si>
  <si>
    <t>CELERIO</t>
  </si>
  <si>
    <t>VH12C2A00019601</t>
  </si>
  <si>
    <t>Celerio 1.0 GA MT</t>
  </si>
  <si>
    <t>MULTIMEDIA BLAUPUNKT SP950 + SENSOR</t>
  </si>
  <si>
    <t>1SUZ142</t>
  </si>
  <si>
    <t>VH12C4B00019600</t>
  </si>
  <si>
    <t>Celerio 1.0 GLX AMT</t>
  </si>
  <si>
    <t>MULTIMEDIA BLAUPUNKT SP950 + SENSOR + CÁMARA</t>
  </si>
  <si>
    <t>1SUZ137</t>
  </si>
  <si>
    <t>VH12C2A0001960T-PE</t>
  </si>
  <si>
    <t>Celerio 1.0 GA MT GLPT</t>
  </si>
  <si>
    <t>VH12C4B0001960T-PE</t>
  </si>
  <si>
    <t>Celerio 1.0 GLX AMT GLPT</t>
  </si>
  <si>
    <t>NEW DZIRE</t>
  </si>
  <si>
    <t>2N94C2B000296V2-PE</t>
  </si>
  <si>
    <t>NEW DZIRE GA MT 4X2 V2</t>
  </si>
  <si>
    <t>1SUZ180</t>
  </si>
  <si>
    <t>2N91C2B00019600</t>
  </si>
  <si>
    <t>SOAT</t>
  </si>
  <si>
    <t>2N94C2D000296V2-PE</t>
  </si>
  <si>
    <t>NEW DZIRE GL MT 4X2 V2</t>
  </si>
  <si>
    <t>MULTIMEDIA BLAUPUNKT SP950 + CÁMARA</t>
  </si>
  <si>
    <t>1SUZ181</t>
  </si>
  <si>
    <t>2N91C2D00029600</t>
  </si>
  <si>
    <t>2N94C4D000196V2-PE</t>
  </si>
  <si>
    <t>NEW DZIRE GL AMT 4X2 V2</t>
  </si>
  <si>
    <t>1SUZ182</t>
  </si>
  <si>
    <t>2N91C4D00039600</t>
  </si>
  <si>
    <t>2N94C2F000596V2-PE</t>
  </si>
  <si>
    <t>NEW DZIRE GLX MT 4X2 V2</t>
  </si>
  <si>
    <t>1SUZ184</t>
  </si>
  <si>
    <t>2N91C2F00039600</t>
  </si>
  <si>
    <t>2N94C4F000496V2-PE</t>
  </si>
  <si>
    <t>NEW DZIRE GLX AMT 4X2 V2</t>
  </si>
  <si>
    <t>1SUZ183</t>
  </si>
  <si>
    <t>2N91C4F00029600</t>
  </si>
  <si>
    <t>2N94C2B00029V2T-PE</t>
  </si>
  <si>
    <t>NEW DZIRE GA MT 4X2 V2 GLPT</t>
  </si>
  <si>
    <t>2N91C2B0001960T-PE</t>
  </si>
  <si>
    <t>2N94C2D00029V2T-PE</t>
  </si>
  <si>
    <t>NEW DZIRE GL MT 4X2 V2 GLPT</t>
  </si>
  <si>
    <t>2N91C2D0002960T-PE</t>
  </si>
  <si>
    <t>2N94C4D00019V2T-PE</t>
  </si>
  <si>
    <t>NEW DZIRE GL AMT 4X2 V2 GLPT</t>
  </si>
  <si>
    <t>2N91C4D0003960T-PE</t>
  </si>
  <si>
    <t>2N94C2F00059V2T-PE</t>
  </si>
  <si>
    <t>NEW DZIRE GLX MT 4X2 V2 GLPT</t>
  </si>
  <si>
    <t>2N91C2F0003960T-PE</t>
  </si>
  <si>
    <t>2N94C4F00049V2T-PE</t>
  </si>
  <si>
    <t>NEW DZIRE GLX AMT 4X2 V2 GLPT</t>
  </si>
  <si>
    <t>2N91C4F0002960T-PE</t>
  </si>
  <si>
    <t>NEW BALENO</t>
  </si>
  <si>
    <t>1MF5C2A00019600</t>
  </si>
  <si>
    <t>NEW BALENO MT GA</t>
  </si>
  <si>
    <t>MULTIMEDIA BLAUNPUNKT SP950</t>
  </si>
  <si>
    <t>1SUZ173</t>
  </si>
  <si>
    <t>1MF5C2B00019600</t>
  </si>
  <si>
    <t>NEW BALENO MT GL</t>
  </si>
  <si>
    <t>MULTIMEDIA SP 950 ANDROID</t>
  </si>
  <si>
    <t>1SUZ164</t>
  </si>
  <si>
    <t>1MF5C7B00019600</t>
  </si>
  <si>
    <t>NEW BALENO AT GL</t>
  </si>
  <si>
    <t>1SUZ163</t>
  </si>
  <si>
    <t>BONO</t>
  </si>
  <si>
    <t>1MF5C2A0001960T-PE</t>
  </si>
  <si>
    <t>NEW BALENO MT GA GLPT</t>
  </si>
  <si>
    <t>1MF5C2B0001960T-PE</t>
  </si>
  <si>
    <t>NEW BALENO MT GL GLPT</t>
  </si>
  <si>
    <t>1MF5C7B0001960T-PE</t>
  </si>
  <si>
    <t>NEW BALENO AT GL GLPT</t>
  </si>
  <si>
    <t>APV</t>
  </si>
  <si>
    <t>AF416PVM96136</t>
  </si>
  <si>
    <t>APV FURGON</t>
  </si>
  <si>
    <t>AXS.RADIO PIONEER CD USB BT + SENSOR</t>
  </si>
  <si>
    <t>1SUZ010</t>
  </si>
  <si>
    <t>AF416PVM96137AC</t>
  </si>
  <si>
    <t>APV FURGON. 1.6 AC</t>
  </si>
  <si>
    <t>AF416GLM96104</t>
  </si>
  <si>
    <t>APV PASAJERO PLUS</t>
  </si>
  <si>
    <t>1SUZ011</t>
  </si>
  <si>
    <t>AF416GLM96104AC</t>
  </si>
  <si>
    <t>APV PASAJERO PLUS 1.6 AC</t>
  </si>
  <si>
    <t>AF416PVM96136T-PE</t>
  </si>
  <si>
    <t>APV FURGON. GLPT</t>
  </si>
  <si>
    <t>AF416GLM96104T-PE</t>
  </si>
  <si>
    <t>APV PASAJERO PLUS GLPT</t>
  </si>
  <si>
    <t>AF416PVM96136C-PE</t>
  </si>
  <si>
    <t>APV FURGON. GLPC</t>
  </si>
  <si>
    <t>AF416GLM96104C-PE</t>
  </si>
  <si>
    <t>APV PASAJERO PLUS GLPC</t>
  </si>
  <si>
    <t>AF416PVM96136N-PE</t>
  </si>
  <si>
    <t>APV FURGON. GNV</t>
  </si>
  <si>
    <t>AF416GLM96104N-PE</t>
  </si>
  <si>
    <t>APV PASAJERO PLUS GNV</t>
  </si>
  <si>
    <t>ERTIGA</t>
  </si>
  <si>
    <t>AX4415LM96225</t>
  </si>
  <si>
    <t>NEW ERTIGA 1.5 GL MT TAP NEG</t>
  </si>
  <si>
    <t>1SUZ189</t>
  </si>
  <si>
    <t>AX4415LA96225</t>
  </si>
  <si>
    <t>NEW ERTIGA 1.5 GL AT TAP NEG</t>
  </si>
  <si>
    <t>1SUZ190</t>
  </si>
  <si>
    <t>AX2415XM96220</t>
  </si>
  <si>
    <t>NEW ERTIGA 1.5 MT TAP NEG</t>
  </si>
  <si>
    <t>1SUZ186</t>
  </si>
  <si>
    <t>AX3415XA96220</t>
  </si>
  <si>
    <t>NEW ERTIGA 1.5 AT TAP NEG</t>
  </si>
  <si>
    <t>1SUZ185</t>
  </si>
  <si>
    <t>AX4415LM96225T-PE</t>
  </si>
  <si>
    <t>NEW ERTIGA 1.5 GL MT TAP NEG GLPT</t>
  </si>
  <si>
    <t>AX4415LA96225T-PE</t>
  </si>
  <si>
    <t>NEW ERTIGA 1.5 GL AT TAP NEG GLPT</t>
  </si>
  <si>
    <t>AX2415XM96220T-PE</t>
  </si>
  <si>
    <t>NEW ERTIGA 1.5 MT TAP NEG GLPT</t>
  </si>
  <si>
    <t>AX2415XA96220T-PE</t>
  </si>
  <si>
    <t>NEW ERTIGA 1.5 AT TAP NEG GLPT</t>
  </si>
  <si>
    <t>AX4415LM96225C-PE</t>
  </si>
  <si>
    <t>NEW ERTIGA 1.5 GL MT TAP NEG GLPC</t>
  </si>
  <si>
    <t>AX4415LA96225C-PE</t>
  </si>
  <si>
    <t>NEW ERTIGA 1.5 GL AT TAP NEG GLPC</t>
  </si>
  <si>
    <t>AX2415XM96220C-PE</t>
  </si>
  <si>
    <t>NEW ERTIGA 1.5 MT TAP NEG GLPC</t>
  </si>
  <si>
    <t>AX2415XA96220C-PE</t>
  </si>
  <si>
    <t>NEW ERTIGA 1.5 AT TAP NEG GLPC</t>
  </si>
  <si>
    <t>AX4415LM96225N-PE</t>
  </si>
  <si>
    <t>NEW ERTIGA 1.5 GL MT TAP NEG GNV</t>
  </si>
  <si>
    <t>AX4415LA96225N-PE</t>
  </si>
  <si>
    <t>NEW ERTIGA 1.5 GL AT TAP NEG GNV</t>
  </si>
  <si>
    <t>AX2415XM96220N-PE</t>
  </si>
  <si>
    <t>NEW ERTIGA 1.5 MT TAP NEG GNV</t>
  </si>
  <si>
    <t>AX2415XA96220N-PE</t>
  </si>
  <si>
    <t>NEW ERTIGA 1.5 AT TAP NEG GNV</t>
  </si>
  <si>
    <t>XL7</t>
  </si>
  <si>
    <t>AXA415XM96231-PE</t>
  </si>
  <si>
    <t>XL7 GLX 1.5 MT 4X2</t>
  </si>
  <si>
    <t>MULTIMEDIA SP 950 ANDROID + CÁMARA</t>
  </si>
  <si>
    <t>1SUZ210</t>
  </si>
  <si>
    <t>AXA415XA96231-PE</t>
  </si>
  <si>
    <t>XL7 GLX 1.5 AT 4X2</t>
  </si>
  <si>
    <t>1SUZ211</t>
  </si>
  <si>
    <t>AXA415XM96231T-PE</t>
  </si>
  <si>
    <t>XL7 GLX 1.5 MT 4X2 GLPT</t>
  </si>
  <si>
    <t>AXA415XA96231T-PE</t>
  </si>
  <si>
    <t>XL7 GLX 1.5 AT 4X2 GLPT</t>
  </si>
  <si>
    <t>NEW VITARA MC</t>
  </si>
  <si>
    <t>PK1312CAGDXPE</t>
  </si>
  <si>
    <t>NEW VITARA GL COMFORT MT 2WD</t>
  </si>
  <si>
    <t>MULTIMEDIA SP 950 ANDROID + CÁMARA DE RETROCESO</t>
  </si>
  <si>
    <t>1SUZ191</t>
  </si>
  <si>
    <t>1er mantenimiento</t>
  </si>
  <si>
    <t>PK1312FACJKPE</t>
  </si>
  <si>
    <t>NEW VITARA GL LUX MT 2WD</t>
  </si>
  <si>
    <t>1SUZ151</t>
  </si>
  <si>
    <t>PK131XFACJKPE</t>
  </si>
  <si>
    <t>NEW VITARA GL LUX AT 2WD</t>
  </si>
  <si>
    <t>1SUZ192</t>
  </si>
  <si>
    <t>PK5313JACJKPE-PE</t>
  </si>
  <si>
    <t>NEW VITARA GLX FULL 1.4 TURBO MT 4X2</t>
  </si>
  <si>
    <t>1SUZ209</t>
  </si>
  <si>
    <t>PK532XJACJKPE-PE</t>
  </si>
  <si>
    <t>NEW VITARA LIMITED 1.4 TURBO AT 4X2</t>
  </si>
  <si>
    <t>1SUZ208</t>
  </si>
  <si>
    <t>PK531MJACJKPE</t>
  </si>
  <si>
    <t>NEW VITARA GLX FULL MT 1.4 TURBO ALLGRIP</t>
  </si>
  <si>
    <t>1SUZ196</t>
  </si>
  <si>
    <t>PK532SJACJKPE</t>
  </si>
  <si>
    <t>NEW VITARA LIMITED AT 1.4 TURBO ALLGRIP</t>
  </si>
  <si>
    <t>1SUZ197</t>
  </si>
  <si>
    <t>PK1312CAGDXPET-PE</t>
  </si>
  <si>
    <t>NEW VITARA GL COMFORT MT 2WD GLPT</t>
  </si>
  <si>
    <t>PK1312FACJKPET-PE</t>
  </si>
  <si>
    <t>NEW VITARA GL LUX MT 2WD GLPT</t>
  </si>
  <si>
    <t>PK131XFACJKPET-PE</t>
  </si>
  <si>
    <t>NEW VITARA GL LUX AT 2WD GLPT</t>
  </si>
  <si>
    <t>S-CROSS</t>
  </si>
  <si>
    <t>KK1312CAFMWPE</t>
  </si>
  <si>
    <t>S-CROSS 1.6 2WD GL 5MT</t>
  </si>
  <si>
    <t>1SUZ120</t>
  </si>
  <si>
    <t>(Maximo 20 entre Singas y con gas)</t>
  </si>
  <si>
    <t>KK131XCAFMWPE</t>
  </si>
  <si>
    <t>S-CROSS 1.6 2WD GL AT</t>
  </si>
  <si>
    <t>1SUZ119</t>
  </si>
  <si>
    <t>KK5C2XKAFCCPE</t>
  </si>
  <si>
    <t>S-CROSS 1.4 TURBO 2WD LIMITED AT</t>
  </si>
  <si>
    <t>1SUZ201</t>
  </si>
  <si>
    <t>KK532SKAFCCPE</t>
  </si>
  <si>
    <t>S-CROSS 1.4 TURBO ALLGRIP LIMITED AT</t>
  </si>
  <si>
    <t>1SUZ207</t>
  </si>
  <si>
    <t>KK1312CAFMWPET-PE</t>
  </si>
  <si>
    <t>S-CROSS 1.6 2WD GL 5MT GLPT</t>
  </si>
  <si>
    <t>KK131XCAFMWPET-PE</t>
  </si>
  <si>
    <t>S-CROSS 1.6 2WD GL AT GLPT</t>
  </si>
  <si>
    <t>NEW JIMNY</t>
  </si>
  <si>
    <t>6NG1BCD00019600</t>
  </si>
  <si>
    <t xml:space="preserve">NEW JIMNY GL 1.5 MT 4X4 </t>
  </si>
  <si>
    <t>MULTIMEDIA SP 950 ANDROID + CÁMARA + PARLANTES TRASEROS</t>
  </si>
  <si>
    <t>1SUZ187</t>
  </si>
  <si>
    <t>6NG1BCD000196TC</t>
  </si>
  <si>
    <t>NEW JIMNY GL 1.5 MT 4X4 TC</t>
  </si>
  <si>
    <t>6NG1BHD00019600</t>
  </si>
  <si>
    <t>NEW JIMNY GL 1.5 AT 4X4</t>
  </si>
  <si>
    <t>1SUZ188</t>
  </si>
  <si>
    <t>6NG1BHD000196TC</t>
  </si>
  <si>
    <t>NEW JIMNY GL 1.5 AT 4X4 TC</t>
  </si>
  <si>
    <t>SWIFT MSIL</t>
  </si>
  <si>
    <t>2NU4C2D000496V2-PE</t>
  </si>
  <si>
    <t>SWIFT GL 1.2 MT 4X2 V2</t>
  </si>
  <si>
    <t>MULTIMEDIA BLAUNPUNKT SP950 + SENSORES</t>
  </si>
  <si>
    <t>1SUZ204</t>
  </si>
  <si>
    <t>2NU4C2F000196V2-PE</t>
  </si>
  <si>
    <t>SWIFT GLS 1.2 MT 4X2 V2</t>
  </si>
  <si>
    <t>MULTIMEDIA SP 950 ANDROID + CÁMARA  + SENSORES</t>
  </si>
  <si>
    <t>1SUZ205</t>
  </si>
  <si>
    <t>2NU4C4F000196V2-PE</t>
  </si>
  <si>
    <t>SWIFT GLS 1.2 AMT 4X2 V2</t>
  </si>
  <si>
    <t>1SUZ206</t>
  </si>
  <si>
    <t>2NU4C2D00049V2T-PE</t>
  </si>
  <si>
    <t>SWIFT GL 1.2 MT 4X2 V2 GLPT</t>
  </si>
  <si>
    <t>2NU4C2F00019V2T-PE</t>
  </si>
  <si>
    <t>SWIFT GLS 1.2 MT 4X2 V2 GLPT</t>
  </si>
  <si>
    <t>2NU4C4F00019V2T-PE</t>
  </si>
  <si>
    <t>SWIFT GLS 1.2 AMT 4X2 V2 GLPT</t>
  </si>
  <si>
    <t>SWIFT</t>
  </si>
  <si>
    <t>2LA4C2D00AA10-PE</t>
  </si>
  <si>
    <t>SWIFT HYBRID GL 1.2 MT 4X2</t>
  </si>
  <si>
    <t xml:space="preserve">MULTIMEDIA BLAUNPUNKT SP970 + CARGADOR INALÁMBRICO + CÁMARA DE RETROCESO + ALARMA </t>
  </si>
  <si>
    <t>1SUZ214</t>
  </si>
  <si>
    <t>Vigencia del 01 de Octubre al 31 de Octubre 2021</t>
  </si>
  <si>
    <t>Precio Sap</t>
  </si>
  <si>
    <t>Beneficio Campaña Octubre</t>
  </si>
  <si>
    <t>HAVAL</t>
  </si>
  <si>
    <t>H2</t>
  </si>
  <si>
    <t>CC7151FM01BII</t>
  </si>
  <si>
    <t>NEW H2 1.5T GSL AT 4X2 INTELLIGENT BC</t>
  </si>
  <si>
    <t>Gasolina</t>
  </si>
  <si>
    <t>BARRAS + CAJA PORTA EQUIPAJE POR $250 (PEDIR POR DERCOLINK)</t>
  </si>
  <si>
    <t>1HVL024</t>
  </si>
  <si>
    <t>Bono de $150  (incluído en precio sap)</t>
  </si>
  <si>
    <t>CC7151FM01BINNT-PE</t>
  </si>
  <si>
    <t>NEW H2 1.5T GSL AT 4X2 INTELLIGENT BC GLPT</t>
  </si>
  <si>
    <t>Conversión a GLP + Bono $300 (incluído en precio sap)</t>
  </si>
  <si>
    <t>HAVAL JOLION</t>
  </si>
  <si>
    <t>CC7150BA00BI</t>
  </si>
  <si>
    <t>HAVAL JOLION 1.5T MT 4X2 INTELLIGENT</t>
  </si>
  <si>
    <t>1HVL026</t>
  </si>
  <si>
    <t>0% cuota inicial</t>
  </si>
  <si>
    <t>CC7150BA00BIT_PE</t>
  </si>
  <si>
    <t>HAVAL JOLION 1.5T MT 4X2 INTELLIGENT GLPT</t>
  </si>
  <si>
    <t>GLPT</t>
  </si>
  <si>
    <t>CC7150BA00BS</t>
  </si>
  <si>
    <t>HAVAL JOLION 1.5T MT 4X2 SUPREME</t>
  </si>
  <si>
    <t>1HVL025</t>
  </si>
  <si>
    <t>CC7150BA00BST_PE</t>
  </si>
  <si>
    <t>HAVAL JOLION 1.5T MT 4X2 SUPREME GLPT</t>
  </si>
  <si>
    <t>CC7150BA01BSU</t>
  </si>
  <si>
    <t>HAVAL JOLION 1.5T AT 4X2 SUPREME</t>
  </si>
  <si>
    <t>1HVL028</t>
  </si>
  <si>
    <t>CC7150BA01BSUT_PE</t>
  </si>
  <si>
    <t>HAVAL JOLION 1.5T AT 4X2 SUPREME GLPT</t>
  </si>
  <si>
    <t>CC7150BA01BPL</t>
  </si>
  <si>
    <t>HAVAL JOLION 1.5T AT 4X2 SUPREME PLUS</t>
  </si>
  <si>
    <t>1HVL027</t>
  </si>
  <si>
    <t>CC7150BA01BPLT_PE</t>
  </si>
  <si>
    <t>HAVAL JOLION 1.5T AT 4X2 SUPREME PLUS GLPT</t>
  </si>
  <si>
    <t>H6</t>
  </si>
  <si>
    <t>CC6463RM0K4CA</t>
  </si>
  <si>
    <t>All New H6 2.0 4X2 AT FL Active</t>
  </si>
  <si>
    <t>CÁMARA RETROCESO ESPEJO (PROMO FIJA)</t>
  </si>
  <si>
    <t>1HVL017</t>
  </si>
  <si>
    <t>Paga tu inicial con tu grati de diciembre y julio + Bono de $400  (incluído en precio sap)</t>
  </si>
  <si>
    <t>CC6463RM0K4CI</t>
  </si>
  <si>
    <t xml:space="preserve">All New H6 2.0 4X2 AT FL Intelligent </t>
  </si>
  <si>
    <t>1HVL018</t>
  </si>
  <si>
    <t>Paga tu inicial con tu grati de diciembre y julio + Bono de $500 (incluído en precio sap)</t>
  </si>
  <si>
    <t>CC6463RM0KS2</t>
  </si>
  <si>
    <t>All New H6 2.0 Supreme 4x2 FULL</t>
  </si>
  <si>
    <t>1HVL019</t>
  </si>
  <si>
    <t>Precio especial</t>
  </si>
  <si>
    <t>CC6463RM0K4CS</t>
  </si>
  <si>
    <t>All New H6 2.0 4X2 AT FL Supreme</t>
  </si>
  <si>
    <t>1HVL016</t>
  </si>
  <si>
    <t>ALL NEW H6</t>
  </si>
  <si>
    <t>CC6470AH01BA_PE</t>
  </si>
  <si>
    <t>NG H6 2.0 4x2 AT ACTIVE</t>
  </si>
  <si>
    <t>1HVL029</t>
  </si>
  <si>
    <t>Paga tu inicial con tu grati de diciembre y julio + Bono de $300 (incluído en precio sap)</t>
  </si>
  <si>
    <t>CC6470AH01BI_PE</t>
  </si>
  <si>
    <t>NG H6 2.0 4X2 AT INTELLIGENT</t>
  </si>
  <si>
    <t>1HVL030</t>
  </si>
  <si>
    <t>CC6470AH01BS_PE</t>
  </si>
  <si>
    <t>NG H6 2.0 4X2 AT SUPREME</t>
  </si>
  <si>
    <t>1HVL031</t>
  </si>
  <si>
    <t>CC6470AH21B_PE</t>
  </si>
  <si>
    <t>NG H6 2.0 4X4 AT SUPREME</t>
  </si>
  <si>
    <t>1HVL032</t>
  </si>
  <si>
    <t>Vigencia del 18 de Octubre al 31 de Octubre 2021</t>
  </si>
  <si>
    <t>GREAT WALL</t>
  </si>
  <si>
    <t>NEW M4</t>
  </si>
  <si>
    <t>CC7151SMA05CFT</t>
  </si>
  <si>
    <t>NEW M4  4X2 COMFORT 1.5</t>
  </si>
  <si>
    <t>2GRE101</t>
  </si>
  <si>
    <t>Vale de gasolina gratis S/.150</t>
  </si>
  <si>
    <t>CC7151SMA05CFTT-PE</t>
  </si>
  <si>
    <t xml:space="preserve">GLP TOROIDAL GRATIS </t>
  </si>
  <si>
    <t>Conversión GLP</t>
  </si>
  <si>
    <t>CC7151SMA05LUX</t>
  </si>
  <si>
    <t>NEW M4  4X2 LUXURY 1.5</t>
  </si>
  <si>
    <t>2GRE097</t>
  </si>
  <si>
    <t>CC7151SMA05LUXT-PE</t>
  </si>
  <si>
    <t>NEW M4  4X2 LUXURY 1.5 GLPT</t>
  </si>
  <si>
    <t xml:space="preserve">Conversión GLP </t>
  </si>
  <si>
    <t xml:space="preserve">WINGLE 5 </t>
  </si>
  <si>
    <t>CC1021PS0JW5S</t>
  </si>
  <si>
    <t>WINGLE 5 4x2 STD MT EURO V</t>
  </si>
  <si>
    <t>GRATIS MULTIMEDIA+ CÁMARA (FIJA)</t>
  </si>
  <si>
    <t>2GRE055</t>
  </si>
  <si>
    <t>0% cuota inicial emprendedor + Vale de gasolina gratis S/.150</t>
  </si>
  <si>
    <t>CC1021PS0JW5ST_PE</t>
  </si>
  <si>
    <t>0% cuota inicial emprendedor</t>
  </si>
  <si>
    <t>CC1021PS0JW5SC_PE</t>
  </si>
  <si>
    <t>GLPC</t>
  </si>
  <si>
    <t>CC1021PS0JW5L</t>
  </si>
  <si>
    <t>WINGLE 5 4x2 LUX MT EURO V</t>
  </si>
  <si>
    <t>2GRE106</t>
  </si>
  <si>
    <t>CC1021PS0JW5LT_PE</t>
  </si>
  <si>
    <t>CC1021PS0JW5LC_PE</t>
  </si>
  <si>
    <t>CC1031PS4AL</t>
  </si>
  <si>
    <t>WINGLE 5 D 4X2 LUX</t>
  </si>
  <si>
    <t>Diesel</t>
  </si>
  <si>
    <t>MULTIMEDIA + CÁMARA POR $350 (SOLICITAR POR DERCOLINK)</t>
  </si>
  <si>
    <t>2GRE113</t>
  </si>
  <si>
    <t>0% cuota inicial emprendedor +  bono $700 (incluído en precio sap)</t>
  </si>
  <si>
    <t>CC1031PS6AL</t>
  </si>
  <si>
    <t>WINGLE 5 D 4X4 LUX</t>
  </si>
  <si>
    <t>2GRE114</t>
  </si>
  <si>
    <t>0% cuota inicial emprendedor +  bono $400  (incluído en precio sap)</t>
  </si>
  <si>
    <t xml:space="preserve">WINGLE 7 </t>
  </si>
  <si>
    <t>CC1032PA42C</t>
  </si>
  <si>
    <t>WINGLE 7 4X2 LUX</t>
  </si>
  <si>
    <t>2GRE107</t>
  </si>
  <si>
    <t>0% cuota inicial emprendedor + Bono $1,000  (incluído en precio sap)</t>
  </si>
  <si>
    <t>CC1032PA62CL</t>
  </si>
  <si>
    <t>WINGLE 7 4X4 LUX</t>
  </si>
  <si>
    <t>2GRE109</t>
  </si>
  <si>
    <t>0% cuota inicial emprendedor + Bono $280  (incluído en precio sap)</t>
  </si>
  <si>
    <t>POER</t>
  </si>
  <si>
    <t>CC1030QS40CS</t>
  </si>
  <si>
    <t>POER MT 4X2 STD</t>
  </si>
  <si>
    <t>2GRE110</t>
  </si>
  <si>
    <t>Paga tu inicial con tu grati de diciembre y julio</t>
  </si>
  <si>
    <t>CC1030QS60CS</t>
  </si>
  <si>
    <t>POER MT 4X4 STD</t>
  </si>
  <si>
    <t>2GRE112</t>
  </si>
  <si>
    <t>CC1030QS60CP</t>
  </si>
  <si>
    <t>POER MT 4X4 LUX</t>
  </si>
  <si>
    <t>2GRE111</t>
  </si>
  <si>
    <t>CC1030QS60LHP</t>
  </si>
  <si>
    <t>POER AT 4X4 LUX PLUS</t>
  </si>
  <si>
    <t>2GRE115</t>
  </si>
  <si>
    <t>UNIDADES AÑO MODELO 2019</t>
  </si>
  <si>
    <t>CITROEN</t>
  </si>
  <si>
    <t>C3</t>
  </si>
  <si>
    <t>1CB6A5NCZQGDA04</t>
  </si>
  <si>
    <t xml:space="preserve">C3 Shine 1.2T AT FL  </t>
  </si>
  <si>
    <t>1er Mantenimiento Gratis</t>
  </si>
  <si>
    <t>3CIT045</t>
  </si>
  <si>
    <t>NEW C4 CACTUS</t>
  </si>
  <si>
    <t>1CEAA5HECM27JB</t>
  </si>
  <si>
    <t>C4 Cactus Feel 1.6 AT 4x2 Mercosur</t>
  </si>
  <si>
    <t xml:space="preserve">Sensores de retroceso, Barras y portaequipaje </t>
  </si>
  <si>
    <t>3CIT039</t>
  </si>
  <si>
    <t>1CEAA5NKNM27JB</t>
  </si>
  <si>
    <t>C4 Cactus Shine 1.6 AT 4x2 Mercosur</t>
  </si>
  <si>
    <t>Sensores de retroceso</t>
  </si>
  <si>
    <t>3CIT040</t>
  </si>
  <si>
    <t>C5 AIRCROSS</t>
  </si>
  <si>
    <t>1CCESYNKNMGDA0</t>
  </si>
  <si>
    <t>C5 Aircross 1.6 THP AT6 Live</t>
  </si>
  <si>
    <t>3CIT038</t>
  </si>
  <si>
    <t>1CCESYTKNMGDA</t>
  </si>
  <si>
    <t>C5 Aircross 1.6 THP AT6 Feel</t>
  </si>
  <si>
    <t>3CIT032</t>
  </si>
  <si>
    <t>1CCESYVKNMGAC</t>
  </si>
  <si>
    <t>C5 Aircross Shine 1.6 AT 4x2 ADVC</t>
  </si>
  <si>
    <t>3CIT041</t>
  </si>
  <si>
    <t>BERLINGO</t>
  </si>
  <si>
    <t>2CK91CEBF5GDA</t>
  </si>
  <si>
    <t>Berlingo K9 M 1.6 HDI</t>
  </si>
  <si>
    <t>3CIT033</t>
  </si>
  <si>
    <t>2CK95CEBF5GDA</t>
  </si>
  <si>
    <t>Berlingo K9 XL 1.6 HDI</t>
  </si>
  <si>
    <t>3CIT036</t>
  </si>
  <si>
    <t>JUMPER</t>
  </si>
  <si>
    <t>2CU97PGDQ604A0_PE</t>
  </si>
  <si>
    <t>JUMPER FURGON L4H3 2.2 MT 4x2</t>
  </si>
  <si>
    <t>2CU95LGDQ604A0C0</t>
  </si>
  <si>
    <t>JUMPER FOURGON L3H2 2.2 HDI</t>
  </si>
  <si>
    <t>$300</t>
  </si>
  <si>
    <t>3CIT011</t>
  </si>
  <si>
    <t>Lista de precios Octubre 2021</t>
  </si>
  <si>
    <t>Precio Lista SAP</t>
  </si>
  <si>
    <t>Campaña Avancemos Peru</t>
  </si>
  <si>
    <t>MAZDA</t>
  </si>
  <si>
    <t>MAZDA 2 SPORT</t>
  </si>
  <si>
    <t>DHN1LAD_PE</t>
  </si>
  <si>
    <t>MAZDA 2 SPORT MT 1.5 PRIME IPM III</t>
  </si>
  <si>
    <t>2MAZ123</t>
  </si>
  <si>
    <t>DHN1LAF_PE</t>
  </si>
  <si>
    <t>MAZDA 2 SPORT MT 1.5 CORE IPM III</t>
  </si>
  <si>
    <t>2MAZ080</t>
  </si>
  <si>
    <t>DHN2LAE_PE</t>
  </si>
  <si>
    <t>MAZDA 2 SPORT AT 1.5 CORE IPM III</t>
  </si>
  <si>
    <t>2MAZ084</t>
  </si>
  <si>
    <t>DJC4LAC_PE</t>
  </si>
  <si>
    <t>MAZDA 2 SPORT AT 1.5 HIGH IPM III</t>
  </si>
  <si>
    <t>2MAZ079</t>
  </si>
  <si>
    <t>MAZDA 2 SEDÁN</t>
  </si>
  <si>
    <t>DHR9LAF_PE</t>
  </si>
  <si>
    <t>MAZDA 2 SEDAN MT 1.5 PRIME IPM III</t>
  </si>
  <si>
    <t>2MAZ121</t>
  </si>
  <si>
    <t>DHR9LAH_PE</t>
  </si>
  <si>
    <t>MAZDA 2 SEDAN MT 1.5 CORE IPM III</t>
  </si>
  <si>
    <t>2MAZ082</t>
  </si>
  <si>
    <t>DHS1LAW_PE</t>
  </si>
  <si>
    <t>MAZDA 2 SEDAN AT 1.5 CORE IPM III</t>
  </si>
  <si>
    <t>2MAZ076</t>
  </si>
  <si>
    <t>DNG2LAA_PE</t>
  </si>
  <si>
    <t>MAZDA 2 SEDAN AT 1.5 HIGH IPM III</t>
  </si>
  <si>
    <t>2MAZ125</t>
  </si>
  <si>
    <t>MAZDA 3 SEDÁN</t>
  </si>
  <si>
    <t>BFANLAH_PE</t>
  </si>
  <si>
    <t>MAZDA 3 SEDAN 2.0 MT  NEW PRIME NV</t>
  </si>
  <si>
    <t>2MAZ133</t>
  </si>
  <si>
    <t>BFANLAE_PE</t>
  </si>
  <si>
    <t>MAZDA 3 SEDAN MT 2.0 NEW CORE</t>
  </si>
  <si>
    <t>2MAZ134</t>
  </si>
  <si>
    <t>BCPKLAP_PE</t>
  </si>
  <si>
    <t>MAZDA 3 SEDAN AT 2.0 NEW CORE</t>
  </si>
  <si>
    <t>2MAZ135</t>
  </si>
  <si>
    <t>MAZDA 3 SPORT</t>
  </si>
  <si>
    <t>BFAVLAJ_PE</t>
  </si>
  <si>
    <t>MAZDA 3 SPORT 2.0 MT  NEW PRIME NV</t>
  </si>
  <si>
    <t>2MAZ138</t>
  </si>
  <si>
    <t>BFAVLAF_PE</t>
  </si>
  <si>
    <t>MAZDA 3 SPORT MT 2.0 NEW CORE</t>
  </si>
  <si>
    <t>2MAZ139</t>
  </si>
  <si>
    <t>BCRTLAN_PE</t>
  </si>
  <si>
    <t>MAZDA 3 SPORT AT 2.0 NEW CORE</t>
  </si>
  <si>
    <t>2MAZ140</t>
  </si>
  <si>
    <t>BCSFLAC_PE</t>
  </si>
  <si>
    <t>MAZDA 3 SPORT AT 2.5 NEW HIGH</t>
  </si>
  <si>
    <t>2MAZ142</t>
  </si>
  <si>
    <t>MAZDA 6 SEDÁN</t>
  </si>
  <si>
    <t>GFNCLAN_PE</t>
  </si>
  <si>
    <t>MAZDA 6 SEDAN CORE 2.5 AT IPM V</t>
  </si>
  <si>
    <t>2MAZ064</t>
  </si>
  <si>
    <t>GCCBLAD_PE</t>
  </si>
  <si>
    <t>MAZDA 6 SEDAN AT 2.5T GS HIGH PLUS PE</t>
  </si>
  <si>
    <t>Apple Car Play - Android Auto</t>
  </si>
  <si>
    <t>GFNDLAD_PE</t>
  </si>
  <si>
    <t xml:space="preserve">MAZDA 6 SEDAN SIGNATURE 2.5T AT IPM V  </t>
  </si>
  <si>
    <t>2MAZ127</t>
  </si>
  <si>
    <t>MX-5</t>
  </si>
  <si>
    <t>ND6GLAD_PE</t>
  </si>
  <si>
    <t>MX5 MT 2.0 HIGH IPM II PER</t>
  </si>
  <si>
    <t>Apple Car Play / Android Auto</t>
  </si>
  <si>
    <t>NF9RLAR_PE</t>
  </si>
  <si>
    <t>MX-5 HIGH RF 2.0 AT IPM IV</t>
  </si>
  <si>
    <t>2MAZ113</t>
  </si>
  <si>
    <t>CX-3</t>
  </si>
  <si>
    <t>DEWFLAA_PE</t>
  </si>
  <si>
    <t>CX-3 PRIME 2.0 MT 2WD IPM III</t>
  </si>
  <si>
    <t>2MAZ099</t>
  </si>
  <si>
    <t>DEWFLAC_PE</t>
  </si>
  <si>
    <t>CX-3 CORE 2.0 MT 2WD IPM III</t>
  </si>
  <si>
    <t>2MAZ098</t>
  </si>
  <si>
    <t>DEWGLBB_PE</t>
  </si>
  <si>
    <t>CX-3 CORE 2.0 AT 2WD IPM III</t>
  </si>
  <si>
    <t>2MAZ093</t>
  </si>
  <si>
    <t>DEWGLBC_PE</t>
  </si>
  <si>
    <t>CX-3 HIGH 2.0 AT 2WD IPM III</t>
  </si>
  <si>
    <t>2MAZ094</t>
  </si>
  <si>
    <t>DEWJLAW_PE</t>
  </si>
  <si>
    <t>CX-3 HIGH 2.0 AT AWD IPM III</t>
  </si>
  <si>
    <t>2MAZ095</t>
  </si>
  <si>
    <t>CX-30</t>
  </si>
  <si>
    <t>DGA8LAK_PE</t>
  </si>
  <si>
    <t>CX-30 PRIME 2.0 MT 2WD NV</t>
  </si>
  <si>
    <t>2MAZ145</t>
  </si>
  <si>
    <t>DGB1LBK_PE</t>
  </si>
  <si>
    <t>CX-30 PRIME 2.0 AT 2WD NV</t>
  </si>
  <si>
    <t>2MAZ146</t>
  </si>
  <si>
    <t>DGA8LAF_PE</t>
  </si>
  <si>
    <t>CX-30 MT 2.0 2WD CORE</t>
  </si>
  <si>
    <t>2MAZ147</t>
  </si>
  <si>
    <t>DGB1LAT_PE</t>
  </si>
  <si>
    <t>CX-30 AT 2.0 2WD CORE</t>
  </si>
  <si>
    <t>2MAZ148</t>
  </si>
  <si>
    <t>DGB2LAG_PE</t>
  </si>
  <si>
    <t>CX-30 AT 2.0 2WD HIGH</t>
  </si>
  <si>
    <t>2MAZ149</t>
  </si>
  <si>
    <t>DGB6LAP_PE</t>
  </si>
  <si>
    <t>CX-30 AT 2.0 AWD HIGH</t>
  </si>
  <si>
    <t>2MAZ150</t>
  </si>
  <si>
    <t>CX-5</t>
  </si>
  <si>
    <t>KNH9LAC_PE</t>
  </si>
  <si>
    <t>CX-5 PRIME 2.0 MT 2WD IPM IV</t>
  </si>
  <si>
    <t>2MAZ114</t>
  </si>
  <si>
    <t>KNH9LAE_PE</t>
  </si>
  <si>
    <t>CX-5 CORE 2.0 MT 2WD IPM IV</t>
  </si>
  <si>
    <t>2MAZ115</t>
  </si>
  <si>
    <t>KNJ1LAF_PE</t>
  </si>
  <si>
    <t>CX-5 CORE 2.0 AT 2WD IPM IV</t>
  </si>
  <si>
    <t>2MAZ116</t>
  </si>
  <si>
    <t>KNJ1LAG_PE</t>
  </si>
  <si>
    <t>CX-5 HIGH 2.0 AT 2WD IPM IV</t>
  </si>
  <si>
    <t>2MAZ118</t>
  </si>
  <si>
    <t>KNJ4LAG_PE</t>
  </si>
  <si>
    <t>CX-5 HIGH 2.0 AT AWD IPM IV</t>
  </si>
  <si>
    <t>2MAZ119</t>
  </si>
  <si>
    <t>KNK3LAA_PE</t>
  </si>
  <si>
    <t>CX-5 SIGNATURE 2.5T AT AWD IPM IV</t>
  </si>
  <si>
    <t>2MAZ128</t>
  </si>
  <si>
    <t>CX-9</t>
  </si>
  <si>
    <t>TC9ELAE_PE</t>
  </si>
  <si>
    <t xml:space="preserve">CX-9 PRIME 2.5T AT 2WD IPM IV </t>
  </si>
  <si>
    <t>2MAZ152</t>
  </si>
  <si>
    <t>TC9FLAU_PE</t>
  </si>
  <si>
    <t xml:space="preserve">CX-9 CORE 2.5T AT AWD IPM IV </t>
  </si>
  <si>
    <t>2MAZ111</t>
  </si>
  <si>
    <t>TC9FLAY_PE</t>
  </si>
  <si>
    <t xml:space="preserve">CX-9 HIGH 2.5T AT AWD IPM IV </t>
  </si>
  <si>
    <t>2MAZ112</t>
  </si>
  <si>
    <t>TC9FLA3_PE</t>
  </si>
  <si>
    <t>CX-9 SIGNATURE 2.5T AT AWD IPM IV</t>
  </si>
  <si>
    <t>2MAZ129</t>
  </si>
  <si>
    <t>BT-50</t>
  </si>
  <si>
    <t>UL7DLAB_PE</t>
  </si>
  <si>
    <t>BT50 MT 2.2 4X4 D2 MID FP IPM PER</t>
  </si>
  <si>
    <t>Protector de Tolva Inyectado - Kit Alzavidrios</t>
  </si>
  <si>
    <t>2MAZ042</t>
  </si>
  <si>
    <t>UL7PLAB_PE</t>
  </si>
  <si>
    <t>BT50 MT 3.2 4X4 D2 HIGH IPM PE</t>
  </si>
  <si>
    <t>Protector de Tolva Inyectado - Pantalla Multimedia</t>
  </si>
  <si>
    <t>2MAZ043</t>
  </si>
  <si>
    <t>NEW BT-50</t>
  </si>
  <si>
    <t>ZR60LAF_PE</t>
  </si>
  <si>
    <t xml:space="preserve">NEW BT-50 PRIME 3.0T MT 4X4  </t>
  </si>
  <si>
    <t>2MAZ153</t>
  </si>
  <si>
    <t>ZR60LAE_PE</t>
  </si>
  <si>
    <t xml:space="preserve">NEW BT-50 CORE 3.0T MT 4X4  </t>
  </si>
  <si>
    <t>2MAZ154</t>
  </si>
  <si>
    <t>ZR60LAH_PE</t>
  </si>
  <si>
    <t xml:space="preserve">NEW BT-50 HIGH 3.0T MT 4X4  </t>
  </si>
  <si>
    <t>2MAZ155</t>
  </si>
  <si>
    <t>ZR61LAH_PE</t>
  </si>
  <si>
    <t xml:space="preserve">NEW BT-50 HIGH PLUS 3.0T AT 4X4  </t>
  </si>
  <si>
    <t>2MAZ156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</si>
</sst>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[$$-409]* #,##0_ ;_-[$$-409]* \-#,##0\ ;_-[$$-409]* &quot;-&quot;??_ ;_-@_ "/>
    <numFmt numFmtId="165" formatCode="0.0%"/>
    <numFmt numFmtId="166" formatCode="[$$-409]#,##0"/>
    <numFmt numFmtId="167" formatCode="_-* #,##0_-;\-* #,##0_-;_-* &quot;-&quot;??_-;_-@_-"/>
    <numFmt numFmtId="168" formatCode="#,##0_ ;\-#,##0\ "/>
    <numFmt numFmtId="169" formatCode="0_ ;\-0\ "/>
    <numFmt numFmtId="170" formatCode="[$$-409]#,##0.00"/>
  </numFmts>
  <fonts count="2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6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name val="Calibri"/>
      <family val="2"/>
    </font>
    <font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C000"/>
        <bgColor theme="4"/>
      </patternFill>
    </fill>
    <fill>
      <patternFill patternType="solid">
        <fgColor theme="4" tint="0.79998168889431442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theme="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rgb="FFA9D08E"/>
        <bgColor rgb="FF000000"/>
      </patternFill>
    </fill>
  </fills>
  <borders count="6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/>
    <xf numFmtId="9" fontId="6" fillId="0" borderId="0" applyFont="0" applyFill="0" applyBorder="0" applyAlignment="0" applyProtection="0"/>
    <xf numFmtId="0" fontId="9" fillId="0" borderId="0"/>
    <xf numFmtId="43" fontId="6" fillId="0" borderId="0" applyFont="0" applyFill="0" applyBorder="0" applyAlignment="0" applyProtection="0"/>
  </cellStyleXfs>
  <cellXfs count="696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3" fillId="0" borderId="0" xfId="0" applyFont="1"/>
    <xf numFmtId="0" fontId="5" fillId="0" borderId="0" xfId="0" applyFont="1" applyAlignment="1">
      <alignment horizontal="center"/>
    </xf>
    <xf numFmtId="0" fontId="7" fillId="0" borderId="13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8" fillId="8" borderId="6" xfId="0" applyFont="1" applyFill="1" applyBorder="1" applyAlignment="1" applyProtection="1">
      <alignment vertical="top" wrapText="1"/>
      <protection locked="0"/>
    </xf>
    <xf numFmtId="0" fontId="8" fillId="6" borderId="6" xfId="0" applyFont="1" applyFill="1" applyBorder="1" applyAlignment="1">
      <alignment vertical="top" wrapText="1"/>
    </xf>
    <xf numFmtId="0" fontId="0" fillId="0" borderId="6" xfId="0" applyBorder="1"/>
    <xf numFmtId="0" fontId="7" fillId="0" borderId="0" xfId="0" applyFont="1" applyAlignment="1">
      <alignment vertical="center"/>
    </xf>
    <xf numFmtId="0" fontId="0" fillId="0" borderId="7" xfId="0" applyBorder="1"/>
    <xf numFmtId="0" fontId="0" fillId="0" borderId="7" xfId="0" applyBorder="1" applyAlignment="1">
      <alignment vertical="center"/>
    </xf>
    <xf numFmtId="0" fontId="0" fillId="0" borderId="2" xfId="0" applyBorder="1"/>
    <xf numFmtId="0" fontId="7" fillId="0" borderId="1" xfId="0" applyFont="1" applyBorder="1" applyAlignment="1">
      <alignment vertical="center"/>
    </xf>
    <xf numFmtId="0" fontId="0" fillId="0" borderId="1" xfId="0" applyBorder="1"/>
    <xf numFmtId="0" fontId="0" fillId="0" borderId="0" xfId="0" applyAlignment="1">
      <alignment vertical="center"/>
    </xf>
    <xf numFmtId="0" fontId="7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164" fontId="0" fillId="5" borderId="13" xfId="0" applyNumberFormat="1" applyFill="1" applyBorder="1" applyAlignment="1">
      <alignment vertical="center"/>
    </xf>
    <xf numFmtId="164" fontId="0" fillId="5" borderId="9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164" fontId="0" fillId="5" borderId="11" xfId="0" applyNumberFormat="1" applyFill="1" applyBorder="1" applyAlignment="1">
      <alignment vertical="center"/>
    </xf>
    <xf numFmtId="0" fontId="2" fillId="4" borderId="0" xfId="0" applyFont="1" applyFill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2" borderId="23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24" xfId="0" applyFont="1" applyFill="1" applyBorder="1" applyAlignment="1">
      <alignment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9" borderId="23" xfId="0" applyFont="1" applyFill="1" applyBorder="1" applyAlignment="1">
      <alignment horizontal="center" vertical="center" wrapText="1"/>
    </xf>
    <xf numFmtId="0" fontId="2" fillId="9" borderId="25" xfId="0" applyFont="1" applyFill="1" applyBorder="1" applyAlignment="1">
      <alignment horizontal="center" vertical="center" wrapText="1"/>
    </xf>
    <xf numFmtId="0" fontId="2" fillId="9" borderId="26" xfId="0" applyFont="1" applyFill="1" applyBorder="1" applyAlignment="1">
      <alignment horizontal="center" vertical="center" wrapText="1"/>
    </xf>
    <xf numFmtId="0" fontId="8" fillId="8" borderId="5" xfId="0" applyFont="1" applyFill="1" applyBorder="1" applyAlignment="1" applyProtection="1">
      <alignment vertical="top" wrapText="1"/>
      <protection locked="0"/>
    </xf>
    <xf numFmtId="0" fontId="8" fillId="7" borderId="8" xfId="0" applyFont="1" applyFill="1" applyBorder="1" applyAlignment="1" applyProtection="1">
      <alignment horizontal="center" vertical="top" wrapText="1"/>
      <protection locked="0"/>
    </xf>
    <xf numFmtId="0" fontId="7" fillId="0" borderId="5" xfId="0" applyFont="1" applyBorder="1" applyAlignment="1">
      <alignment vertical="center"/>
    </xf>
    <xf numFmtId="0" fontId="7" fillId="0" borderId="25" xfId="0" applyFont="1" applyBorder="1" applyAlignment="1">
      <alignment horizontal="center" vertical="center"/>
    </xf>
    <xf numFmtId="0" fontId="7" fillId="0" borderId="24" xfId="0" applyFont="1" applyBorder="1" applyAlignment="1">
      <alignment vertical="center"/>
    </xf>
    <xf numFmtId="165" fontId="7" fillId="0" borderId="25" xfId="1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164" fontId="0" fillId="10" borderId="23" xfId="0" applyNumberFormat="1" applyFill="1" applyBorder="1" applyAlignment="1">
      <alignment vertical="center"/>
    </xf>
    <xf numFmtId="164" fontId="0" fillId="10" borderId="5" xfId="0" applyNumberFormat="1" applyFill="1" applyBorder="1" applyAlignment="1">
      <alignment vertical="center"/>
    </xf>
    <xf numFmtId="164" fontId="0" fillId="11" borderId="23" xfId="0" applyNumberFormat="1" applyFill="1" applyBorder="1" applyAlignment="1">
      <alignment vertical="center"/>
    </xf>
    <xf numFmtId="164" fontId="0" fillId="11" borderId="6" xfId="0" applyNumberFormat="1" applyFill="1" applyBorder="1" applyAlignment="1">
      <alignment vertical="center"/>
    </xf>
    <xf numFmtId="164" fontId="0" fillId="11" borderId="26" xfId="0" applyNumberFormat="1" applyFill="1" applyBorder="1" applyAlignment="1">
      <alignment vertical="center"/>
    </xf>
    <xf numFmtId="164" fontId="0" fillId="10" borderId="27" xfId="0" applyNumberFormat="1" applyFill="1" applyBorder="1" applyAlignment="1">
      <alignment vertical="center"/>
    </xf>
    <xf numFmtId="164" fontId="0" fillId="10" borderId="6" xfId="0" applyNumberFormat="1" applyFill="1" applyBorder="1" applyAlignment="1">
      <alignment vertical="center"/>
    </xf>
    <xf numFmtId="164" fontId="0" fillId="10" borderId="26" xfId="0" applyNumberFormat="1" applyFill="1" applyBorder="1" applyAlignment="1">
      <alignment vertical="center"/>
    </xf>
    <xf numFmtId="9" fontId="0" fillId="0" borderId="5" xfId="0" applyNumberFormat="1" applyBorder="1" applyProtection="1">
      <protection locked="0"/>
    </xf>
    <xf numFmtId="9" fontId="0" fillId="0" borderId="6" xfId="0" applyNumberFormat="1" applyBorder="1" applyProtection="1">
      <protection locked="0"/>
    </xf>
    <xf numFmtId="0" fontId="0" fillId="0" borderId="28" xfId="0" applyBorder="1" applyAlignment="1">
      <alignment horizontal="center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vertical="center"/>
    </xf>
    <xf numFmtId="165" fontId="7" fillId="0" borderId="29" xfId="1" applyNumberFormat="1" applyFont="1" applyFill="1" applyBorder="1" applyAlignment="1">
      <alignment horizontal="center" vertical="center"/>
    </xf>
    <xf numFmtId="164" fontId="0" fillId="10" borderId="31" xfId="0" applyNumberFormat="1" applyFill="1" applyBorder="1" applyAlignment="1">
      <alignment vertical="center"/>
    </xf>
    <xf numFmtId="164" fontId="0" fillId="10" borderId="13" xfId="0" applyNumberFormat="1" applyFill="1" applyBorder="1" applyAlignment="1">
      <alignment vertical="center"/>
    </xf>
    <xf numFmtId="164" fontId="0" fillId="11" borderId="31" xfId="0" applyNumberFormat="1" applyFill="1" applyBorder="1" applyAlignment="1">
      <alignment vertical="center"/>
    </xf>
    <xf numFmtId="164" fontId="0" fillId="11" borderId="0" xfId="0" applyNumberFormat="1" applyFill="1" applyAlignment="1">
      <alignment vertical="center"/>
    </xf>
    <xf numFmtId="164" fontId="0" fillId="11" borderId="32" xfId="0" applyNumberFormat="1" applyFill="1" applyBorder="1" applyAlignment="1">
      <alignment vertical="center"/>
    </xf>
    <xf numFmtId="164" fontId="0" fillId="10" borderId="33" xfId="0" applyNumberFormat="1" applyFill="1" applyBorder="1" applyAlignment="1">
      <alignment vertical="center"/>
    </xf>
    <xf numFmtId="164" fontId="0" fillId="10" borderId="0" xfId="0" applyNumberFormat="1" applyFill="1" applyAlignment="1">
      <alignment vertical="center"/>
    </xf>
    <xf numFmtId="164" fontId="0" fillId="10" borderId="32" xfId="0" applyNumberFormat="1" applyFill="1" applyBorder="1" applyAlignment="1">
      <alignment vertical="center"/>
    </xf>
    <xf numFmtId="9" fontId="0" fillId="0" borderId="13" xfId="0" applyNumberFormat="1" applyBorder="1" applyProtection="1">
      <protection locked="0"/>
    </xf>
    <xf numFmtId="9" fontId="0" fillId="0" borderId="0" xfId="0" applyNumberFormat="1" applyProtection="1">
      <protection locked="0"/>
    </xf>
    <xf numFmtId="0" fontId="0" fillId="0" borderId="18" xfId="0" applyBorder="1" applyAlignment="1">
      <alignment horizontal="center"/>
    </xf>
    <xf numFmtId="0" fontId="7" fillId="0" borderId="15" xfId="0" applyFont="1" applyBorder="1" applyAlignment="1">
      <alignment vertical="center"/>
    </xf>
    <xf numFmtId="0" fontId="7" fillId="0" borderId="34" xfId="0" applyFont="1" applyBorder="1" applyAlignment="1">
      <alignment horizontal="center" vertical="center"/>
    </xf>
    <xf numFmtId="0" fontId="7" fillId="0" borderId="35" xfId="0" applyFont="1" applyBorder="1" applyAlignment="1">
      <alignment vertical="center"/>
    </xf>
    <xf numFmtId="165" fontId="7" fillId="0" borderId="34" xfId="1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164" fontId="0" fillId="10" borderId="36" xfId="0" applyNumberFormat="1" applyFill="1" applyBorder="1" applyAlignment="1">
      <alignment vertical="center"/>
    </xf>
    <xf numFmtId="164" fontId="0" fillId="10" borderId="15" xfId="0" applyNumberFormat="1" applyFill="1" applyBorder="1" applyAlignment="1">
      <alignment vertical="center"/>
    </xf>
    <xf numFmtId="164" fontId="0" fillId="11" borderId="36" xfId="0" applyNumberFormat="1" applyFill="1" applyBorder="1" applyAlignment="1">
      <alignment vertical="center"/>
    </xf>
    <xf numFmtId="164" fontId="0" fillId="11" borderId="7" xfId="0" applyNumberFormat="1" applyFill="1" applyBorder="1" applyAlignment="1">
      <alignment vertical="center"/>
    </xf>
    <xf numFmtId="164" fontId="0" fillId="11" borderId="37" xfId="0" applyNumberFormat="1" applyFill="1" applyBorder="1" applyAlignment="1">
      <alignment vertical="center"/>
    </xf>
    <xf numFmtId="164" fontId="0" fillId="10" borderId="38" xfId="0" applyNumberFormat="1" applyFill="1" applyBorder="1" applyAlignment="1">
      <alignment vertical="center"/>
    </xf>
    <xf numFmtId="164" fontId="0" fillId="10" borderId="7" xfId="0" applyNumberFormat="1" applyFill="1" applyBorder="1" applyAlignment="1">
      <alignment vertical="center"/>
    </xf>
    <xf numFmtId="164" fontId="0" fillId="10" borderId="37" xfId="0" applyNumberFormat="1" applyFill="1" applyBorder="1" applyAlignment="1">
      <alignment vertical="center"/>
    </xf>
    <xf numFmtId="9" fontId="0" fillId="0" borderId="15" xfId="0" applyNumberFormat="1" applyBorder="1" applyProtection="1">
      <protection locked="0"/>
    </xf>
    <xf numFmtId="9" fontId="0" fillId="0" borderId="7" xfId="0" applyNumberFormat="1" applyBorder="1" applyProtection="1">
      <protection locked="0"/>
    </xf>
    <xf numFmtId="0" fontId="0" fillId="0" borderId="19" xfId="0" applyBorder="1" applyAlignment="1">
      <alignment horizontal="center"/>
    </xf>
    <xf numFmtId="0" fontId="0" fillId="0" borderId="0" xfId="0" applyProtection="1">
      <protection locked="0"/>
    </xf>
    <xf numFmtId="0" fontId="0" fillId="0" borderId="38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7" fillId="0" borderId="28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9" fontId="7" fillId="0" borderId="25" xfId="1" applyFont="1" applyFill="1" applyBorder="1" applyAlignment="1">
      <alignment horizontal="center" vertical="center"/>
    </xf>
    <xf numFmtId="164" fontId="0" fillId="10" borderId="8" xfId="0" applyNumberFormat="1" applyFill="1" applyBorder="1" applyAlignment="1">
      <alignment vertical="center"/>
    </xf>
    <xf numFmtId="9" fontId="7" fillId="0" borderId="29" xfId="1" applyFont="1" applyFill="1" applyBorder="1" applyAlignment="1">
      <alignment horizontal="center" vertical="center"/>
    </xf>
    <xf numFmtId="164" fontId="0" fillId="10" borderId="14" xfId="0" applyNumberFormat="1" applyFill="1" applyBorder="1" applyAlignment="1">
      <alignment vertical="center"/>
    </xf>
    <xf numFmtId="9" fontId="7" fillId="0" borderId="34" xfId="1" applyFont="1" applyFill="1" applyBorder="1" applyAlignment="1">
      <alignment horizontal="center" vertical="center"/>
    </xf>
    <xf numFmtId="164" fontId="0" fillId="10" borderId="16" xfId="0" applyNumberFormat="1" applyFill="1" applyBorder="1" applyAlignment="1">
      <alignment vertical="center"/>
    </xf>
    <xf numFmtId="164" fontId="0" fillId="11" borderId="38" xfId="0" applyNumberFormat="1" applyFill="1" applyBorder="1" applyAlignment="1">
      <alignment vertical="center"/>
    </xf>
    <xf numFmtId="0" fontId="0" fillId="0" borderId="6" xfId="0" applyBorder="1" applyAlignment="1">
      <alignment vertical="center"/>
    </xf>
    <xf numFmtId="164" fontId="11" fillId="5" borderId="31" xfId="0" applyNumberFormat="1" applyFont="1" applyFill="1" applyBorder="1" applyAlignment="1">
      <alignment vertical="center"/>
    </xf>
    <xf numFmtId="164" fontId="11" fillId="5" borderId="0" xfId="0" applyNumberFormat="1" applyFont="1" applyFill="1" applyAlignment="1">
      <alignment vertical="center"/>
    </xf>
    <xf numFmtId="164" fontId="11" fillId="0" borderId="14" xfId="0" applyNumberFormat="1" applyFont="1" applyBorder="1" applyAlignment="1">
      <alignment horizontal="center" vertical="center"/>
    </xf>
    <xf numFmtId="164" fontId="11" fillId="5" borderId="36" xfId="0" applyNumberFormat="1" applyFont="1" applyFill="1" applyBorder="1" applyAlignment="1">
      <alignment vertical="center"/>
    </xf>
    <xf numFmtId="164" fontId="11" fillId="5" borderId="7" xfId="0" applyNumberFormat="1" applyFont="1" applyFill="1" applyBorder="1" applyAlignment="1">
      <alignment vertical="center"/>
    </xf>
    <xf numFmtId="164" fontId="11" fillId="0" borderId="16" xfId="0" applyNumberFormat="1" applyFont="1" applyBorder="1" applyAlignment="1">
      <alignment horizontal="center" vertical="center"/>
    </xf>
    <xf numFmtId="0" fontId="7" fillId="0" borderId="29" xfId="0" applyFont="1" applyBorder="1" applyAlignment="1">
      <alignment vertical="center"/>
    </xf>
    <xf numFmtId="165" fontId="7" fillId="0" borderId="29" xfId="1" applyNumberFormat="1" applyFont="1" applyFill="1" applyBorder="1" applyAlignment="1">
      <alignment vertical="center"/>
    </xf>
    <xf numFmtId="164" fontId="0" fillId="5" borderId="31" xfId="0" applyNumberFormat="1" applyFill="1" applyBorder="1" applyAlignment="1">
      <alignment vertical="center"/>
    </xf>
    <xf numFmtId="164" fontId="0" fillId="5" borderId="29" xfId="0" applyNumberFormat="1" applyFill="1" applyBorder="1" applyAlignment="1">
      <alignment vertical="center"/>
    </xf>
    <xf numFmtId="0" fontId="0" fillId="0" borderId="14" xfId="0" applyBorder="1" applyAlignment="1">
      <alignment horizontal="center"/>
    </xf>
    <xf numFmtId="164" fontId="0" fillId="5" borderId="14" xfId="0" applyNumberFormat="1" applyFill="1" applyBorder="1" applyAlignment="1">
      <alignment vertical="center"/>
    </xf>
    <xf numFmtId="0" fontId="7" fillId="0" borderId="34" xfId="0" applyFont="1" applyBorder="1" applyAlignment="1">
      <alignment vertical="center"/>
    </xf>
    <xf numFmtId="165" fontId="7" fillId="0" borderId="34" xfId="1" applyNumberFormat="1" applyFont="1" applyFill="1" applyBorder="1" applyAlignment="1">
      <alignment vertical="center"/>
    </xf>
    <xf numFmtId="164" fontId="0" fillId="5" borderId="36" xfId="0" applyNumberFormat="1" applyFill="1" applyBorder="1" applyAlignment="1">
      <alignment vertical="center"/>
    </xf>
    <xf numFmtId="164" fontId="0" fillId="5" borderId="34" xfId="0" applyNumberFormat="1" applyFill="1" applyBorder="1" applyAlignment="1">
      <alignment vertical="center"/>
    </xf>
    <xf numFmtId="0" fontId="0" fillId="0" borderId="16" xfId="0" applyBorder="1" applyAlignment="1">
      <alignment horizontal="center"/>
    </xf>
    <xf numFmtId="164" fontId="0" fillId="5" borderId="16" xfId="0" applyNumberFormat="1" applyFill="1" applyBorder="1" applyAlignment="1">
      <alignment vertical="center"/>
    </xf>
    <xf numFmtId="0" fontId="2" fillId="4" borderId="23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7" fillId="0" borderId="39" xfId="0" applyFont="1" applyBorder="1" applyAlignment="1">
      <alignment vertical="center"/>
    </xf>
    <xf numFmtId="165" fontId="7" fillId="0" borderId="39" xfId="1" applyNumberFormat="1" applyFont="1" applyFill="1" applyBorder="1" applyAlignment="1">
      <alignment vertical="center"/>
    </xf>
    <xf numFmtId="164" fontId="0" fillId="5" borderId="1" xfId="0" applyNumberFormat="1" applyFill="1" applyBorder="1" applyAlignment="1">
      <alignment vertical="center"/>
    </xf>
    <xf numFmtId="164" fontId="11" fillId="5" borderId="40" xfId="0" applyNumberFormat="1" applyFont="1" applyFill="1" applyBorder="1" applyAlignment="1">
      <alignment vertical="center"/>
    </xf>
    <xf numFmtId="164" fontId="0" fillId="5" borderId="39" xfId="0" applyNumberFormat="1" applyFill="1" applyBorder="1" applyAlignment="1">
      <alignment vertical="center"/>
    </xf>
    <xf numFmtId="0" fontId="0" fillId="0" borderId="12" xfId="0" applyBorder="1" applyAlignment="1">
      <alignment vertical="center"/>
    </xf>
    <xf numFmtId="164" fontId="0" fillId="5" borderId="0" xfId="0" applyNumberFormat="1" applyFill="1" applyAlignment="1">
      <alignment vertical="center"/>
    </xf>
    <xf numFmtId="164" fontId="11" fillId="5" borderId="30" xfId="0" applyNumberFormat="1" applyFont="1" applyFill="1" applyBorder="1" applyAlignment="1">
      <alignment vertical="center"/>
    </xf>
    <xf numFmtId="0" fontId="0" fillId="0" borderId="14" xfId="0" applyBorder="1" applyAlignment="1">
      <alignment vertical="center" wrapText="1"/>
    </xf>
    <xf numFmtId="0" fontId="0" fillId="0" borderId="14" xfId="0" applyBorder="1" applyAlignment="1">
      <alignment vertical="center"/>
    </xf>
    <xf numFmtId="0" fontId="7" fillId="13" borderId="1" xfId="0" applyFont="1" applyFill="1" applyBorder="1" applyAlignment="1">
      <alignment vertical="center"/>
    </xf>
    <xf numFmtId="9" fontId="0" fillId="0" borderId="1" xfId="0" applyNumberFormat="1" applyBorder="1" applyProtection="1">
      <protection locked="0"/>
    </xf>
    <xf numFmtId="0" fontId="7" fillId="13" borderId="0" xfId="0" applyFont="1" applyFill="1" applyAlignment="1">
      <alignment vertical="center"/>
    </xf>
    <xf numFmtId="0" fontId="7" fillId="0" borderId="0" xfId="0" applyFont="1" applyAlignment="1">
      <alignment vertical="center" wrapText="1"/>
    </xf>
    <xf numFmtId="164" fontId="0" fillId="5" borderId="42" xfId="0" applyNumberFormat="1" applyFill="1" applyBorder="1" applyAlignment="1">
      <alignment vertical="center"/>
    </xf>
    <xf numFmtId="164" fontId="11" fillId="5" borderId="39" xfId="0" applyNumberFormat="1" applyFont="1" applyFill="1" applyBorder="1" applyAlignment="1">
      <alignment vertical="center"/>
    </xf>
    <xf numFmtId="0" fontId="0" fillId="0" borderId="41" xfId="0" applyBorder="1" applyAlignment="1">
      <alignment vertical="center"/>
    </xf>
    <xf numFmtId="164" fontId="11" fillId="5" borderId="29" xfId="0" applyNumberFormat="1" applyFont="1" applyFill="1" applyBorder="1" applyAlignment="1">
      <alignment vertical="center"/>
    </xf>
    <xf numFmtId="0" fontId="0" fillId="0" borderId="32" xfId="0" applyBorder="1" applyAlignment="1">
      <alignment vertical="center"/>
    </xf>
    <xf numFmtId="0" fontId="7" fillId="0" borderId="44" xfId="0" applyFont="1" applyBorder="1" applyAlignment="1">
      <alignment vertical="center"/>
    </xf>
    <xf numFmtId="0" fontId="7" fillId="0" borderId="45" xfId="0" applyFont="1" applyBorder="1" applyAlignment="1">
      <alignment vertical="center"/>
    </xf>
    <xf numFmtId="164" fontId="0" fillId="5" borderId="45" xfId="0" applyNumberFormat="1" applyFill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7" fillId="0" borderId="33" xfId="0" applyFont="1" applyBorder="1" applyAlignment="1">
      <alignment vertical="center"/>
    </xf>
    <xf numFmtId="164" fontId="0" fillId="5" borderId="33" xfId="0" applyNumberFormat="1" applyFill="1" applyBorder="1" applyAlignment="1">
      <alignment vertical="center"/>
    </xf>
    <xf numFmtId="0" fontId="7" fillId="0" borderId="36" xfId="0" applyFont="1" applyBorder="1" applyAlignment="1">
      <alignment vertical="center"/>
    </xf>
    <xf numFmtId="0" fontId="0" fillId="0" borderId="38" xfId="0" applyBorder="1"/>
    <xf numFmtId="0" fontId="7" fillId="0" borderId="38" xfId="0" applyFont="1" applyBorder="1" applyAlignment="1">
      <alignment vertical="center"/>
    </xf>
    <xf numFmtId="164" fontId="0" fillId="5" borderId="38" xfId="0" applyNumberFormat="1" applyFill="1" applyBorder="1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1" fillId="0" borderId="0" xfId="0" applyNumberFormat="1" applyFont="1" applyAlignment="1">
      <alignment horizontal="center" vertical="center"/>
    </xf>
    <xf numFmtId="9" fontId="0" fillId="0" borderId="0" xfId="0" applyNumberFormat="1" applyAlignment="1" applyProtection="1">
      <alignment vertical="center"/>
      <protection locked="0"/>
    </xf>
    <xf numFmtId="0" fontId="7" fillId="0" borderId="42" xfId="0" applyFont="1" applyBorder="1" applyAlignment="1">
      <alignment vertical="center"/>
    </xf>
    <xf numFmtId="0" fontId="7" fillId="0" borderId="46" xfId="0" applyFont="1" applyBorder="1" applyAlignment="1">
      <alignment vertical="center"/>
    </xf>
    <xf numFmtId="165" fontId="7" fillId="0" borderId="42" xfId="1" applyNumberFormat="1" applyFont="1" applyFill="1" applyBorder="1" applyAlignment="1">
      <alignment vertical="center"/>
    </xf>
    <xf numFmtId="9" fontId="0" fillId="0" borderId="2" xfId="0" applyNumberFormat="1" applyBorder="1" applyAlignment="1" applyProtection="1">
      <alignment vertical="center"/>
      <protection locked="0"/>
    </xf>
    <xf numFmtId="0" fontId="0" fillId="0" borderId="16" xfId="0" applyBorder="1" applyAlignment="1">
      <alignment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0" fontId="1" fillId="2" borderId="26" xfId="0" applyFont="1" applyFill="1" applyBorder="1" applyAlignment="1">
      <alignment vertical="center" wrapText="1"/>
    </xf>
    <xf numFmtId="0" fontId="7" fillId="0" borderId="23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165" fontId="7" fillId="0" borderId="25" xfId="1" applyNumberFormat="1" applyFont="1" applyFill="1" applyBorder="1" applyAlignment="1">
      <alignment vertical="center"/>
    </xf>
    <xf numFmtId="9" fontId="13" fillId="0" borderId="26" xfId="1" applyFont="1" applyFill="1" applyBorder="1" applyAlignment="1">
      <alignment vertical="center"/>
    </xf>
    <xf numFmtId="9" fontId="7" fillId="0" borderId="8" xfId="1" applyFont="1" applyFill="1" applyBorder="1" applyAlignment="1">
      <alignment vertical="center"/>
    </xf>
    <xf numFmtId="166" fontId="14" fillId="0" borderId="27" xfId="0" applyNumberFormat="1" applyFont="1" applyBorder="1" applyAlignment="1">
      <alignment horizontal="center" vertical="center"/>
    </xf>
    <xf numFmtId="166" fontId="14" fillId="0" borderId="25" xfId="0" applyNumberFormat="1" applyFont="1" applyBorder="1" applyAlignment="1">
      <alignment horizontal="center" vertical="center"/>
    </xf>
    <xf numFmtId="166" fontId="14" fillId="0" borderId="6" xfId="0" applyNumberFormat="1" applyFont="1" applyBorder="1" applyAlignment="1">
      <alignment horizontal="center" vertical="center"/>
    </xf>
    <xf numFmtId="9" fontId="7" fillId="0" borderId="5" xfId="1" applyFont="1" applyFill="1" applyBorder="1" applyAlignment="1">
      <alignment horizontal="center" vertical="center"/>
    </xf>
    <xf numFmtId="9" fontId="7" fillId="0" borderId="6" xfId="1" applyFont="1" applyFill="1" applyBorder="1" applyAlignment="1">
      <alignment horizontal="center" vertical="center"/>
    </xf>
    <xf numFmtId="166" fontId="7" fillId="0" borderId="6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47" xfId="0" applyFont="1" applyBorder="1" applyAlignment="1">
      <alignment vertical="center"/>
    </xf>
    <xf numFmtId="9" fontId="13" fillId="0" borderId="43" xfId="1" applyFont="1" applyFill="1" applyBorder="1" applyAlignment="1">
      <alignment vertical="center"/>
    </xf>
    <xf numFmtId="9" fontId="7" fillId="0" borderId="10" xfId="1" applyFont="1" applyFill="1" applyBorder="1" applyAlignment="1">
      <alignment vertical="center"/>
    </xf>
    <xf numFmtId="166" fontId="14" fillId="0" borderId="48" xfId="0" applyNumberFormat="1" applyFont="1" applyBorder="1" applyAlignment="1">
      <alignment horizontal="center" vertical="center"/>
    </xf>
    <xf numFmtId="166" fontId="14" fillId="0" borderId="42" xfId="0" applyNumberFormat="1" applyFont="1" applyBorder="1" applyAlignment="1">
      <alignment horizontal="center" vertical="center"/>
    </xf>
    <xf numFmtId="166" fontId="14" fillId="0" borderId="2" xfId="0" applyNumberFormat="1" applyFont="1" applyBorder="1" applyAlignment="1">
      <alignment horizontal="center" vertical="center"/>
    </xf>
    <xf numFmtId="9" fontId="7" fillId="0" borderId="9" xfId="1" applyFont="1" applyFill="1" applyBorder="1" applyAlignment="1">
      <alignment horizontal="center" vertical="center"/>
    </xf>
    <xf numFmtId="9" fontId="7" fillId="0" borderId="2" xfId="1" applyFont="1" applyFill="1" applyBorder="1" applyAlignment="1">
      <alignment horizontal="center" vertical="center"/>
    </xf>
    <xf numFmtId="166" fontId="7" fillId="0" borderId="2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39" xfId="0" applyBorder="1"/>
    <xf numFmtId="0" fontId="15" fillId="0" borderId="41" xfId="0" applyFont="1" applyBorder="1"/>
    <xf numFmtId="0" fontId="0" fillId="0" borderId="12" xfId="0" applyBorder="1"/>
    <xf numFmtId="166" fontId="16" fillId="0" borderId="39" xfId="0" applyNumberFormat="1" applyFont="1" applyBorder="1" applyAlignment="1">
      <alignment horizontal="center"/>
    </xf>
    <xf numFmtId="166" fontId="16" fillId="0" borderId="1" xfId="0" applyNumberFormat="1" applyFont="1" applyBorder="1" applyAlignment="1">
      <alignment horizontal="center"/>
    </xf>
    <xf numFmtId="166" fontId="0" fillId="0" borderId="21" xfId="0" applyNumberFormat="1" applyBorder="1" applyAlignment="1">
      <alignment vertical="center" wrapText="1"/>
    </xf>
    <xf numFmtId="9" fontId="0" fillId="0" borderId="11" xfId="1" applyFont="1" applyFill="1" applyBorder="1" applyAlignment="1">
      <alignment horizontal="center"/>
    </xf>
    <xf numFmtId="9" fontId="0" fillId="0" borderId="1" xfId="1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9" xfId="0" applyBorder="1"/>
    <xf numFmtId="0" fontId="15" fillId="0" borderId="32" xfId="0" applyFont="1" applyBorder="1"/>
    <xf numFmtId="0" fontId="0" fillId="0" borderId="14" xfId="0" applyBorder="1"/>
    <xf numFmtId="166" fontId="0" fillId="0" borderId="18" xfId="0" applyNumberFormat="1" applyBorder="1" applyAlignment="1">
      <alignment vertical="center" wrapText="1"/>
    </xf>
    <xf numFmtId="166" fontId="16" fillId="0" borderId="33" xfId="0" applyNumberFormat="1" applyFont="1" applyBorder="1" applyAlignment="1">
      <alignment horizontal="center"/>
    </xf>
    <xf numFmtId="166" fontId="16" fillId="0" borderId="29" xfId="0" applyNumberFormat="1" applyFont="1" applyBorder="1" applyAlignment="1">
      <alignment horizontal="center"/>
    </xf>
    <xf numFmtId="166" fontId="16" fillId="0" borderId="0" xfId="0" applyNumberFormat="1" applyFont="1" applyAlignment="1">
      <alignment horizontal="center"/>
    </xf>
    <xf numFmtId="9" fontId="0" fillId="0" borderId="13" xfId="1" applyFont="1" applyFill="1" applyBorder="1" applyAlignment="1">
      <alignment horizontal="center"/>
    </xf>
    <xf numFmtId="9" fontId="0" fillId="0" borderId="0" xfId="1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42" xfId="0" applyBorder="1"/>
    <xf numFmtId="0" fontId="15" fillId="0" borderId="43" xfId="0" applyFont="1" applyBorder="1"/>
    <xf numFmtId="0" fontId="0" fillId="0" borderId="10" xfId="0" applyBorder="1"/>
    <xf numFmtId="166" fontId="16" fillId="0" borderId="2" xfId="0" applyNumberFormat="1" applyFont="1" applyBorder="1" applyAlignment="1">
      <alignment horizontal="center"/>
    </xf>
    <xf numFmtId="166" fontId="0" fillId="0" borderId="20" xfId="0" applyNumberFormat="1" applyBorder="1" applyAlignment="1">
      <alignment vertical="center" wrapText="1"/>
    </xf>
    <xf numFmtId="9" fontId="0" fillId="0" borderId="9" xfId="1" applyFont="1" applyFill="1" applyBorder="1" applyAlignment="1">
      <alignment horizontal="center"/>
    </xf>
    <xf numFmtId="9" fontId="0" fillId="0" borderId="2" xfId="1" applyFont="1" applyFill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66" fontId="16" fillId="0" borderId="45" xfId="0" applyNumberFormat="1" applyFont="1" applyBorder="1" applyAlignment="1">
      <alignment horizontal="center"/>
    </xf>
    <xf numFmtId="166" fontId="0" fillId="0" borderId="21" xfId="0" applyNumberFormat="1" applyBorder="1" applyAlignment="1">
      <alignment horizontal="left" vertical="center"/>
    </xf>
    <xf numFmtId="166" fontId="0" fillId="0" borderId="18" xfId="0" applyNumberFormat="1" applyBorder="1" applyAlignment="1">
      <alignment horizontal="left" vertical="center"/>
    </xf>
    <xf numFmtId="166" fontId="16" fillId="0" borderId="13" xfId="0" applyNumberFormat="1" applyFont="1" applyBorder="1" applyAlignment="1">
      <alignment horizontal="center"/>
    </xf>
    <xf numFmtId="166" fontId="16" fillId="0" borderId="48" xfId="0" applyNumberFormat="1" applyFont="1" applyBorder="1" applyAlignment="1">
      <alignment horizontal="center"/>
    </xf>
    <xf numFmtId="166" fontId="16" fillId="0" borderId="42" xfId="0" applyNumberFormat="1" applyFont="1" applyBorder="1" applyAlignment="1">
      <alignment horizontal="center"/>
    </xf>
    <xf numFmtId="9" fontId="13" fillId="0" borderId="41" xfId="1" applyFont="1" applyFill="1" applyBorder="1" applyAlignment="1">
      <alignment vertical="center"/>
    </xf>
    <xf numFmtId="9" fontId="7" fillId="0" borderId="12" xfId="1" applyFont="1" applyFill="1" applyBorder="1" applyAlignment="1">
      <alignment vertical="center"/>
    </xf>
    <xf numFmtId="166" fontId="14" fillId="0" borderId="45" xfId="0" applyNumberFormat="1" applyFont="1" applyBorder="1" applyAlignment="1">
      <alignment horizontal="center" vertical="center"/>
    </xf>
    <xf numFmtId="166" fontId="14" fillId="0" borderId="39" xfId="0" applyNumberFormat="1" applyFont="1" applyBorder="1" applyAlignment="1">
      <alignment horizontal="center" vertical="center"/>
    </xf>
    <xf numFmtId="166" fontId="14" fillId="0" borderId="1" xfId="0" applyNumberFormat="1" applyFont="1" applyBorder="1" applyAlignment="1">
      <alignment horizontal="center" vertical="center"/>
    </xf>
    <xf numFmtId="9" fontId="7" fillId="0" borderId="11" xfId="1" applyFont="1" applyFill="1" applyBorder="1" applyAlignment="1">
      <alignment horizontal="center" vertical="center"/>
    </xf>
    <xf numFmtId="9" fontId="7" fillId="0" borderId="1" xfId="1" applyFont="1" applyFill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9" fontId="13" fillId="0" borderId="32" xfId="1" applyFont="1" applyFill="1" applyBorder="1" applyAlignment="1">
      <alignment vertical="center"/>
    </xf>
    <xf numFmtId="9" fontId="7" fillId="0" borderId="14" xfId="1" applyFont="1" applyFill="1" applyBorder="1" applyAlignment="1">
      <alignment vertical="center"/>
    </xf>
    <xf numFmtId="166" fontId="14" fillId="0" borderId="33" xfId="0" applyNumberFormat="1" applyFont="1" applyBorder="1" applyAlignment="1">
      <alignment horizontal="center" vertical="center"/>
    </xf>
    <xf numFmtId="166" fontId="14" fillId="0" borderId="29" xfId="0" applyNumberFormat="1" applyFont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/>
    </xf>
    <xf numFmtId="9" fontId="7" fillId="0" borderId="13" xfId="1" applyFont="1" applyFill="1" applyBorder="1" applyAlignment="1">
      <alignment horizontal="center" vertical="center"/>
    </xf>
    <xf numFmtId="9" fontId="7" fillId="0" borderId="0" xfId="1" applyFont="1" applyFill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166" fontId="16" fillId="0" borderId="29" xfId="0" applyNumberFormat="1" applyFont="1" applyBorder="1" applyAlignment="1">
      <alignment horizontal="center" vertical="center"/>
    </xf>
    <xf numFmtId="166" fontId="16" fillId="0" borderId="0" xfId="0" applyNumberFormat="1" applyFont="1" applyAlignment="1">
      <alignment horizontal="center" vertical="center"/>
    </xf>
    <xf numFmtId="9" fontId="7" fillId="0" borderId="13" xfId="1" applyFont="1" applyFill="1" applyBorder="1" applyAlignment="1">
      <alignment horizontal="center" vertical="center" wrapText="1"/>
    </xf>
    <xf numFmtId="9" fontId="7" fillId="0" borderId="0" xfId="1" applyFont="1" applyFill="1" applyAlignment="1">
      <alignment horizontal="center" vertical="center" wrapText="1"/>
    </xf>
    <xf numFmtId="166" fontId="7" fillId="0" borderId="0" xfId="0" applyNumberFormat="1" applyFont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9" fontId="7" fillId="0" borderId="13" xfId="1" quotePrefix="1" applyFont="1" applyFill="1" applyBorder="1" applyAlignment="1">
      <alignment horizontal="center" vertical="center" wrapText="1"/>
    </xf>
    <xf numFmtId="9" fontId="7" fillId="0" borderId="0" xfId="1" quotePrefix="1" applyFont="1" applyFill="1" applyAlignment="1">
      <alignment horizontal="center" vertical="center" wrapText="1"/>
    </xf>
    <xf numFmtId="166" fontId="7" fillId="0" borderId="0" xfId="0" quotePrefix="1" applyNumberFormat="1" applyFont="1" applyAlignment="1">
      <alignment horizontal="center" vertical="center" wrapText="1"/>
    </xf>
    <xf numFmtId="0" fontId="7" fillId="0" borderId="14" xfId="0" quotePrefix="1" applyFont="1" applyBorder="1" applyAlignment="1">
      <alignment horizontal="center" vertical="center" wrapText="1"/>
    </xf>
    <xf numFmtId="165" fontId="13" fillId="0" borderId="32" xfId="1" applyNumberFormat="1" applyFont="1" applyFill="1" applyBorder="1" applyAlignment="1">
      <alignment vertical="center"/>
    </xf>
    <xf numFmtId="165" fontId="7" fillId="0" borderId="14" xfId="1" applyNumberFormat="1" applyFont="1" applyFill="1" applyBorder="1" applyAlignment="1">
      <alignment vertical="center"/>
    </xf>
    <xf numFmtId="165" fontId="13" fillId="0" borderId="43" xfId="1" applyNumberFormat="1" applyFont="1" applyFill="1" applyBorder="1" applyAlignment="1">
      <alignment vertical="center"/>
    </xf>
    <xf numFmtId="165" fontId="7" fillId="0" borderId="10" xfId="1" applyNumberFormat="1" applyFont="1" applyFill="1" applyBorder="1" applyAlignment="1">
      <alignment vertical="center"/>
    </xf>
    <xf numFmtId="0" fontId="0" fillId="0" borderId="32" xfId="0" applyBorder="1"/>
    <xf numFmtId="0" fontId="0" fillId="0" borderId="34" xfId="0" applyBorder="1"/>
    <xf numFmtId="0" fontId="15" fillId="0" borderId="37" xfId="0" applyFont="1" applyBorder="1"/>
    <xf numFmtId="0" fontId="0" fillId="0" borderId="16" xfId="0" applyBorder="1"/>
    <xf numFmtId="166" fontId="0" fillId="0" borderId="19" xfId="0" applyNumberFormat="1" applyBorder="1" applyAlignment="1">
      <alignment horizontal="left" vertical="center"/>
    </xf>
    <xf numFmtId="9" fontId="0" fillId="0" borderId="15" xfId="1" applyFont="1" applyFill="1" applyBorder="1" applyAlignment="1">
      <alignment horizontal="center"/>
    </xf>
    <xf numFmtId="9" fontId="0" fillId="0" borderId="7" xfId="1" applyFont="1" applyFill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164" fontId="0" fillId="5" borderId="25" xfId="0" applyNumberFormat="1" applyFill="1" applyBorder="1" applyAlignment="1">
      <alignment vertical="center"/>
    </xf>
    <xf numFmtId="164" fontId="11" fillId="5" borderId="42" xfId="0" applyNumberFormat="1" applyFont="1" applyFill="1" applyBorder="1" applyAlignment="1">
      <alignment vertical="center"/>
    </xf>
    <xf numFmtId="9" fontId="0" fillId="0" borderId="2" xfId="0" applyNumberFormat="1" applyBorder="1" applyProtection="1">
      <protection locked="0"/>
    </xf>
    <xf numFmtId="0" fontId="2" fillId="4" borderId="33" xfId="0" applyFont="1" applyFill="1" applyBorder="1" applyAlignment="1">
      <alignment horizontal="center" vertical="center" wrapText="1"/>
    </xf>
    <xf numFmtId="0" fontId="2" fillId="4" borderId="42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left" vertical="center" wrapText="1"/>
    </xf>
    <xf numFmtId="166" fontId="17" fillId="0" borderId="45" xfId="0" applyNumberFormat="1" applyFont="1" applyBorder="1" applyAlignment="1">
      <alignment horizontal="center"/>
    </xf>
    <xf numFmtId="166" fontId="17" fillId="0" borderId="39" xfId="0" applyNumberFormat="1" applyFont="1" applyBorder="1" applyAlignment="1">
      <alignment horizontal="center"/>
    </xf>
    <xf numFmtId="166" fontId="17" fillId="0" borderId="1" xfId="0" applyNumberFormat="1" applyFont="1" applyBorder="1" applyAlignment="1">
      <alignment horizontal="center"/>
    </xf>
    <xf numFmtId="166" fontId="17" fillId="0" borderId="33" xfId="0" applyNumberFormat="1" applyFont="1" applyBorder="1" applyAlignment="1">
      <alignment horizontal="center"/>
    </xf>
    <xf numFmtId="166" fontId="17" fillId="0" borderId="29" xfId="0" applyNumberFormat="1" applyFont="1" applyBorder="1" applyAlignment="1">
      <alignment horizontal="center"/>
    </xf>
    <xf numFmtId="166" fontId="17" fillId="0" borderId="0" xfId="0" applyNumberFormat="1" applyFont="1" applyAlignment="1">
      <alignment horizontal="center"/>
    </xf>
    <xf numFmtId="166" fontId="16" fillId="0" borderId="33" xfId="0" applyNumberFormat="1" applyFont="1" applyBorder="1" applyAlignment="1">
      <alignment horizontal="center" vertical="center"/>
    </xf>
    <xf numFmtId="166" fontId="17" fillId="0" borderId="33" xfId="0" applyNumberFormat="1" applyFont="1" applyBorder="1" applyAlignment="1">
      <alignment horizontal="center" vertical="center"/>
    </xf>
    <xf numFmtId="166" fontId="17" fillId="0" borderId="29" xfId="0" applyNumberFormat="1" applyFont="1" applyBorder="1" applyAlignment="1">
      <alignment horizontal="center" vertical="center"/>
    </xf>
    <xf numFmtId="166" fontId="17" fillId="0" borderId="0" xfId="0" applyNumberFormat="1" applyFont="1" applyAlignment="1">
      <alignment horizontal="center" vertical="center"/>
    </xf>
    <xf numFmtId="166" fontId="16" fillId="0" borderId="38" xfId="0" applyNumberFormat="1" applyFont="1" applyBorder="1" applyAlignment="1">
      <alignment horizontal="center"/>
    </xf>
    <xf numFmtId="166" fontId="14" fillId="0" borderId="34" xfId="0" applyNumberFormat="1" applyFont="1" applyBorder="1" applyAlignment="1">
      <alignment horizontal="center" vertical="center"/>
    </xf>
    <xf numFmtId="166" fontId="14" fillId="0" borderId="7" xfId="0" applyNumberFormat="1" applyFont="1" applyBorder="1" applyAlignment="1">
      <alignment horizontal="center" vertical="center"/>
    </xf>
    <xf numFmtId="0" fontId="0" fillId="10" borderId="18" xfId="0" applyFill="1" applyBorder="1" applyAlignment="1">
      <alignment vertical="center" wrapText="1"/>
    </xf>
    <xf numFmtId="0" fontId="0" fillId="10" borderId="19" xfId="0" applyFill="1" applyBorder="1" applyAlignment="1">
      <alignment vertical="center" wrapText="1"/>
    </xf>
    <xf numFmtId="0" fontId="0" fillId="10" borderId="14" xfId="0" applyFill="1" applyBorder="1" applyAlignment="1">
      <alignment vertical="center" wrapText="1"/>
    </xf>
    <xf numFmtId="0" fontId="0" fillId="10" borderId="16" xfId="0" applyFill="1" applyBorder="1" applyAlignment="1">
      <alignment vertical="center" wrapText="1"/>
    </xf>
    <xf numFmtId="0" fontId="0" fillId="10" borderId="0" xfId="0" applyFill="1" applyAlignment="1">
      <alignment vertical="center"/>
    </xf>
    <xf numFmtId="0" fontId="0" fillId="10" borderId="7" xfId="0" applyFill="1" applyBorder="1" applyAlignment="1">
      <alignment vertical="center"/>
    </xf>
    <xf numFmtId="0" fontId="0" fillId="10" borderId="14" xfId="0" applyFill="1" applyBorder="1" applyAlignment="1">
      <alignment horizontal="center" vertical="center"/>
    </xf>
    <xf numFmtId="0" fontId="0" fillId="10" borderId="19" xfId="0" applyFill="1" applyBorder="1" applyAlignment="1">
      <alignment vertical="justify" wrapText="1"/>
    </xf>
    <xf numFmtId="164" fontId="0" fillId="5" borderId="2" xfId="0" applyNumberFormat="1" applyFill="1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20" xfId="0" applyBorder="1" applyAlignment="1">
      <alignment horizontal="center"/>
    </xf>
    <xf numFmtId="164" fontId="0" fillId="5" borderId="23" xfId="0" applyNumberFormat="1" applyFill="1" applyBorder="1" applyAlignment="1">
      <alignment vertical="center"/>
    </xf>
    <xf numFmtId="0" fontId="0" fillId="0" borderId="10" xfId="0" applyBorder="1" applyAlignment="1">
      <alignment vertical="center" wrapText="1"/>
    </xf>
    <xf numFmtId="0" fontId="19" fillId="2" borderId="17" xfId="0" applyFont="1" applyFill="1" applyBorder="1" applyAlignment="1">
      <alignment vertical="center" wrapText="1"/>
    </xf>
    <xf numFmtId="0" fontId="19" fillId="2" borderId="3" xfId="0" applyFont="1" applyFill="1" applyBorder="1" applyAlignment="1">
      <alignment vertical="center" wrapText="1"/>
    </xf>
    <xf numFmtId="0" fontId="19" fillId="2" borderId="22" xfId="0" applyFont="1" applyFill="1" applyBorder="1" applyAlignment="1">
      <alignment vertical="center" wrapText="1"/>
    </xf>
    <xf numFmtId="0" fontId="20" fillId="4" borderId="22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1" fillId="0" borderId="0" xfId="0" applyFont="1"/>
    <xf numFmtId="164" fontId="0" fillId="5" borderId="8" xfId="0" applyNumberFormat="1" applyFill="1" applyBorder="1" applyAlignment="1">
      <alignment vertical="center"/>
    </xf>
    <xf numFmtId="0" fontId="0" fillId="0" borderId="12" xfId="0" applyBorder="1" applyAlignment="1">
      <alignment vertical="center" wrapText="1"/>
    </xf>
    <xf numFmtId="9" fontId="0" fillId="0" borderId="1" xfId="0" applyNumberFormat="1" applyBorder="1" applyAlignment="1" applyProtection="1">
      <alignment vertical="center"/>
      <protection locked="0"/>
    </xf>
    <xf numFmtId="166" fontId="17" fillId="0" borderId="40" xfId="0" applyNumberFormat="1" applyFont="1" applyBorder="1" applyAlignment="1">
      <alignment horizontal="center"/>
    </xf>
    <xf numFmtId="166" fontId="17" fillId="0" borderId="30" xfId="0" applyNumberFormat="1" applyFont="1" applyBorder="1" applyAlignment="1">
      <alignment horizontal="center"/>
    </xf>
    <xf numFmtId="166" fontId="17" fillId="0" borderId="48" xfId="0" applyNumberFormat="1" applyFont="1" applyBorder="1" applyAlignment="1">
      <alignment horizontal="center"/>
    </xf>
    <xf numFmtId="166" fontId="17" fillId="0" borderId="42" xfId="0" applyNumberFormat="1" applyFont="1" applyBorder="1" applyAlignment="1">
      <alignment horizontal="center"/>
    </xf>
    <xf numFmtId="166" fontId="17" fillId="0" borderId="46" xfId="0" applyNumberFormat="1" applyFont="1" applyBorder="1" applyAlignment="1">
      <alignment horizontal="center"/>
    </xf>
    <xf numFmtId="166" fontId="17" fillId="0" borderId="39" xfId="0" applyNumberFormat="1" applyFont="1" applyBorder="1" applyAlignment="1">
      <alignment horizontal="center" vertical="center"/>
    </xf>
    <xf numFmtId="166" fontId="17" fillId="0" borderId="1" xfId="0" applyNumberFormat="1" applyFont="1" applyBorder="1" applyAlignment="1">
      <alignment horizontal="center" vertical="center"/>
    </xf>
    <xf numFmtId="0" fontId="8" fillId="7" borderId="28" xfId="0" applyFont="1" applyFill="1" applyBorder="1" applyAlignment="1" applyProtection="1">
      <alignment horizontal="center" vertical="top" wrapText="1"/>
      <protection locked="0"/>
    </xf>
    <xf numFmtId="0" fontId="0" fillId="0" borderId="21" xfId="0" applyBorder="1" applyAlignment="1">
      <alignment horizontal="center"/>
    </xf>
    <xf numFmtId="164" fontId="0" fillId="5" borderId="47" xfId="0" applyNumberFormat="1" applyFill="1" applyBorder="1" applyAlignment="1">
      <alignment vertical="center"/>
    </xf>
    <xf numFmtId="164" fontId="11" fillId="5" borderId="2" xfId="0" applyNumberFormat="1" applyFont="1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center" wrapText="1"/>
    </xf>
    <xf numFmtId="0" fontId="8" fillId="7" borderId="28" xfId="0" applyFont="1" applyFill="1" applyBorder="1" applyAlignment="1" applyProtection="1">
      <alignment vertical="top" wrapText="1"/>
      <protection locked="0"/>
    </xf>
    <xf numFmtId="166" fontId="7" fillId="0" borderId="28" xfId="0" applyNumberFormat="1" applyFont="1" applyBorder="1" applyAlignment="1">
      <alignment horizontal="left" vertical="center"/>
    </xf>
    <xf numFmtId="0" fontId="7" fillId="0" borderId="28" xfId="0" applyFont="1" applyBorder="1" applyAlignment="1">
      <alignment horizontal="center" vertical="center"/>
    </xf>
    <xf numFmtId="166" fontId="0" fillId="0" borderId="20" xfId="0" applyNumberFormat="1" applyBorder="1" applyAlignment="1">
      <alignment horizontal="left" vertical="center"/>
    </xf>
    <xf numFmtId="166" fontId="0" fillId="0" borderId="18" xfId="0" applyNumberFormat="1" applyBorder="1" applyAlignment="1">
      <alignment horizontal="left" vertical="center" wrapText="1"/>
    </xf>
    <xf numFmtId="0" fontId="0" fillId="12" borderId="12" xfId="0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8" xfId="0" quotePrefix="1" applyFont="1" applyBorder="1" applyAlignment="1">
      <alignment horizontal="center" vertical="center" wrapText="1"/>
    </xf>
    <xf numFmtId="0" fontId="0" fillId="0" borderId="34" xfId="0" applyBorder="1" applyAlignment="1">
      <alignment vertical="center"/>
    </xf>
    <xf numFmtId="0" fontId="15" fillId="0" borderId="37" xfId="0" applyFont="1" applyBorder="1" applyAlignment="1">
      <alignment vertical="center"/>
    </xf>
    <xf numFmtId="166" fontId="16" fillId="0" borderId="38" xfId="0" applyNumberFormat="1" applyFont="1" applyBorder="1" applyAlignment="1">
      <alignment horizontal="center" vertical="center"/>
    </xf>
    <xf numFmtId="166" fontId="0" fillId="0" borderId="19" xfId="0" applyNumberFormat="1" applyBorder="1" applyAlignment="1">
      <alignment horizontal="left" vertical="center" wrapText="1"/>
    </xf>
    <xf numFmtId="9" fontId="0" fillId="0" borderId="15" xfId="1" applyFont="1" applyFill="1" applyBorder="1" applyAlignment="1">
      <alignment horizontal="center" vertical="center"/>
    </xf>
    <xf numFmtId="9" fontId="0" fillId="0" borderId="7" xfId="1" applyFont="1" applyFill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4" fillId="0" borderId="0" xfId="0" applyFont="1"/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22" fillId="7" borderId="8" xfId="0" applyFont="1" applyFill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vertical="top"/>
    </xf>
    <xf numFmtId="165" fontId="0" fillId="0" borderId="28" xfId="1" applyNumberFormat="1" applyFont="1" applyBorder="1" applyAlignment="1">
      <alignment vertical="top"/>
    </xf>
    <xf numFmtId="164" fontId="7" fillId="5" borderId="23" xfId="0" applyNumberFormat="1" applyFont="1" applyFill="1" applyBorder="1" applyAlignment="1">
      <alignment vertical="center"/>
    </xf>
    <xf numFmtId="0" fontId="0" fillId="0" borderId="8" xfId="0" applyBorder="1" applyAlignment="1">
      <alignment vertical="top"/>
    </xf>
    <xf numFmtId="164" fontId="7" fillId="5" borderId="5" xfId="0" applyNumberFormat="1" applyFont="1" applyFill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vertical="top"/>
    </xf>
    <xf numFmtId="165" fontId="0" fillId="0" borderId="18" xfId="1" applyNumberFormat="1" applyFont="1" applyBorder="1" applyAlignment="1">
      <alignment vertical="top"/>
    </xf>
    <xf numFmtId="164" fontId="7" fillId="5" borderId="31" xfId="0" applyNumberFormat="1" applyFont="1" applyFill="1" applyBorder="1" applyAlignment="1">
      <alignment vertical="center"/>
    </xf>
    <xf numFmtId="0" fontId="0" fillId="0" borderId="14" xfId="0" applyBorder="1" applyAlignment="1">
      <alignment vertical="top"/>
    </xf>
    <xf numFmtId="164" fontId="7" fillId="5" borderId="13" xfId="0" applyNumberFormat="1" applyFont="1" applyFill="1" applyBorder="1" applyAlignment="1">
      <alignment vertical="center"/>
    </xf>
    <xf numFmtId="0" fontId="0" fillId="0" borderId="20" xfId="0" applyBorder="1" applyAlignment="1">
      <alignment vertical="top"/>
    </xf>
    <xf numFmtId="165" fontId="0" fillId="0" borderId="20" xfId="1" applyNumberFormat="1" applyFont="1" applyBorder="1" applyAlignment="1">
      <alignment vertical="top"/>
    </xf>
    <xf numFmtId="164" fontId="7" fillId="5" borderId="47" xfId="0" applyNumberFormat="1" applyFont="1" applyFill="1" applyBorder="1" applyAlignment="1">
      <alignment vertical="center"/>
    </xf>
    <xf numFmtId="0" fontId="0" fillId="0" borderId="10" xfId="0" applyBorder="1" applyAlignment="1">
      <alignment vertical="top"/>
    </xf>
    <xf numFmtId="164" fontId="7" fillId="5" borderId="9" xfId="0" applyNumberFormat="1" applyFont="1" applyFill="1" applyBorder="1" applyAlignment="1">
      <alignment vertical="center"/>
    </xf>
    <xf numFmtId="164" fontId="0" fillId="0" borderId="14" xfId="0" applyNumberFormat="1" applyBorder="1" applyAlignment="1">
      <alignment vertical="top"/>
    </xf>
    <xf numFmtId="164" fontId="0" fillId="0" borderId="10" xfId="0" applyNumberFormat="1" applyBorder="1" applyAlignment="1">
      <alignment vertical="top"/>
    </xf>
    <xf numFmtId="164" fontId="0" fillId="0" borderId="20" xfId="0" applyNumberFormat="1" applyBorder="1" applyAlignment="1">
      <alignment vertical="top"/>
    </xf>
    <xf numFmtId="0" fontId="0" fillId="0" borderId="18" xfId="0" applyBorder="1" applyAlignment="1">
      <alignment horizontal="center" vertical="top"/>
    </xf>
    <xf numFmtId="0" fontId="0" fillId="0" borderId="2" xfId="0" applyBorder="1" applyAlignment="1">
      <alignment vertical="top"/>
    </xf>
    <xf numFmtId="0" fontId="7" fillId="0" borderId="20" xfId="0" applyFont="1" applyBorder="1" applyAlignment="1">
      <alignment vertical="center"/>
    </xf>
    <xf numFmtId="0" fontId="0" fillId="0" borderId="19" xfId="0" applyBorder="1" applyAlignment="1">
      <alignment vertical="top"/>
    </xf>
    <xf numFmtId="165" fontId="0" fillId="0" borderId="19" xfId="1" applyNumberFormat="1" applyFont="1" applyBorder="1" applyAlignment="1">
      <alignment vertical="top"/>
    </xf>
    <xf numFmtId="164" fontId="7" fillId="5" borderId="36" xfId="0" applyNumberFormat="1" applyFont="1" applyFill="1" applyBorder="1" applyAlignment="1">
      <alignment vertical="center"/>
    </xf>
    <xf numFmtId="0" fontId="0" fillId="0" borderId="16" xfId="0" applyBorder="1" applyAlignment="1">
      <alignment vertical="top"/>
    </xf>
    <xf numFmtId="164" fontId="7" fillId="5" borderId="15" xfId="0" applyNumberFormat="1" applyFont="1" applyFill="1" applyBorder="1" applyAlignment="1">
      <alignment vertic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1" fillId="2" borderId="17" xfId="0" applyFont="1" applyFill="1" applyBorder="1" applyAlignment="1">
      <alignment vertical="center" wrapText="1"/>
    </xf>
    <xf numFmtId="0" fontId="0" fillId="14" borderId="18" xfId="0" applyFill="1" applyBorder="1" applyAlignment="1">
      <alignment vertical="center"/>
    </xf>
    <xf numFmtId="9" fontId="6" fillId="14" borderId="0" xfId="1" applyFont="1" applyFill="1" applyBorder="1" applyAlignment="1">
      <alignment horizontal="center" vertical="center"/>
    </xf>
    <xf numFmtId="0" fontId="0" fillId="0" borderId="18" xfId="0" applyBorder="1" applyAlignme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9" fontId="6" fillId="0" borderId="0" xfId="1" applyFont="1" applyBorder="1"/>
    <xf numFmtId="165" fontId="6" fillId="14" borderId="0" xfId="1" applyNumberFormat="1" applyFont="1" applyFill="1" applyBorder="1" applyAlignment="1">
      <alignment horizontal="center" vertical="center"/>
    </xf>
    <xf numFmtId="0" fontId="7" fillId="14" borderId="18" xfId="0" applyFont="1" applyFill="1" applyBorder="1" applyAlignment="1">
      <alignment vertical="center"/>
    </xf>
    <xf numFmtId="9" fontId="7" fillId="14" borderId="0" xfId="1" applyFont="1" applyFill="1" applyBorder="1" applyAlignment="1">
      <alignment horizontal="center" vertical="center"/>
    </xf>
    <xf numFmtId="0" fontId="7" fillId="0" borderId="18" xfId="0" applyFont="1" applyBorder="1" applyAlignment="1">
      <alignment vertical="center"/>
    </xf>
    <xf numFmtId="164" fontId="7" fillId="0" borderId="0" xfId="0" applyNumberFormat="1" applyFont="1" applyAlignment="1">
      <alignment horizontal="center" vertical="center"/>
    </xf>
    <xf numFmtId="164" fontId="7" fillId="0" borderId="14" xfId="0" applyNumberFormat="1" applyFon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8" xfId="0" applyBorder="1" applyAlignment="1">
      <alignment horizontal="left" vertical="center"/>
    </xf>
    <xf numFmtId="0" fontId="0" fillId="0" borderId="6" xfId="0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/>
    <xf numFmtId="0" fontId="0" fillId="0" borderId="9" xfId="0" applyBorder="1" applyAlignment="1">
      <alignment vertical="center"/>
    </xf>
    <xf numFmtId="0" fontId="0" fillId="14" borderId="20" xfId="0" applyFill="1" applyBorder="1" applyAlignment="1">
      <alignment vertical="center"/>
    </xf>
    <xf numFmtId="9" fontId="6" fillId="14" borderId="2" xfId="1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14" borderId="19" xfId="0" applyFill="1" applyBorder="1" applyAlignment="1">
      <alignment vertical="center"/>
    </xf>
    <xf numFmtId="9" fontId="6" fillId="14" borderId="7" xfId="1" applyFont="1" applyFill="1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164" fontId="0" fillId="5" borderId="15" xfId="0" applyNumberFormat="1" applyFill="1" applyBorder="1" applyAlignment="1">
      <alignment vertical="center"/>
    </xf>
    <xf numFmtId="164" fontId="0" fillId="0" borderId="7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9" fontId="6" fillId="0" borderId="7" xfId="1" applyFont="1" applyBorder="1"/>
    <xf numFmtId="0" fontId="23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" fillId="2" borderId="50" xfId="0" applyFont="1" applyFill="1" applyBorder="1" applyAlignment="1">
      <alignment vertical="center" wrapText="1"/>
    </xf>
    <xf numFmtId="0" fontId="22" fillId="4" borderId="27" xfId="0" applyFont="1" applyFill="1" applyBorder="1" applyAlignment="1">
      <alignment horizontal="center" vertical="center" wrapText="1"/>
    </xf>
    <xf numFmtId="0" fontId="2" fillId="4" borderId="51" xfId="0" applyFont="1" applyFill="1" applyBorder="1" applyAlignment="1">
      <alignment horizontal="center" vertical="center" wrapText="1"/>
    </xf>
    <xf numFmtId="165" fontId="7" fillId="0" borderId="24" xfId="1" applyNumberFormat="1" applyFont="1" applyFill="1" applyBorder="1" applyAlignment="1">
      <alignment vertical="center"/>
    </xf>
    <xf numFmtId="164" fontId="11" fillId="5" borderId="25" xfId="0" applyNumberFormat="1" applyFont="1" applyFill="1" applyBorder="1" applyAlignment="1">
      <alignment vertical="center"/>
    </xf>
    <xf numFmtId="164" fontId="2" fillId="5" borderId="27" xfId="0" applyNumberFormat="1" applyFont="1" applyFill="1" applyBorder="1" applyAlignment="1">
      <alignment vertical="center"/>
    </xf>
    <xf numFmtId="164" fontId="7" fillId="0" borderId="25" xfId="0" applyNumberFormat="1" applyFont="1" applyBorder="1" applyAlignment="1">
      <alignment vertical="center"/>
    </xf>
    <xf numFmtId="164" fontId="0" fillId="5" borderId="27" xfId="0" applyNumberFormat="1" applyFill="1" applyBorder="1" applyAlignment="1">
      <alignment vertical="center"/>
    </xf>
    <xf numFmtId="165" fontId="7" fillId="0" borderId="30" xfId="1" applyNumberFormat="1" applyFont="1" applyFill="1" applyBorder="1" applyAlignment="1">
      <alignment vertical="center"/>
    </xf>
    <xf numFmtId="164" fontId="2" fillId="5" borderId="33" xfId="0" applyNumberFormat="1" applyFont="1" applyFill="1" applyBorder="1" applyAlignment="1">
      <alignment vertical="center"/>
    </xf>
    <xf numFmtId="164" fontId="7" fillId="0" borderId="29" xfId="0" applyNumberFormat="1" applyFont="1" applyBorder="1" applyAlignment="1">
      <alignment vertical="center"/>
    </xf>
    <xf numFmtId="164" fontId="0" fillId="5" borderId="30" xfId="0" applyNumberFormat="1" applyFill="1" applyBorder="1" applyAlignment="1">
      <alignment vertical="center"/>
    </xf>
    <xf numFmtId="165" fontId="7" fillId="0" borderId="46" xfId="1" applyNumberFormat="1" applyFont="1" applyFill="1" applyBorder="1" applyAlignment="1">
      <alignment vertical="center"/>
    </xf>
    <xf numFmtId="164" fontId="0" fillId="5" borderId="46" xfId="0" applyNumberFormat="1" applyFill="1" applyBorder="1" applyAlignment="1">
      <alignment vertical="center"/>
    </xf>
    <xf numFmtId="164" fontId="2" fillId="5" borderId="48" xfId="0" applyNumberFormat="1" applyFont="1" applyFill="1" applyBorder="1" applyAlignment="1">
      <alignment vertical="center"/>
    </xf>
    <xf numFmtId="164" fontId="7" fillId="0" borderId="42" xfId="0" applyNumberFormat="1" applyFont="1" applyBorder="1" applyAlignment="1">
      <alignment vertical="center"/>
    </xf>
    <xf numFmtId="165" fontId="7" fillId="0" borderId="1" xfId="1" applyNumberFormat="1" applyFont="1" applyFill="1" applyBorder="1" applyAlignment="1">
      <alignment vertical="center"/>
    </xf>
    <xf numFmtId="164" fontId="2" fillId="5" borderId="45" xfId="0" applyNumberFormat="1" applyFont="1" applyFill="1" applyBorder="1" applyAlignment="1">
      <alignment vertical="center"/>
    </xf>
    <xf numFmtId="164" fontId="7" fillId="0" borderId="39" xfId="0" applyNumberFormat="1" applyFont="1" applyBorder="1" applyAlignment="1">
      <alignment vertical="center"/>
    </xf>
    <xf numFmtId="165" fontId="7" fillId="0" borderId="0" xfId="1" applyNumberFormat="1" applyFont="1" applyFill="1" applyBorder="1" applyAlignment="1">
      <alignment vertical="center"/>
    </xf>
    <xf numFmtId="164" fontId="11" fillId="5" borderId="29" xfId="0" applyNumberFormat="1" applyFont="1" applyFill="1" applyBorder="1" applyAlignment="1">
      <alignment horizontal="right" vertical="center"/>
    </xf>
    <xf numFmtId="164" fontId="0" fillId="15" borderId="29" xfId="0" applyNumberFormat="1" applyFill="1" applyBorder="1" applyAlignment="1">
      <alignment vertical="center"/>
    </xf>
    <xf numFmtId="164" fontId="11" fillId="15" borderId="29" xfId="0" applyNumberFormat="1" applyFont="1" applyFill="1" applyBorder="1" applyAlignment="1">
      <alignment vertical="center"/>
    </xf>
    <xf numFmtId="164" fontId="2" fillId="15" borderId="33" xfId="0" applyNumberFormat="1" applyFont="1" applyFill="1" applyBorder="1" applyAlignment="1">
      <alignment vertical="center"/>
    </xf>
    <xf numFmtId="0" fontId="7" fillId="0" borderId="40" xfId="0" applyFont="1" applyBorder="1" applyAlignment="1">
      <alignment vertical="center"/>
    </xf>
    <xf numFmtId="165" fontId="7" fillId="0" borderId="40" xfId="1" applyNumberFormat="1" applyFont="1" applyFill="1" applyBorder="1" applyAlignment="1">
      <alignment vertical="center"/>
    </xf>
    <xf numFmtId="164" fontId="0" fillId="5" borderId="40" xfId="0" applyNumberFormat="1" applyFill="1" applyBorder="1" applyAlignment="1">
      <alignment vertical="center"/>
    </xf>
    <xf numFmtId="165" fontId="7" fillId="0" borderId="35" xfId="1" applyNumberFormat="1" applyFont="1" applyFill="1" applyBorder="1" applyAlignment="1">
      <alignment vertical="center"/>
    </xf>
    <xf numFmtId="164" fontId="11" fillId="5" borderId="34" xfId="0" applyNumberFormat="1" applyFont="1" applyFill="1" applyBorder="1" applyAlignment="1">
      <alignment vertical="center"/>
    </xf>
    <xf numFmtId="164" fontId="2" fillId="5" borderId="38" xfId="0" applyNumberFormat="1" applyFont="1" applyFill="1" applyBorder="1" applyAlignment="1">
      <alignment vertical="center"/>
    </xf>
    <xf numFmtId="164" fontId="7" fillId="0" borderId="34" xfId="0" applyNumberFormat="1" applyFont="1" applyBorder="1" applyAlignment="1">
      <alignment vertical="center"/>
    </xf>
    <xf numFmtId="164" fontId="22" fillId="5" borderId="0" xfId="0" applyNumberFormat="1" applyFont="1" applyFill="1" applyAlignment="1">
      <alignment vertical="center"/>
    </xf>
    <xf numFmtId="164" fontId="22" fillId="5" borderId="7" xfId="0" applyNumberFormat="1" applyFont="1" applyFill="1" applyBorder="1" applyAlignment="1">
      <alignment vertical="center"/>
    </xf>
    <xf numFmtId="0" fontId="0" fillId="0" borderId="16" xfId="0" applyBorder="1" applyAlignment="1">
      <alignment horizontal="center" vertical="center"/>
    </xf>
    <xf numFmtId="164" fontId="0" fillId="6" borderId="23" xfId="0" applyNumberFormat="1" applyFill="1" applyBorder="1" applyAlignment="1">
      <alignment vertical="center"/>
    </xf>
    <xf numFmtId="164" fontId="0" fillId="6" borderId="6" xfId="0" applyNumberFormat="1" applyFill="1" applyBorder="1" applyAlignment="1">
      <alignment vertical="center"/>
    </xf>
    <xf numFmtId="164" fontId="0" fillId="6" borderId="26" xfId="0" applyNumberFormat="1" applyFill="1" applyBorder="1" applyAlignment="1">
      <alignment vertical="center"/>
    </xf>
    <xf numFmtId="164" fontId="0" fillId="6" borderId="31" xfId="0" applyNumberFormat="1" applyFill="1" applyBorder="1" applyAlignment="1">
      <alignment vertical="center"/>
    </xf>
    <xf numFmtId="164" fontId="0" fillId="6" borderId="0" xfId="0" applyNumberFormat="1" applyFill="1" applyAlignment="1">
      <alignment vertical="center"/>
    </xf>
    <xf numFmtId="164" fontId="0" fillId="6" borderId="32" xfId="0" applyNumberFormat="1" applyFill="1" applyBorder="1" applyAlignment="1">
      <alignment vertical="center"/>
    </xf>
    <xf numFmtId="164" fontId="0" fillId="6" borderId="36" xfId="0" applyNumberFormat="1" applyFill="1" applyBorder="1" applyAlignment="1">
      <alignment vertical="center"/>
    </xf>
    <xf numFmtId="164" fontId="0" fillId="6" borderId="37" xfId="0" applyNumberFormat="1" applyFill="1" applyBorder="1" applyAlignment="1">
      <alignment vertical="center"/>
    </xf>
    <xf numFmtId="164" fontId="0" fillId="10" borderId="25" xfId="0" applyNumberFormat="1" applyFill="1" applyBorder="1" applyAlignment="1">
      <alignment vertical="center"/>
    </xf>
    <xf numFmtId="164" fontId="0" fillId="6" borderId="5" xfId="0" applyNumberFormat="1" applyFill="1" applyBorder="1" applyAlignment="1">
      <alignment vertical="center"/>
    </xf>
    <xf numFmtId="164" fontId="0" fillId="6" borderId="25" xfId="0" applyNumberFormat="1" applyFill="1" applyBorder="1" applyAlignment="1">
      <alignment vertical="center"/>
    </xf>
    <xf numFmtId="164" fontId="0" fillId="6" borderId="8" xfId="0" applyNumberFormat="1" applyFill="1" applyBorder="1" applyAlignment="1">
      <alignment vertical="center"/>
    </xf>
    <xf numFmtId="164" fontId="0" fillId="10" borderId="29" xfId="0" applyNumberFormat="1" applyFill="1" applyBorder="1" applyAlignment="1">
      <alignment vertical="center"/>
    </xf>
    <xf numFmtId="164" fontId="0" fillId="6" borderId="13" xfId="0" applyNumberFormat="1" applyFill="1" applyBorder="1" applyAlignment="1">
      <alignment vertical="center"/>
    </xf>
    <xf numFmtId="164" fontId="0" fillId="6" borderId="29" xfId="0" applyNumberFormat="1" applyFill="1" applyBorder="1" applyAlignment="1">
      <alignment vertical="center"/>
    </xf>
    <xf numFmtId="164" fontId="0" fillId="6" borderId="14" xfId="0" applyNumberFormat="1" applyFill="1" applyBorder="1" applyAlignment="1">
      <alignment vertical="center"/>
    </xf>
    <xf numFmtId="164" fontId="0" fillId="10" borderId="34" xfId="0" applyNumberFormat="1" applyFill="1" applyBorder="1" applyAlignment="1">
      <alignment vertical="center"/>
    </xf>
    <xf numFmtId="164" fontId="0" fillId="6" borderId="15" xfId="0" applyNumberFormat="1" applyFill="1" applyBorder="1" applyAlignment="1">
      <alignment vertical="center"/>
    </xf>
    <xf numFmtId="164" fontId="0" fillId="6" borderId="34" xfId="0" applyNumberFormat="1" applyFill="1" applyBorder="1" applyAlignment="1">
      <alignment vertical="center"/>
    </xf>
    <xf numFmtId="164" fontId="0" fillId="6" borderId="16" xfId="0" applyNumberFormat="1" applyFill="1" applyBorder="1" applyAlignment="1">
      <alignment vertical="center"/>
    </xf>
    <xf numFmtId="164" fontId="0" fillId="6" borderId="33" xfId="0" applyNumberFormat="1" applyFill="1" applyBorder="1" applyAlignment="1">
      <alignment vertical="center"/>
    </xf>
    <xf numFmtId="164" fontId="0" fillId="6" borderId="27" xfId="0" applyNumberFormat="1" applyFill="1" applyBorder="1" applyAlignment="1">
      <alignment vertical="center"/>
    </xf>
    <xf numFmtId="0" fontId="8" fillId="7" borderId="5" xfId="0" applyFont="1" applyFill="1" applyBorder="1" applyAlignment="1" applyProtection="1">
      <alignment horizontal="center" vertical="top" wrapText="1"/>
      <protection locked="0"/>
    </xf>
    <xf numFmtId="0" fontId="2" fillId="16" borderId="5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16" borderId="49" xfId="0" applyFill="1" applyBorder="1" applyAlignment="1">
      <alignment horizontal="center" vertical="center" wrapText="1"/>
    </xf>
    <xf numFmtId="0" fontId="0" fillId="16" borderId="49" xfId="0" applyFill="1" applyBorder="1" applyAlignment="1">
      <alignment horizontal="center"/>
    </xf>
    <xf numFmtId="9" fontId="0" fillId="0" borderId="0" xfId="1" applyFont="1"/>
    <xf numFmtId="164" fontId="0" fillId="16" borderId="49" xfId="0" applyNumberFormat="1" applyFill="1" applyBorder="1" applyAlignment="1">
      <alignment horizontal="center"/>
    </xf>
    <xf numFmtId="0" fontId="0" fillId="16" borderId="53" xfId="0" applyFill="1" applyBorder="1" applyAlignment="1">
      <alignment horizontal="center"/>
    </xf>
    <xf numFmtId="0" fontId="8" fillId="7" borderId="5" xfId="0" applyFont="1" applyFill="1" applyBorder="1" applyAlignment="1" applyProtection="1">
      <alignment horizontal="center" vertical="center" wrapText="1"/>
      <protection locked="0"/>
    </xf>
    <xf numFmtId="0" fontId="0" fillId="16" borderId="52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4" fillId="16" borderId="22" xfId="0" applyFont="1" applyFill="1" applyBorder="1" applyAlignment="1">
      <alignment horizontal="center" vertical="center"/>
    </xf>
    <xf numFmtId="165" fontId="17" fillId="0" borderId="28" xfId="1" applyNumberFormat="1" applyFont="1" applyBorder="1" applyAlignment="1">
      <alignment horizontal="center" vertical="center"/>
    </xf>
    <xf numFmtId="167" fontId="17" fillId="0" borderId="21" xfId="3" applyNumberFormat="1" applyFont="1" applyBorder="1" applyAlignment="1">
      <alignment horizontal="center"/>
    </xf>
    <xf numFmtId="165" fontId="17" fillId="0" borderId="21" xfId="1" applyNumberFormat="1" applyFont="1" applyBorder="1" applyAlignment="1">
      <alignment horizontal="center"/>
    </xf>
    <xf numFmtId="168" fontId="17" fillId="0" borderId="21" xfId="3" applyNumberFormat="1" applyFont="1" applyBorder="1" applyAlignment="1">
      <alignment horizontal="center"/>
    </xf>
    <xf numFmtId="167" fontId="17" fillId="0" borderId="18" xfId="3" applyNumberFormat="1" applyFont="1" applyBorder="1" applyAlignment="1">
      <alignment horizontal="center"/>
    </xf>
    <xf numFmtId="165" fontId="17" fillId="0" borderId="18" xfId="1" applyNumberFormat="1" applyFont="1" applyBorder="1" applyAlignment="1">
      <alignment horizontal="center"/>
    </xf>
    <xf numFmtId="168" fontId="17" fillId="0" borderId="18" xfId="3" applyNumberFormat="1" applyFont="1" applyBorder="1" applyAlignment="1">
      <alignment horizontal="center"/>
    </xf>
    <xf numFmtId="43" fontId="17" fillId="0" borderId="21" xfId="3" applyFont="1" applyBorder="1" applyAlignment="1">
      <alignment horizontal="center"/>
    </xf>
    <xf numFmtId="43" fontId="17" fillId="0" borderId="18" xfId="3" applyFont="1" applyBorder="1" applyAlignment="1">
      <alignment horizontal="center"/>
    </xf>
    <xf numFmtId="10" fontId="0" fillId="0" borderId="0" xfId="1" applyNumberFormat="1" applyFont="1"/>
    <xf numFmtId="165" fontId="17" fillId="0" borderId="18" xfId="1" applyNumberFormat="1" applyFont="1" applyBorder="1" applyAlignment="1">
      <alignment horizontal="center" vertical="center" wrapText="1"/>
    </xf>
    <xf numFmtId="165" fontId="17" fillId="0" borderId="18" xfId="1" quotePrefix="1" applyNumberFormat="1" applyFont="1" applyBorder="1" applyAlignment="1">
      <alignment horizontal="center" vertical="center" wrapText="1"/>
    </xf>
    <xf numFmtId="170" fontId="0" fillId="0" borderId="0" xfId="0" applyNumberFormat="1"/>
    <xf numFmtId="0" fontId="0" fillId="6" borderId="14" xfId="0" applyFill="1" applyBorder="1" applyAlignment="1">
      <alignment horizontal="center"/>
    </xf>
    <xf numFmtId="1" fontId="17" fillId="0" borderId="21" xfId="1" applyNumberFormat="1" applyFont="1" applyBorder="1" applyAlignment="1">
      <alignment vertical="center"/>
    </xf>
    <xf numFmtId="1" fontId="17" fillId="0" borderId="18" xfId="1" applyNumberFormat="1" applyFont="1" applyBorder="1" applyAlignment="1">
      <alignment vertical="center"/>
    </xf>
    <xf numFmtId="165" fontId="17" fillId="0" borderId="20" xfId="1" applyNumberFormat="1" applyFont="1" applyBorder="1" applyAlignment="1">
      <alignment horizontal="center"/>
    </xf>
    <xf numFmtId="1" fontId="17" fillId="0" borderId="20" xfId="1" applyNumberFormat="1" applyFont="1" applyBorder="1" applyAlignment="1">
      <alignment vertical="center"/>
    </xf>
    <xf numFmtId="1" fontId="17" fillId="0" borderId="18" xfId="1" applyNumberFormat="1" applyFont="1" applyBorder="1" applyAlignment="1">
      <alignment horizontal="center"/>
    </xf>
    <xf numFmtId="0" fontId="0" fillId="6" borderId="12" xfId="0" applyFill="1" applyBorder="1" applyAlignment="1">
      <alignment horizontal="center"/>
    </xf>
    <xf numFmtId="1" fontId="17" fillId="0" borderId="21" xfId="1" applyNumberFormat="1" applyFont="1" applyBorder="1" applyAlignment="1">
      <alignment horizontal="center"/>
    </xf>
    <xf numFmtId="10" fontId="17" fillId="0" borderId="21" xfId="1" applyNumberFormat="1" applyFont="1" applyBorder="1" applyAlignment="1">
      <alignment horizontal="center"/>
    </xf>
    <xf numFmtId="166" fontId="0" fillId="0" borderId="0" xfId="0" applyNumberFormat="1"/>
    <xf numFmtId="10" fontId="17" fillId="0" borderId="18" xfId="1" applyNumberFormat="1" applyFont="1" applyBorder="1" applyAlignment="1">
      <alignment horizontal="center"/>
    </xf>
    <xf numFmtId="0" fontId="0" fillId="6" borderId="10" xfId="0" applyFill="1" applyBorder="1" applyAlignment="1">
      <alignment horizontal="center"/>
    </xf>
    <xf numFmtId="10" fontId="17" fillId="0" borderId="20" xfId="1" applyNumberFormat="1" applyFont="1" applyBorder="1" applyAlignment="1">
      <alignment horizontal="center"/>
    </xf>
    <xf numFmtId="165" fontId="17" fillId="0" borderId="19" xfId="1" applyNumberFormat="1" applyFont="1" applyBorder="1" applyAlignment="1">
      <alignment horizontal="center"/>
    </xf>
    <xf numFmtId="1" fontId="17" fillId="0" borderId="19" xfId="1" applyNumberFormat="1" applyFont="1" applyBorder="1" applyAlignment="1">
      <alignment horizontal="center" vertical="center"/>
    </xf>
    <xf numFmtId="165" fontId="17" fillId="0" borderId="19" xfId="1" applyNumberFormat="1" applyFont="1" applyBorder="1" applyAlignment="1">
      <alignment horizontal="center" vertical="center"/>
    </xf>
    <xf numFmtId="0" fontId="1" fillId="2" borderId="54" xfId="0" applyFont="1" applyFill="1" applyBorder="1" applyAlignment="1">
      <alignment vertical="center" wrapText="1"/>
    </xf>
    <xf numFmtId="0" fontId="2" fillId="4" borderId="34" xfId="0" applyFont="1" applyFill="1" applyBorder="1" applyAlignment="1">
      <alignment horizontal="center" vertical="center" wrapText="1"/>
    </xf>
    <xf numFmtId="0" fontId="2" fillId="4" borderId="29" xfId="0" applyFont="1" applyFill="1" applyBorder="1" applyAlignment="1">
      <alignment horizontal="center" vertical="center" wrapText="1"/>
    </xf>
    <xf numFmtId="0" fontId="22" fillId="4" borderId="33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7" fillId="0" borderId="26" xfId="0" applyFont="1" applyBorder="1" applyAlignment="1">
      <alignment vertical="center"/>
    </xf>
    <xf numFmtId="164" fontId="7" fillId="0" borderId="24" xfId="0" applyNumberFormat="1" applyFont="1" applyBorder="1" applyAlignment="1">
      <alignment vertical="center"/>
    </xf>
    <xf numFmtId="0" fontId="7" fillId="0" borderId="32" xfId="0" applyFont="1" applyBorder="1" applyAlignment="1">
      <alignment vertical="center"/>
    </xf>
    <xf numFmtId="164" fontId="7" fillId="0" borderId="30" xfId="0" applyNumberFormat="1" applyFont="1" applyBorder="1" applyAlignment="1">
      <alignment vertical="center"/>
    </xf>
    <xf numFmtId="0" fontId="7" fillId="0" borderId="43" xfId="0" applyFont="1" applyBorder="1" applyAlignment="1">
      <alignment vertical="center"/>
    </xf>
    <xf numFmtId="164" fontId="7" fillId="0" borderId="46" xfId="0" applyNumberFormat="1" applyFont="1" applyBorder="1" applyAlignment="1">
      <alignment vertical="center"/>
    </xf>
    <xf numFmtId="0" fontId="7" fillId="0" borderId="41" xfId="0" applyFont="1" applyBorder="1" applyAlignment="1">
      <alignment vertical="center"/>
    </xf>
    <xf numFmtId="164" fontId="7" fillId="0" borderId="40" xfId="0" applyNumberFormat="1" applyFont="1" applyBorder="1" applyAlignment="1">
      <alignment vertical="center"/>
    </xf>
    <xf numFmtId="0" fontId="25" fillId="0" borderId="0" xfId="0" applyFont="1"/>
    <xf numFmtId="0" fontId="25" fillId="0" borderId="32" xfId="0" applyFont="1" applyBorder="1"/>
    <xf numFmtId="0" fontId="25" fillId="0" borderId="2" xfId="0" applyFont="1" applyBorder="1"/>
    <xf numFmtId="0" fontId="25" fillId="0" borderId="43" xfId="0" applyFont="1" applyBorder="1"/>
    <xf numFmtId="0" fontId="7" fillId="0" borderId="37" xfId="0" applyFont="1" applyBorder="1" applyAlignment="1">
      <alignment vertical="center"/>
    </xf>
    <xf numFmtId="164" fontId="7" fillId="0" borderId="35" xfId="0" applyNumberFormat="1" applyFont="1" applyBorder="1" applyAlignment="1">
      <alignment vertical="center"/>
    </xf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164" fontId="0" fillId="0" borderId="2" xfId="0" applyNumberFormat="1" applyBorder="1" applyAlignment="1">
      <alignment vertical="top"/>
    </xf>
    <xf numFmtId="164" fontId="7" fillId="5" borderId="20" xfId="0" applyNumberFormat="1" applyFont="1" applyFill="1" applyBorder="1" applyAlignment="1">
      <alignment vertical="center"/>
    </xf>
    <xf numFmtId="0" fontId="0" fillId="0" borderId="7" xfId="0" applyBorder="1" applyAlignment="1">
      <alignment vertical="top"/>
    </xf>
    <xf numFmtId="164" fontId="7" fillId="0" borderId="6" xfId="0" applyNumberFormat="1" applyFont="1" applyBorder="1" applyAlignment="1">
      <alignment horizontal="center" vertical="center"/>
    </xf>
    <xf numFmtId="164" fontId="7" fillId="6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17" fillId="0" borderId="21" xfId="1" applyNumberFormat="1" applyFont="1" applyBorder="1" applyAlignment="1">
      <alignment horizontal="center" vertical="center"/>
    </xf>
    <xf numFmtId="165" fontId="17" fillId="0" borderId="18" xfId="1" applyNumberFormat="1" applyFont="1" applyBorder="1" applyAlignment="1">
      <alignment horizontal="center" vertical="center"/>
    </xf>
    <xf numFmtId="165" fontId="17" fillId="0" borderId="20" xfId="1" applyNumberFormat="1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17" borderId="24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3" xfId="0" applyBorder="1" applyAlignment="1">
      <alignment horizontal="center"/>
    </xf>
    <xf numFmtId="0" fontId="20" fillId="7" borderId="22" xfId="0" applyFont="1" applyFill="1" applyBorder="1" applyAlignment="1">
      <alignment horizontal="center" vertical="center" wrapText="1"/>
    </xf>
    <xf numFmtId="0" fontId="21" fillId="16" borderId="28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16" borderId="8" xfId="0" applyFont="1" applyFill="1" applyBorder="1" applyAlignment="1">
      <alignment vertical="center"/>
    </xf>
    <xf numFmtId="0" fontId="7" fillId="0" borderId="30" xfId="0" applyFont="1" applyBorder="1" applyAlignment="1">
      <alignment horizontal="center" vertical="center"/>
    </xf>
    <xf numFmtId="0" fontId="7" fillId="16" borderId="14" xfId="0" applyFont="1" applyFill="1" applyBorder="1" applyAlignment="1">
      <alignment vertical="center"/>
    </xf>
    <xf numFmtId="0" fontId="7" fillId="0" borderId="35" xfId="0" applyFont="1" applyBorder="1" applyAlignment="1">
      <alignment horizontal="center" vertical="center"/>
    </xf>
    <xf numFmtId="0" fontId="7" fillId="16" borderId="16" xfId="0" applyFont="1" applyFill="1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4" fontId="11" fillId="5" borderId="35" xfId="0" applyNumberFormat="1" applyFont="1" applyFill="1" applyBorder="1" applyAlignment="1">
      <alignment vertical="center"/>
    </xf>
    <xf numFmtId="0" fontId="2" fillId="0" borderId="15" xfId="0" applyFont="1" applyBorder="1" applyAlignment="1">
      <alignment horizontal="center"/>
    </xf>
    <xf numFmtId="0" fontId="0" fillId="16" borderId="49" xfId="0" applyFill="1" applyBorder="1" applyAlignment="1">
      <alignment horizontal="center" wrapText="1"/>
    </xf>
    <xf numFmtId="164" fontId="0" fillId="5" borderId="48" xfId="0" applyNumberFormat="1" applyFill="1" applyBorder="1" applyAlignment="1">
      <alignment vertical="center"/>
    </xf>
    <xf numFmtId="0" fontId="0" fillId="6" borderId="0" xfId="0" applyFill="1"/>
    <xf numFmtId="165" fontId="7" fillId="6" borderId="29" xfId="1" applyNumberFormat="1" applyFont="1" applyFill="1" applyBorder="1" applyAlignment="1">
      <alignment vertical="center"/>
    </xf>
    <xf numFmtId="0" fontId="0" fillId="6" borderId="32" xfId="0" applyFill="1" applyBorder="1"/>
    <xf numFmtId="0" fontId="0" fillId="6" borderId="14" xfId="0" applyFill="1" applyBorder="1"/>
    <xf numFmtId="166" fontId="16" fillId="6" borderId="33" xfId="0" applyNumberFormat="1" applyFont="1" applyFill="1" applyBorder="1" applyAlignment="1">
      <alignment horizontal="center"/>
    </xf>
    <xf numFmtId="166" fontId="16" fillId="6" borderId="29" xfId="0" applyNumberFormat="1" applyFont="1" applyFill="1" applyBorder="1" applyAlignment="1">
      <alignment horizontal="center"/>
    </xf>
    <xf numFmtId="166" fontId="16" fillId="6" borderId="0" xfId="0" applyNumberFormat="1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7" borderId="28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>
      <alignment vertical="center" wrapText="1"/>
    </xf>
    <xf numFmtId="0" fontId="1" fillId="2" borderId="28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14" borderId="28" xfId="0" applyFill="1" applyBorder="1" applyAlignment="1">
      <alignment vertical="center"/>
    </xf>
    <xf numFmtId="9" fontId="6" fillId="14" borderId="6" xfId="1" applyFont="1" applyFill="1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164" fontId="0" fillId="5" borderId="5" xfId="0" applyNumberFormat="1" applyFill="1" applyBorder="1" applyAlignment="1">
      <alignment vertical="center"/>
    </xf>
    <xf numFmtId="164" fontId="0" fillId="0" borderId="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9" fontId="6" fillId="0" borderId="6" xfId="1" applyFont="1" applyBorder="1"/>
    <xf numFmtId="164" fontId="3" fillId="0" borderId="8" xfId="0" applyNumberFormat="1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164" fontId="3" fillId="0" borderId="16" xfId="0" applyNumberFormat="1" applyFont="1" applyBorder="1" applyAlignment="1">
      <alignment horizontal="center" vertical="center"/>
    </xf>
    <xf numFmtId="0" fontId="7" fillId="14" borderId="28" xfId="0" applyFont="1" applyFill="1" applyBorder="1" applyAlignment="1">
      <alignment vertical="center"/>
    </xf>
    <xf numFmtId="9" fontId="7" fillId="14" borderId="6" xfId="1" applyFont="1" applyFill="1" applyBorder="1" applyAlignment="1">
      <alignment horizontal="center" vertical="center"/>
    </xf>
    <xf numFmtId="0" fontId="7" fillId="0" borderId="28" xfId="0" applyFont="1" applyBorder="1" applyAlignment="1">
      <alignment vertical="center"/>
    </xf>
    <xf numFmtId="164" fontId="7" fillId="0" borderId="8" xfId="0" applyNumberFormat="1" applyFont="1" applyBorder="1" applyAlignment="1">
      <alignment horizontal="center" vertical="center"/>
    </xf>
    <xf numFmtId="0" fontId="3" fillId="0" borderId="6" xfId="0" applyFont="1" applyBorder="1"/>
    <xf numFmtId="164" fontId="7" fillId="6" borderId="6" xfId="0" applyNumberFormat="1" applyFont="1" applyFill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/>
    </xf>
    <xf numFmtId="164" fontId="7" fillId="0" borderId="16" xfId="0" applyNumberFormat="1" applyFont="1" applyBorder="1" applyAlignment="1">
      <alignment horizontal="center" vertical="center"/>
    </xf>
    <xf numFmtId="164" fontId="7" fillId="6" borderId="7" xfId="0" applyNumberFormat="1" applyFont="1" applyFill="1" applyBorder="1" applyAlignment="1">
      <alignment horizontal="center" vertical="center"/>
    </xf>
    <xf numFmtId="0" fontId="7" fillId="0" borderId="28" xfId="0" applyFont="1" applyBorder="1" applyAlignment="1">
      <alignment horizontal="left" vertical="center"/>
    </xf>
    <xf numFmtId="165" fontId="6" fillId="14" borderId="7" xfId="1" applyNumberFormat="1" applyFont="1" applyFill="1" applyBorder="1" applyAlignment="1">
      <alignment horizontal="center" vertical="center"/>
    </xf>
    <xf numFmtId="9" fontId="0" fillId="0" borderId="16" xfId="1" applyFont="1" applyFill="1" applyBorder="1" applyAlignment="1">
      <alignment horizontal="center" vertical="center"/>
    </xf>
    <xf numFmtId="9" fontId="3" fillId="0" borderId="16" xfId="1" applyFont="1" applyFill="1" applyBorder="1" applyAlignment="1">
      <alignment horizontal="center" vertical="center"/>
    </xf>
    <xf numFmtId="0" fontId="0" fillId="0" borderId="28" xfId="0" applyBorder="1" applyAlignment="1">
      <alignment vertical="center"/>
    </xf>
    <xf numFmtId="0" fontId="0" fillId="0" borderId="19" xfId="0" applyBorder="1" applyAlignment="1">
      <alignment vertical="center"/>
    </xf>
    <xf numFmtId="9" fontId="0" fillId="14" borderId="6" xfId="1" applyFont="1" applyFill="1" applyBorder="1" applyAlignment="1">
      <alignment horizontal="center" vertical="center"/>
    </xf>
    <xf numFmtId="164" fontId="0" fillId="0" borderId="6" xfId="0" applyNumberFormat="1" applyBorder="1" applyAlignment="1">
      <alignment vertical="center"/>
    </xf>
    <xf numFmtId="164" fontId="0" fillId="0" borderId="8" xfId="0" applyNumberFormat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14" borderId="22" xfId="0" applyFill="1" applyBorder="1" applyAlignment="1">
      <alignment vertical="center"/>
    </xf>
    <xf numFmtId="9" fontId="0" fillId="14" borderId="3" xfId="1" applyFont="1" applyFill="1" applyBorder="1" applyAlignment="1">
      <alignment horizontal="center" vertical="center"/>
    </xf>
    <xf numFmtId="0" fontId="0" fillId="0" borderId="22" xfId="0" applyBorder="1" applyAlignment="1">
      <alignment vertical="center"/>
    </xf>
    <xf numFmtId="164" fontId="0" fillId="5" borderId="17" xfId="0" applyNumberFormat="1" applyFill="1" applyBorder="1" applyAlignment="1">
      <alignment vertical="center"/>
    </xf>
    <xf numFmtId="164" fontId="0" fillId="0" borderId="3" xfId="0" applyNumberFormat="1" applyBorder="1" applyAlignment="1">
      <alignment vertical="center"/>
    </xf>
    <xf numFmtId="164" fontId="0" fillId="0" borderId="4" xfId="0" applyNumberFormat="1" applyBorder="1" applyAlignment="1">
      <alignment vertical="center"/>
    </xf>
    <xf numFmtId="9" fontId="6" fillId="0" borderId="3" xfId="1" applyFont="1" applyBorder="1"/>
    <xf numFmtId="0" fontId="0" fillId="0" borderId="3" xfId="0" applyBorder="1"/>
    <xf numFmtId="0" fontId="0" fillId="0" borderId="55" xfId="0" applyBorder="1" applyAlignment="1">
      <alignment vertical="center"/>
    </xf>
    <xf numFmtId="0" fontId="0" fillId="0" borderId="56" xfId="0" applyBorder="1" applyAlignment="1">
      <alignment vertical="center"/>
    </xf>
    <xf numFmtId="0" fontId="0" fillId="14" borderId="53" xfId="0" applyFill="1" applyBorder="1" applyAlignment="1">
      <alignment vertical="center"/>
    </xf>
    <xf numFmtId="9" fontId="6" fillId="14" borderId="56" xfId="1" applyFont="1" applyFill="1" applyBorder="1" applyAlignment="1">
      <alignment horizontal="center" vertical="center"/>
    </xf>
    <xf numFmtId="0" fontId="0" fillId="0" borderId="53" xfId="0" applyBorder="1" applyAlignment="1">
      <alignment horizontal="left" vertical="center"/>
    </xf>
    <xf numFmtId="164" fontId="0" fillId="5" borderId="55" xfId="0" applyNumberFormat="1" applyFill="1" applyBorder="1" applyAlignment="1">
      <alignment vertical="center"/>
    </xf>
    <xf numFmtId="164" fontId="0" fillId="0" borderId="56" xfId="0" applyNumberFormat="1" applyBorder="1" applyAlignment="1">
      <alignment horizontal="center" vertical="center"/>
    </xf>
    <xf numFmtId="164" fontId="0" fillId="0" borderId="57" xfId="0" applyNumberFormat="1" applyBorder="1" applyAlignment="1">
      <alignment horizontal="center" vertical="center"/>
    </xf>
    <xf numFmtId="0" fontId="2" fillId="0" borderId="7" xfId="0" applyFont="1" applyBorder="1"/>
    <xf numFmtId="0" fontId="0" fillId="12" borderId="28" xfId="0" applyFill="1" applyBorder="1" applyAlignment="1">
      <alignment horizontal="center" vertical="center"/>
    </xf>
    <xf numFmtId="164" fontId="3" fillId="0" borderId="0" xfId="0" applyNumberFormat="1" applyFont="1"/>
    <xf numFmtId="164" fontId="2" fillId="0" borderId="0" xfId="0" applyNumberFormat="1" applyFont="1"/>
    <xf numFmtId="0" fontId="0" fillId="12" borderId="18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7" fillId="12" borderId="28" xfId="0" applyFont="1" applyFill="1" applyBorder="1" applyAlignment="1">
      <alignment horizontal="center" vertical="center"/>
    </xf>
    <xf numFmtId="0" fontId="7" fillId="12" borderId="18" xfId="0" applyFont="1" applyFill="1" applyBorder="1" applyAlignment="1">
      <alignment horizontal="center" vertical="center"/>
    </xf>
    <xf numFmtId="0" fontId="7" fillId="12" borderId="19" xfId="0" applyFont="1" applyFill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12" borderId="53" xfId="0" applyFill="1" applyBorder="1" applyAlignment="1">
      <alignment horizontal="center" vertical="center"/>
    </xf>
    <xf numFmtId="0" fontId="26" fillId="18" borderId="14" xfId="0" applyFont="1" applyFill="1" applyBorder="1" applyAlignment="1">
      <alignment wrapText="1"/>
    </xf>
    <xf numFmtId="0" fontId="27" fillId="0" borderId="0" xfId="0" applyFont="1"/>
    <xf numFmtId="0" fontId="2" fillId="0" borderId="5" xfId="0" applyFont="1" applyBorder="1" applyAlignment="1">
      <alignment horizontal="center"/>
    </xf>
    <xf numFmtId="0" fontId="0" fillId="0" borderId="58" xfId="0" applyBorder="1" applyAlignment="1">
      <alignment vertical="center" wrapText="1"/>
    </xf>
    <xf numFmtId="0" fontId="0" fillId="0" borderId="59" xfId="0" applyBorder="1" applyAlignment="1">
      <alignment vertical="center" wrapText="1"/>
    </xf>
    <xf numFmtId="0" fontId="0" fillId="0" borderId="60" xfId="0" applyBorder="1" applyAlignment="1">
      <alignment vertical="center" wrapText="1"/>
    </xf>
    <xf numFmtId="164" fontId="0" fillId="0" borderId="59" xfId="0" applyNumberFormat="1" applyBorder="1" applyAlignment="1">
      <alignment vertical="center" wrapText="1"/>
    </xf>
    <xf numFmtId="0" fontId="0" fillId="0" borderId="59" xfId="0" applyBorder="1"/>
    <xf numFmtId="164" fontId="0" fillId="0" borderId="61" xfId="0" applyNumberFormat="1" applyBorder="1" applyAlignment="1">
      <alignment vertical="center" wrapText="1"/>
    </xf>
    <xf numFmtId="0" fontId="0" fillId="0" borderId="59" xfId="0" applyBorder="1" applyAlignment="1">
      <alignment vertical="center"/>
    </xf>
    <xf numFmtId="0" fontId="0" fillId="0" borderId="61" xfId="0" applyBorder="1" applyAlignment="1">
      <alignment vertical="center"/>
    </xf>
    <xf numFmtId="0" fontId="0" fillId="0" borderId="62" xfId="0" applyBorder="1" applyAlignment="1">
      <alignment vertical="center"/>
    </xf>
    <xf numFmtId="164" fontId="0" fillId="5" borderId="35" xfId="0" applyNumberFormat="1" applyFill="1" applyBorder="1" applyAlignment="1">
      <alignment vertical="center"/>
    </xf>
    <xf numFmtId="0" fontId="0" fillId="6" borderId="28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164" fontId="0" fillId="11" borderId="13" xfId="0" applyNumberFormat="1" applyFill="1" applyBorder="1" applyAlignment="1">
      <alignment vertical="center"/>
    </xf>
    <xf numFmtId="164" fontId="0" fillId="11" borderId="29" xfId="0" applyNumberFormat="1" applyFill="1" applyBorder="1" applyAlignment="1">
      <alignment vertical="center"/>
    </xf>
    <xf numFmtId="164" fontId="0" fillId="11" borderId="14" xfId="0" applyNumberFormat="1" applyFill="1" applyBorder="1" applyAlignment="1">
      <alignment vertical="center"/>
    </xf>
    <xf numFmtId="164" fontId="0" fillId="11" borderId="33" xfId="0" applyNumberFormat="1" applyFill="1" applyBorder="1" applyAlignment="1">
      <alignment vertical="center"/>
    </xf>
    <xf numFmtId="164" fontId="0" fillId="11" borderId="27" xfId="0" applyNumberFormat="1" applyFill="1" applyBorder="1" applyAlignment="1">
      <alignment vertical="center"/>
    </xf>
    <xf numFmtId="0" fontId="0" fillId="0" borderId="2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17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28" xfId="0" applyBorder="1" applyAlignment="1">
      <alignment horizontal="center" vertical="justify" wrapText="1"/>
    </xf>
    <xf numFmtId="0" fontId="0" fillId="0" borderId="18" xfId="0" applyBorder="1" applyAlignment="1">
      <alignment horizontal="center" vertical="justify" wrapText="1"/>
    </xf>
    <xf numFmtId="0" fontId="0" fillId="0" borderId="2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6" fontId="0" fillId="0" borderId="21" xfId="0" applyNumberFormat="1" applyBorder="1" applyAlignment="1">
      <alignment horizontal="center" vertical="center" wrapText="1"/>
    </xf>
    <xf numFmtId="166" fontId="0" fillId="0" borderId="18" xfId="0" applyNumberFormat="1" applyBorder="1" applyAlignment="1">
      <alignment horizontal="center" vertical="center" wrapText="1"/>
    </xf>
    <xf numFmtId="166" fontId="0" fillId="0" borderId="20" xfId="0" applyNumberFormat="1" applyBorder="1" applyAlignment="1">
      <alignment horizontal="center" vertical="center" wrapText="1"/>
    </xf>
    <xf numFmtId="0" fontId="17" fillId="0" borderId="21" xfId="1" applyNumberFormat="1" applyFont="1" applyBorder="1" applyAlignment="1">
      <alignment horizontal="center" vertical="center"/>
    </xf>
    <xf numFmtId="0" fontId="17" fillId="0" borderId="18" xfId="1" applyNumberFormat="1" applyFont="1" applyBorder="1" applyAlignment="1">
      <alignment horizontal="center" vertical="center"/>
    </xf>
    <xf numFmtId="0" fontId="17" fillId="0" borderId="20" xfId="1" applyNumberFormat="1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169" fontId="17" fillId="0" borderId="21" xfId="3" applyNumberFormat="1" applyFont="1" applyBorder="1" applyAlignment="1">
      <alignment horizontal="center" vertical="center"/>
    </xf>
    <xf numFmtId="169" fontId="17" fillId="0" borderId="18" xfId="3" applyNumberFormat="1" applyFont="1" applyBorder="1" applyAlignment="1">
      <alignment horizontal="center" vertical="center"/>
    </xf>
    <xf numFmtId="169" fontId="17" fillId="0" borderId="20" xfId="3" applyNumberFormat="1" applyFont="1" applyBorder="1" applyAlignment="1">
      <alignment horizontal="center" vertical="center"/>
    </xf>
    <xf numFmtId="1" fontId="17" fillId="0" borderId="21" xfId="1" applyNumberFormat="1" applyFont="1" applyBorder="1" applyAlignment="1">
      <alignment horizontal="center" vertical="center"/>
    </xf>
    <xf numFmtId="1" fontId="17" fillId="0" borderId="18" xfId="1" applyNumberFormat="1" applyFont="1" applyBorder="1" applyAlignment="1">
      <alignment horizontal="center" vertical="center"/>
    </xf>
    <xf numFmtId="1" fontId="17" fillId="0" borderId="20" xfId="1" applyNumberFormat="1" applyFont="1" applyBorder="1" applyAlignment="1">
      <alignment horizontal="center" vertical="center"/>
    </xf>
    <xf numFmtId="165" fontId="17" fillId="0" borderId="21" xfId="1" applyNumberFormat="1" applyFont="1" applyBorder="1" applyAlignment="1">
      <alignment horizontal="center" vertical="center"/>
    </xf>
    <xf numFmtId="165" fontId="17" fillId="0" borderId="18" xfId="1" applyNumberFormat="1" applyFont="1" applyBorder="1" applyAlignment="1">
      <alignment horizontal="center" vertical="center"/>
    </xf>
    <xf numFmtId="165" fontId="17" fillId="0" borderId="20" xfId="1" applyNumberFormat="1" applyFont="1" applyBorder="1" applyAlignment="1">
      <alignment horizontal="center" vertical="center"/>
    </xf>
    <xf numFmtId="0" fontId="0" fillId="16" borderId="49" xfId="0" applyFill="1" applyBorder="1" applyAlignment="1">
      <alignment horizontal="center" vertical="center" wrapText="1"/>
    </xf>
    <xf numFmtId="0" fontId="0" fillId="16" borderId="53" xfId="0" applyFill="1" applyBorder="1" applyAlignment="1">
      <alignment horizontal="center" vertical="center" wrapText="1"/>
    </xf>
    <xf numFmtId="0" fontId="0" fillId="0" borderId="32" xfId="0" applyBorder="1" applyAlignment="1">
      <alignment horizontal="left" vertical="center" wrapText="1"/>
    </xf>
    <xf numFmtId="0" fontId="0" fillId="0" borderId="43" xfId="0" applyBorder="1" applyAlignment="1">
      <alignment horizontal="left" vertical="center" wrapText="1"/>
    </xf>
  </cellXfs>
  <cellStyles count="4">
    <cellStyle name="Millares" xfId="3" builtinId="3"/>
    <cellStyle name="Normal" xfId="0" builtinId="0"/>
    <cellStyle name="Normal 2" xfId="2" xr:uid="{BAFADA9A-1785-4A50-A47E-62C03A03C737}"/>
    <cellStyle name="Porcentaje" xfId="1" builtinId="5"/>
  </cellStyles>
  <dxfs count="105"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A95F8-7F13-4FD4-8B15-CFDA1A7151F8}">
  <dimension ref="B1:V73"/>
  <sheetViews>
    <sheetView showGridLines="0" zoomScale="80" zoomScaleNormal="80" workbookViewId="0">
      <pane xSplit="6" ySplit="5" topLeftCell="G60" activePane="bottomRight" state="frozen"/>
      <selection pane="topRight" activeCell="K1" sqref="K1"/>
      <selection pane="bottomLeft" activeCell="A6" sqref="A6"/>
      <selection pane="bottomRight" activeCell="M6" sqref="M6:M60"/>
    </sheetView>
  </sheetViews>
  <sheetFormatPr baseColWidth="10" defaultColWidth="11.44140625" defaultRowHeight="14.4" x14ac:dyDescent="0.3"/>
  <cols>
    <col min="1" max="1" width="2.6640625" customWidth="1"/>
    <col min="2" max="2" width="9.6640625" customWidth="1"/>
    <col min="3" max="3" width="8.109375" style="1" customWidth="1"/>
    <col min="4" max="4" width="29.109375" customWidth="1"/>
    <col min="5" max="5" width="9.33203125" style="1" customWidth="1"/>
    <col min="6" max="6" width="36.33203125" customWidth="1"/>
    <col min="7" max="7" width="13.109375" customWidth="1"/>
    <col min="8" max="8" width="12.88671875" style="1" customWidth="1"/>
    <col min="9" max="9" width="11" style="1" customWidth="1"/>
    <col min="10" max="13" width="11.5546875" style="1" customWidth="1"/>
    <col min="14" max="14" width="62.33203125" style="1" customWidth="1"/>
    <col min="15" max="17" width="11.44140625" hidden="1" customWidth="1"/>
    <col min="18" max="18" width="11" hidden="1" customWidth="1"/>
    <col min="19" max="19" width="17.5546875" hidden="1" customWidth="1"/>
    <col min="20" max="20" width="6.6640625" style="1" customWidth="1"/>
    <col min="21" max="21" width="7" customWidth="1"/>
    <col min="22" max="22" width="25.33203125" style="1" customWidth="1"/>
  </cols>
  <sheetData>
    <row r="1" spans="2:22" s="2" customFormat="1" ht="15" customHeight="1" x14ac:dyDescent="0.45">
      <c r="B1" s="656"/>
      <c r="C1" s="656"/>
      <c r="D1" s="656"/>
      <c r="E1" s="656"/>
      <c r="F1" s="656"/>
      <c r="G1" s="656"/>
      <c r="H1" s="530"/>
      <c r="I1" s="530"/>
      <c r="J1" s="530"/>
      <c r="K1" s="530"/>
      <c r="L1" s="530"/>
      <c r="M1" s="530"/>
      <c r="N1" s="530"/>
      <c r="T1" s="4"/>
      <c r="V1" s="4"/>
    </row>
    <row r="2" spans="2:22" ht="25.8" x14ac:dyDescent="0.5">
      <c r="B2" s="657"/>
      <c r="C2" s="658"/>
      <c r="D2" s="658"/>
      <c r="E2" s="658"/>
      <c r="F2" s="658"/>
      <c r="G2" s="658"/>
      <c r="H2" s="531"/>
      <c r="I2" s="531"/>
      <c r="J2" s="531"/>
      <c r="K2" s="531"/>
      <c r="L2" s="531"/>
      <c r="M2" s="531"/>
      <c r="N2" s="531"/>
    </row>
    <row r="3" spans="2:22" ht="18" customHeight="1" thickBot="1" x14ac:dyDescent="0.35"/>
    <row r="4" spans="2:22" ht="32.4" customHeight="1" thickBot="1" x14ac:dyDescent="0.35">
      <c r="H4" s="659" t="s">
        <v>0</v>
      </c>
      <c r="I4" s="660"/>
      <c r="J4" s="660"/>
      <c r="K4" s="659" t="s">
        <v>1</v>
      </c>
      <c r="L4" s="660"/>
      <c r="M4" s="660"/>
      <c r="N4" s="635"/>
    </row>
    <row r="5" spans="2:22" ht="77.25" customHeight="1" thickBot="1" x14ac:dyDescent="0.35">
      <c r="B5" s="30" t="s">
        <v>2</v>
      </c>
      <c r="C5" s="31" t="s">
        <v>3</v>
      </c>
      <c r="D5" s="32" t="s">
        <v>4</v>
      </c>
      <c r="E5" s="31" t="s">
        <v>5</v>
      </c>
      <c r="F5" s="32" t="s">
        <v>6</v>
      </c>
      <c r="G5" s="33" t="s">
        <v>7</v>
      </c>
      <c r="H5" s="34" t="s">
        <v>8</v>
      </c>
      <c r="I5" s="34" t="s">
        <v>9</v>
      </c>
      <c r="J5" s="35" t="s">
        <v>10</v>
      </c>
      <c r="K5" s="36" t="s">
        <v>8</v>
      </c>
      <c r="L5" s="37" t="s">
        <v>9</v>
      </c>
      <c r="M5" s="38" t="s">
        <v>10</v>
      </c>
      <c r="N5" s="31" t="s">
        <v>11</v>
      </c>
      <c r="O5" s="39" t="s">
        <v>12</v>
      </c>
      <c r="P5" s="8" t="s">
        <v>13</v>
      </c>
      <c r="Q5" s="8" t="s">
        <v>14</v>
      </c>
      <c r="R5" s="9" t="s">
        <v>15</v>
      </c>
      <c r="S5" s="9" t="s">
        <v>16</v>
      </c>
      <c r="T5" s="40" t="s">
        <v>17</v>
      </c>
      <c r="V5" s="539" t="s">
        <v>18</v>
      </c>
    </row>
    <row r="6" spans="2:22" ht="25.95" customHeight="1" x14ac:dyDescent="0.3">
      <c r="B6" s="41" t="s">
        <v>19</v>
      </c>
      <c r="C6" s="42" t="s">
        <v>20</v>
      </c>
      <c r="D6" s="43" t="s">
        <v>21</v>
      </c>
      <c r="E6" s="44">
        <v>7.4999999999999997E-2</v>
      </c>
      <c r="F6" s="43" t="s">
        <v>22</v>
      </c>
      <c r="G6" s="45" t="s">
        <v>23</v>
      </c>
      <c r="H6" s="48">
        <v>11390</v>
      </c>
      <c r="I6" s="49">
        <v>200</v>
      </c>
      <c r="J6" s="50">
        <f t="shared" ref="J6:J52" si="0">H6-I6</f>
        <v>11190</v>
      </c>
      <c r="K6" s="51"/>
      <c r="L6" s="52"/>
      <c r="M6" s="53"/>
      <c r="N6" s="654" t="s">
        <v>24</v>
      </c>
      <c r="O6" s="54">
        <v>7.0000000000000007E-2</v>
      </c>
      <c r="P6" s="55">
        <v>7.0000000000000007E-2</v>
      </c>
      <c r="Q6" s="55">
        <v>7.0000000000000007E-2</v>
      </c>
      <c r="R6" s="10"/>
      <c r="S6" s="10" t="s">
        <v>25</v>
      </c>
      <c r="T6" s="56">
        <v>0</v>
      </c>
      <c r="V6" s="293"/>
    </row>
    <row r="7" spans="2:22" ht="16.5" customHeight="1" x14ac:dyDescent="0.3">
      <c r="B7" s="5" t="s">
        <v>19</v>
      </c>
      <c r="C7" s="57" t="s">
        <v>20</v>
      </c>
      <c r="D7" s="58" t="s">
        <v>26</v>
      </c>
      <c r="E7" s="59">
        <v>0</v>
      </c>
      <c r="F7" s="58" t="s">
        <v>27</v>
      </c>
      <c r="G7" s="11" t="s">
        <v>28</v>
      </c>
      <c r="H7" s="62">
        <v>11590</v>
      </c>
      <c r="I7" s="63">
        <v>200</v>
      </c>
      <c r="J7" s="64">
        <f t="shared" si="0"/>
        <v>11390</v>
      </c>
      <c r="K7" s="65"/>
      <c r="L7" s="66"/>
      <c r="M7" s="67"/>
      <c r="N7" s="655"/>
      <c r="O7" s="68">
        <v>7.0000000000000007E-2</v>
      </c>
      <c r="P7" s="69">
        <v>7.0000000000000007E-2</v>
      </c>
      <c r="Q7" s="69">
        <v>7.0000000000000007E-2</v>
      </c>
      <c r="S7" t="s">
        <v>25</v>
      </c>
      <c r="T7" s="70">
        <v>0</v>
      </c>
      <c r="V7" s="540"/>
    </row>
    <row r="8" spans="2:22" ht="16.5" customHeight="1" x14ac:dyDescent="0.3">
      <c r="B8" s="5" t="s">
        <v>19</v>
      </c>
      <c r="C8" s="57" t="s">
        <v>20</v>
      </c>
      <c r="D8" s="58" t="s">
        <v>29</v>
      </c>
      <c r="E8" s="59">
        <v>7.4999999999999997E-2</v>
      </c>
      <c r="F8" s="58" t="s">
        <v>30</v>
      </c>
      <c r="G8" s="11" t="s">
        <v>23</v>
      </c>
      <c r="H8" s="60"/>
      <c r="I8" s="66"/>
      <c r="J8" s="67"/>
      <c r="K8" s="65"/>
      <c r="L8" s="66"/>
      <c r="M8" s="67"/>
      <c r="N8" s="283"/>
      <c r="O8" s="68">
        <v>7.0000000000000007E-2</v>
      </c>
      <c r="P8" s="69">
        <v>7.0000000000000007E-2</v>
      </c>
      <c r="Q8" s="69">
        <v>7.0000000000000007E-2</v>
      </c>
      <c r="S8" t="e">
        <v>#N/A</v>
      </c>
      <c r="T8" s="70">
        <v>0</v>
      </c>
      <c r="V8" s="540"/>
    </row>
    <row r="9" spans="2:22" ht="16.5" customHeight="1" thickBot="1" x14ac:dyDescent="0.35">
      <c r="B9" s="5" t="s">
        <v>19</v>
      </c>
      <c r="C9" s="57" t="s">
        <v>20</v>
      </c>
      <c r="D9" s="58" t="s">
        <v>31</v>
      </c>
      <c r="E9" s="59">
        <v>0</v>
      </c>
      <c r="F9" s="58" t="s">
        <v>32</v>
      </c>
      <c r="G9" s="11" t="s">
        <v>28</v>
      </c>
      <c r="H9" s="60"/>
      <c r="I9" s="66"/>
      <c r="J9" s="67"/>
      <c r="K9" s="65"/>
      <c r="L9" s="66"/>
      <c r="M9" s="67"/>
      <c r="N9" s="283"/>
      <c r="O9" s="68">
        <v>7.0000000000000007E-2</v>
      </c>
      <c r="P9" s="69">
        <v>7.0000000000000007E-2</v>
      </c>
      <c r="Q9" s="69">
        <v>7.0000000000000007E-2</v>
      </c>
      <c r="S9" t="e">
        <v>#N/A</v>
      </c>
      <c r="T9" s="70">
        <v>0</v>
      </c>
      <c r="V9" s="540"/>
    </row>
    <row r="10" spans="2:22" ht="16.5" customHeight="1" x14ac:dyDescent="0.3">
      <c r="B10" s="5" t="s">
        <v>19</v>
      </c>
      <c r="C10" s="57" t="s">
        <v>20</v>
      </c>
      <c r="D10" s="58" t="s">
        <v>33</v>
      </c>
      <c r="E10" s="59">
        <v>7.4999999999999997E-2</v>
      </c>
      <c r="F10" s="58" t="s">
        <v>34</v>
      </c>
      <c r="G10" s="11" t="s">
        <v>23</v>
      </c>
      <c r="H10" s="60"/>
      <c r="I10" s="66"/>
      <c r="J10" s="67"/>
      <c r="K10" s="65"/>
      <c r="L10" s="66"/>
      <c r="M10" s="67"/>
      <c r="N10" s="654" t="s">
        <v>24</v>
      </c>
      <c r="O10" s="68">
        <v>7.0000000000000007E-2</v>
      </c>
      <c r="P10" s="69">
        <v>7.0000000000000007E-2</v>
      </c>
      <c r="Q10" s="69">
        <v>7.0000000000000007E-2</v>
      </c>
      <c r="S10" t="e">
        <v>#N/A</v>
      </c>
      <c r="T10" s="70">
        <v>0</v>
      </c>
      <c r="V10" s="540"/>
    </row>
    <row r="11" spans="2:22" ht="16.5" customHeight="1" x14ac:dyDescent="0.3">
      <c r="B11" s="5" t="s">
        <v>19</v>
      </c>
      <c r="C11" s="57" t="s">
        <v>20</v>
      </c>
      <c r="D11" s="58" t="s">
        <v>35</v>
      </c>
      <c r="E11" s="59">
        <v>0</v>
      </c>
      <c r="F11" s="58" t="s">
        <v>36</v>
      </c>
      <c r="G11" s="11" t="s">
        <v>28</v>
      </c>
      <c r="H11" s="60"/>
      <c r="I11" s="66"/>
      <c r="J11" s="67"/>
      <c r="K11" s="65"/>
      <c r="L11" s="66"/>
      <c r="M11" s="67"/>
      <c r="N11" s="655"/>
      <c r="O11" s="68">
        <v>7.0000000000000007E-2</v>
      </c>
      <c r="P11" s="69">
        <v>7.0000000000000007E-2</v>
      </c>
      <c r="Q11" s="69">
        <v>7.0000000000000007E-2</v>
      </c>
      <c r="S11" t="e">
        <v>#N/A</v>
      </c>
      <c r="T11" s="70">
        <v>0</v>
      </c>
      <c r="V11" s="540"/>
    </row>
    <row r="12" spans="2:22" ht="16.5" customHeight="1" x14ac:dyDescent="0.3">
      <c r="B12" s="5" t="s">
        <v>19</v>
      </c>
      <c r="C12" s="57" t="s">
        <v>20</v>
      </c>
      <c r="D12" s="87" t="s">
        <v>37</v>
      </c>
      <c r="E12" s="59">
        <v>7.4999999999999997E-2</v>
      </c>
      <c r="F12" s="58" t="s">
        <v>38</v>
      </c>
      <c r="G12" s="11" t="s">
        <v>23</v>
      </c>
      <c r="H12" s="60"/>
      <c r="I12" s="66"/>
      <c r="J12" s="67"/>
      <c r="K12" s="65"/>
      <c r="L12" s="66"/>
      <c r="M12" s="67"/>
      <c r="N12" s="283"/>
      <c r="O12" s="68"/>
      <c r="P12" s="69"/>
      <c r="Q12" s="69"/>
      <c r="T12" s="70">
        <v>0</v>
      </c>
      <c r="V12" s="540"/>
    </row>
    <row r="13" spans="2:22" ht="16.5" customHeight="1" thickBot="1" x14ac:dyDescent="0.35">
      <c r="B13" s="71" t="s">
        <v>19</v>
      </c>
      <c r="C13" s="72" t="s">
        <v>20</v>
      </c>
      <c r="D13" s="88" t="s">
        <v>39</v>
      </c>
      <c r="E13" s="74">
        <v>0</v>
      </c>
      <c r="F13" s="73" t="s">
        <v>40</v>
      </c>
      <c r="G13" s="75" t="s">
        <v>28</v>
      </c>
      <c r="H13" s="76"/>
      <c r="I13" s="82"/>
      <c r="J13" s="83"/>
      <c r="K13" s="81"/>
      <c r="L13" s="82"/>
      <c r="M13" s="83"/>
      <c r="N13" s="284"/>
      <c r="O13" s="84"/>
      <c r="P13" s="85"/>
      <c r="Q13" s="85"/>
      <c r="R13" s="12"/>
      <c r="S13" s="12"/>
      <c r="T13" s="86">
        <v>0</v>
      </c>
      <c r="V13" s="540"/>
    </row>
    <row r="14" spans="2:22" ht="16.5" customHeight="1" x14ac:dyDescent="0.3">
      <c r="B14" s="41" t="s">
        <v>19</v>
      </c>
      <c r="C14" s="42" t="s">
        <v>41</v>
      </c>
      <c r="D14" s="89" t="s">
        <v>42</v>
      </c>
      <c r="E14" s="44">
        <v>7.4999999999999997E-2</v>
      </c>
      <c r="F14" s="43" t="s">
        <v>43</v>
      </c>
      <c r="G14" s="45" t="s">
        <v>23</v>
      </c>
      <c r="H14" s="48">
        <v>11490</v>
      </c>
      <c r="I14" s="49">
        <v>500</v>
      </c>
      <c r="J14" s="50">
        <f>H14-I14</f>
        <v>10990</v>
      </c>
      <c r="K14" s="437">
        <v>12240</v>
      </c>
      <c r="L14" s="438">
        <v>250</v>
      </c>
      <c r="M14" s="439">
        <f>K14-L14</f>
        <v>11990</v>
      </c>
      <c r="N14" s="654" t="s">
        <v>44</v>
      </c>
      <c r="O14" s="54"/>
      <c r="P14" s="55"/>
      <c r="Q14" s="55"/>
      <c r="R14" s="10"/>
      <c r="S14" s="10"/>
      <c r="T14" s="646">
        <v>0</v>
      </c>
      <c r="V14" s="540"/>
    </row>
    <row r="15" spans="2:22" ht="16.5" customHeight="1" x14ac:dyDescent="0.3">
      <c r="B15" s="5" t="s">
        <v>19</v>
      </c>
      <c r="C15" s="57" t="s">
        <v>41</v>
      </c>
      <c r="D15" s="87" t="s">
        <v>45</v>
      </c>
      <c r="E15" s="59">
        <v>0</v>
      </c>
      <c r="F15" s="11" t="s">
        <v>46</v>
      </c>
      <c r="G15" s="11" t="s">
        <v>28</v>
      </c>
      <c r="H15" s="62">
        <v>11890</v>
      </c>
      <c r="I15" s="63">
        <v>500</v>
      </c>
      <c r="J15" s="64">
        <f>H15-I15</f>
        <v>11390</v>
      </c>
      <c r="K15" s="440">
        <v>12840</v>
      </c>
      <c r="L15" s="441">
        <v>250</v>
      </c>
      <c r="M15" s="442">
        <f>K15-L15</f>
        <v>12590</v>
      </c>
      <c r="N15" s="655"/>
      <c r="O15" s="68"/>
      <c r="P15" s="69"/>
      <c r="Q15" s="69"/>
      <c r="T15" s="647">
        <v>0</v>
      </c>
      <c r="V15" s="540"/>
    </row>
    <row r="16" spans="2:22" ht="16.5" customHeight="1" x14ac:dyDescent="0.3">
      <c r="B16" s="5" t="s">
        <v>19</v>
      </c>
      <c r="C16" s="57" t="s">
        <v>41</v>
      </c>
      <c r="D16" s="87" t="s">
        <v>47</v>
      </c>
      <c r="E16" s="59">
        <v>7.4999999999999997E-2</v>
      </c>
      <c r="F16" s="11" t="s">
        <v>48</v>
      </c>
      <c r="G16" s="11" t="s">
        <v>23</v>
      </c>
      <c r="H16" s="60"/>
      <c r="I16" s="66"/>
      <c r="J16" s="67"/>
      <c r="K16" s="440">
        <v>13040</v>
      </c>
      <c r="L16" s="441">
        <v>250</v>
      </c>
      <c r="M16" s="442">
        <f t="shared" ref="M16:M41" si="1">K16-L16</f>
        <v>12790</v>
      </c>
      <c r="N16" s="285"/>
      <c r="O16" s="68"/>
      <c r="P16" s="69"/>
      <c r="Q16" s="69"/>
      <c r="T16" s="647">
        <v>0</v>
      </c>
      <c r="V16" s="540"/>
    </row>
    <row r="17" spans="2:22" ht="16.5" customHeight="1" thickBot="1" x14ac:dyDescent="0.35">
      <c r="B17" s="5" t="s">
        <v>19</v>
      </c>
      <c r="C17" s="57" t="s">
        <v>41</v>
      </c>
      <c r="D17" s="87" t="s">
        <v>49</v>
      </c>
      <c r="E17" s="59">
        <v>0</v>
      </c>
      <c r="F17" s="11" t="s">
        <v>50</v>
      </c>
      <c r="G17" s="11" t="s">
        <v>28</v>
      </c>
      <c r="H17" s="60"/>
      <c r="I17" s="66"/>
      <c r="J17" s="67"/>
      <c r="K17" s="440">
        <v>13640</v>
      </c>
      <c r="L17" s="441">
        <v>250</v>
      </c>
      <c r="M17" s="442">
        <f t="shared" si="1"/>
        <v>13390</v>
      </c>
      <c r="N17" s="285"/>
      <c r="O17" s="68"/>
      <c r="P17" s="69"/>
      <c r="Q17" s="69"/>
      <c r="T17" s="647">
        <v>0</v>
      </c>
      <c r="V17" s="540"/>
    </row>
    <row r="18" spans="2:22" ht="16.5" customHeight="1" x14ac:dyDescent="0.3">
      <c r="B18" s="5" t="s">
        <v>19</v>
      </c>
      <c r="C18" s="57" t="s">
        <v>41</v>
      </c>
      <c r="D18" s="87" t="s">
        <v>51</v>
      </c>
      <c r="E18" s="59">
        <v>7.4999999999999997E-2</v>
      </c>
      <c r="F18" s="11" t="s">
        <v>52</v>
      </c>
      <c r="G18" s="11" t="s">
        <v>23</v>
      </c>
      <c r="H18" s="60"/>
      <c r="I18" s="66"/>
      <c r="J18" s="67"/>
      <c r="K18" s="440">
        <v>13590</v>
      </c>
      <c r="L18" s="441">
        <v>200</v>
      </c>
      <c r="M18" s="442">
        <f t="shared" si="1"/>
        <v>13390</v>
      </c>
      <c r="N18" s="654" t="s">
        <v>44</v>
      </c>
      <c r="O18" s="68"/>
      <c r="P18" s="69"/>
      <c r="Q18" s="69"/>
      <c r="T18" s="647">
        <v>0</v>
      </c>
      <c r="V18" s="540"/>
    </row>
    <row r="19" spans="2:22" ht="16.5" customHeight="1" x14ac:dyDescent="0.3">
      <c r="B19" s="5" t="s">
        <v>19</v>
      </c>
      <c r="C19" s="57" t="s">
        <v>41</v>
      </c>
      <c r="D19" s="87" t="s">
        <v>53</v>
      </c>
      <c r="E19" s="59">
        <v>0</v>
      </c>
      <c r="F19" s="11" t="s">
        <v>54</v>
      </c>
      <c r="G19" s="11" t="s">
        <v>28</v>
      </c>
      <c r="H19" s="60"/>
      <c r="I19" s="66"/>
      <c r="J19" s="67"/>
      <c r="K19" s="440">
        <v>14190</v>
      </c>
      <c r="L19" s="441">
        <v>200</v>
      </c>
      <c r="M19" s="442">
        <f t="shared" si="1"/>
        <v>13990</v>
      </c>
      <c r="N19" s="655"/>
      <c r="O19" s="68"/>
      <c r="P19" s="69"/>
      <c r="Q19" s="69"/>
      <c r="T19" s="647">
        <v>0</v>
      </c>
      <c r="V19" s="540"/>
    </row>
    <row r="20" spans="2:22" ht="16.5" customHeight="1" x14ac:dyDescent="0.3">
      <c r="B20" s="5" t="s">
        <v>19</v>
      </c>
      <c r="C20" s="57" t="s">
        <v>41</v>
      </c>
      <c r="D20" s="87" t="s">
        <v>55</v>
      </c>
      <c r="E20" s="59">
        <v>7.4999999999999997E-2</v>
      </c>
      <c r="F20" s="11" t="s">
        <v>56</v>
      </c>
      <c r="G20" s="11" t="s">
        <v>23</v>
      </c>
      <c r="H20" s="60"/>
      <c r="I20" s="66"/>
      <c r="J20" s="67"/>
      <c r="K20" s="440">
        <v>14490</v>
      </c>
      <c r="L20" s="441">
        <v>300</v>
      </c>
      <c r="M20" s="442">
        <f t="shared" si="1"/>
        <v>14190</v>
      </c>
      <c r="N20" s="285"/>
      <c r="O20" s="68"/>
      <c r="P20" s="69"/>
      <c r="Q20" s="69"/>
      <c r="T20" s="647">
        <v>0</v>
      </c>
      <c r="V20" s="540"/>
    </row>
    <row r="21" spans="2:22" ht="16.5" customHeight="1" thickBot="1" x14ac:dyDescent="0.35">
      <c r="B21" s="71" t="s">
        <v>19</v>
      </c>
      <c r="C21" s="72" t="s">
        <v>41</v>
      </c>
      <c r="D21" s="90" t="s">
        <v>57</v>
      </c>
      <c r="E21" s="74">
        <v>0</v>
      </c>
      <c r="F21" s="75" t="s">
        <v>58</v>
      </c>
      <c r="G21" s="75" t="s">
        <v>28</v>
      </c>
      <c r="H21" s="76"/>
      <c r="I21" s="82"/>
      <c r="J21" s="83"/>
      <c r="K21" s="443">
        <v>15090</v>
      </c>
      <c r="L21" s="441">
        <v>300</v>
      </c>
      <c r="M21" s="444">
        <f t="shared" si="1"/>
        <v>14790</v>
      </c>
      <c r="N21" s="286"/>
      <c r="O21" s="84"/>
      <c r="P21" s="85"/>
      <c r="Q21" s="85"/>
      <c r="R21" s="12"/>
      <c r="S21" s="12"/>
      <c r="T21" s="648">
        <v>0</v>
      </c>
      <c r="V21" s="540"/>
    </row>
    <row r="22" spans="2:22" ht="16.5" customHeight="1" x14ac:dyDescent="0.3">
      <c r="B22" s="41" t="s">
        <v>19</v>
      </c>
      <c r="C22" s="42" t="s">
        <v>59</v>
      </c>
      <c r="D22" s="43" t="s">
        <v>60</v>
      </c>
      <c r="E22" s="44">
        <v>0.1</v>
      </c>
      <c r="F22" s="43" t="s">
        <v>61</v>
      </c>
      <c r="G22" s="45" t="s">
        <v>23</v>
      </c>
      <c r="H22" s="46"/>
      <c r="I22" s="52"/>
      <c r="J22" s="53"/>
      <c r="K22" s="48">
        <v>12990</v>
      </c>
      <c r="L22" s="49">
        <v>400</v>
      </c>
      <c r="M22" s="50">
        <f t="shared" si="1"/>
        <v>12590</v>
      </c>
      <c r="N22" s="654" t="s">
        <v>62</v>
      </c>
      <c r="O22" s="54">
        <v>7.0000000000000007E-2</v>
      </c>
      <c r="P22" s="55">
        <v>7.0000000000000007E-2</v>
      </c>
      <c r="Q22" s="55">
        <v>7.0000000000000007E-2</v>
      </c>
      <c r="R22" s="10"/>
      <c r="S22" s="10" t="e">
        <v>#N/A</v>
      </c>
      <c r="T22" s="91" t="s">
        <v>63</v>
      </c>
      <c r="V22" s="540"/>
    </row>
    <row r="23" spans="2:22" ht="16.5" customHeight="1" x14ac:dyDescent="0.3">
      <c r="B23" s="5" t="s">
        <v>19</v>
      </c>
      <c r="C23" s="57" t="s">
        <v>59</v>
      </c>
      <c r="D23" s="58" t="s">
        <v>64</v>
      </c>
      <c r="E23" s="59">
        <v>0</v>
      </c>
      <c r="F23" s="58" t="s">
        <v>65</v>
      </c>
      <c r="G23" s="11" t="s">
        <v>28</v>
      </c>
      <c r="H23" s="60"/>
      <c r="I23" s="66"/>
      <c r="J23" s="67"/>
      <c r="K23" s="62">
        <v>13490</v>
      </c>
      <c r="L23" s="63">
        <v>400</v>
      </c>
      <c r="M23" s="64">
        <f t="shared" si="1"/>
        <v>13090</v>
      </c>
      <c r="N23" s="655"/>
      <c r="O23" s="68">
        <v>7.0000000000000007E-2</v>
      </c>
      <c r="P23" s="69">
        <v>7.0000000000000007E-2</v>
      </c>
      <c r="Q23" s="69">
        <v>7.0000000000000007E-2</v>
      </c>
      <c r="S23" t="e">
        <v>#N/A</v>
      </c>
      <c r="T23" s="92" t="s">
        <v>63</v>
      </c>
      <c r="V23" s="540"/>
    </row>
    <row r="24" spans="2:22" ht="16.5" customHeight="1" x14ac:dyDescent="0.3">
      <c r="B24" s="5" t="s">
        <v>19</v>
      </c>
      <c r="C24" s="57" t="s">
        <v>59</v>
      </c>
      <c r="D24" s="58" t="s">
        <v>66</v>
      </c>
      <c r="E24" s="59">
        <v>0.1</v>
      </c>
      <c r="F24" s="58" t="s">
        <v>67</v>
      </c>
      <c r="G24" s="11" t="s">
        <v>23</v>
      </c>
      <c r="H24" s="62">
        <v>13790</v>
      </c>
      <c r="I24" s="63">
        <v>200</v>
      </c>
      <c r="J24" s="64">
        <f t="shared" ref="J24:J25" si="2">H24-I24</f>
        <v>13590</v>
      </c>
      <c r="K24" s="62">
        <v>13990</v>
      </c>
      <c r="L24" s="63">
        <v>400</v>
      </c>
      <c r="M24" s="64">
        <f t="shared" si="1"/>
        <v>13590</v>
      </c>
      <c r="N24" s="285"/>
      <c r="O24" s="68">
        <v>7.0000000000000007E-2</v>
      </c>
      <c r="P24" s="69">
        <v>7.0000000000000007E-2</v>
      </c>
      <c r="Q24" s="69">
        <v>7.0000000000000007E-2</v>
      </c>
      <c r="S24" t="e">
        <v>#N/A</v>
      </c>
      <c r="T24" s="92" t="s">
        <v>63</v>
      </c>
      <c r="V24" s="540"/>
    </row>
    <row r="25" spans="2:22" ht="16.5" customHeight="1" x14ac:dyDescent="0.3">
      <c r="B25" s="5" t="s">
        <v>19</v>
      </c>
      <c r="C25" s="57" t="s">
        <v>59</v>
      </c>
      <c r="D25" s="58" t="s">
        <v>68</v>
      </c>
      <c r="E25" s="59">
        <v>0</v>
      </c>
      <c r="F25" s="58" t="s">
        <v>69</v>
      </c>
      <c r="G25" s="11" t="s">
        <v>28</v>
      </c>
      <c r="H25" s="62">
        <v>13790</v>
      </c>
      <c r="I25" s="63">
        <v>200</v>
      </c>
      <c r="J25" s="64">
        <f t="shared" si="2"/>
        <v>13590</v>
      </c>
      <c r="K25" s="62">
        <v>14490</v>
      </c>
      <c r="L25" s="63">
        <v>400</v>
      </c>
      <c r="M25" s="64">
        <f t="shared" si="1"/>
        <v>14090</v>
      </c>
      <c r="N25" s="285"/>
      <c r="O25" s="68">
        <v>7.0000000000000007E-2</v>
      </c>
      <c r="P25" s="69">
        <v>7.0000000000000007E-2</v>
      </c>
      <c r="Q25" s="69">
        <v>7.0000000000000007E-2</v>
      </c>
      <c r="S25" t="s">
        <v>70</v>
      </c>
      <c r="T25" s="92" t="s">
        <v>63</v>
      </c>
      <c r="V25" s="540"/>
    </row>
    <row r="26" spans="2:22" ht="16.5" customHeight="1" x14ac:dyDescent="0.3">
      <c r="B26" s="5" t="s">
        <v>19</v>
      </c>
      <c r="C26" s="57" t="s">
        <v>59</v>
      </c>
      <c r="D26" s="58" t="s">
        <v>71</v>
      </c>
      <c r="E26" s="59">
        <v>0.1</v>
      </c>
      <c r="F26" s="58" t="s">
        <v>72</v>
      </c>
      <c r="G26" s="11" t="s">
        <v>23</v>
      </c>
      <c r="H26" s="60"/>
      <c r="I26" s="66"/>
      <c r="J26" s="67"/>
      <c r="K26" s="62">
        <v>14790</v>
      </c>
      <c r="L26" s="63">
        <v>700</v>
      </c>
      <c r="M26" s="64">
        <f t="shared" si="1"/>
        <v>14090</v>
      </c>
      <c r="N26" s="285"/>
      <c r="O26" s="68">
        <v>7.0000000000000007E-2</v>
      </c>
      <c r="P26" s="69">
        <v>7.0000000000000007E-2</v>
      </c>
      <c r="Q26" s="69">
        <v>7.0000000000000007E-2</v>
      </c>
      <c r="S26" t="s">
        <v>73</v>
      </c>
      <c r="T26" s="92" t="s">
        <v>63</v>
      </c>
      <c r="V26" s="540"/>
    </row>
    <row r="27" spans="2:22" ht="16.5" customHeight="1" thickBot="1" x14ac:dyDescent="0.35">
      <c r="B27" s="71" t="s">
        <v>19</v>
      </c>
      <c r="C27" s="72" t="s">
        <v>59</v>
      </c>
      <c r="D27" s="73" t="s">
        <v>74</v>
      </c>
      <c r="E27" s="74">
        <v>0</v>
      </c>
      <c r="F27" s="73" t="s">
        <v>75</v>
      </c>
      <c r="G27" s="75" t="s">
        <v>28</v>
      </c>
      <c r="H27" s="76"/>
      <c r="I27" s="82"/>
      <c r="J27" s="83"/>
      <c r="K27" s="78">
        <v>15290</v>
      </c>
      <c r="L27" s="79">
        <v>700</v>
      </c>
      <c r="M27" s="80">
        <f t="shared" si="1"/>
        <v>14590</v>
      </c>
      <c r="N27" s="285"/>
      <c r="O27" s="84">
        <v>7.0000000000000007E-2</v>
      </c>
      <c r="P27" s="85">
        <v>7.0000000000000007E-2</v>
      </c>
      <c r="Q27" s="85">
        <v>7.0000000000000007E-2</v>
      </c>
      <c r="R27" s="12"/>
      <c r="S27" s="12" t="s">
        <v>76</v>
      </c>
      <c r="T27" s="93" t="s">
        <v>63</v>
      </c>
      <c r="V27" s="540"/>
    </row>
    <row r="28" spans="2:22" ht="16.5" customHeight="1" x14ac:dyDescent="0.3">
      <c r="B28" s="41" t="s">
        <v>19</v>
      </c>
      <c r="C28" s="42" t="s">
        <v>77</v>
      </c>
      <c r="D28" s="10" t="s">
        <v>78</v>
      </c>
      <c r="E28" s="94">
        <v>0.1</v>
      </c>
      <c r="F28" s="45" t="s">
        <v>79</v>
      </c>
      <c r="G28" s="45" t="s">
        <v>23</v>
      </c>
      <c r="H28" s="47"/>
      <c r="I28" s="445"/>
      <c r="J28" s="95"/>
      <c r="K28" s="446">
        <v>14190</v>
      </c>
      <c r="L28" s="447">
        <v>300</v>
      </c>
      <c r="M28" s="448">
        <f t="shared" si="1"/>
        <v>13890</v>
      </c>
      <c r="N28" s="654" t="s">
        <v>80</v>
      </c>
      <c r="O28" s="54"/>
      <c r="P28" s="55"/>
      <c r="Q28" s="55"/>
      <c r="R28" s="10"/>
      <c r="S28" s="10"/>
      <c r="T28" s="646">
        <v>0</v>
      </c>
      <c r="V28" s="540"/>
    </row>
    <row r="29" spans="2:22" ht="16.5" customHeight="1" x14ac:dyDescent="0.3">
      <c r="B29" s="5" t="s">
        <v>19</v>
      </c>
      <c r="C29" s="57" t="s">
        <v>77</v>
      </c>
      <c r="D29" t="s">
        <v>81</v>
      </c>
      <c r="E29" s="96">
        <v>0</v>
      </c>
      <c r="F29" s="11" t="s">
        <v>82</v>
      </c>
      <c r="G29" s="11" t="s">
        <v>28</v>
      </c>
      <c r="H29" s="61"/>
      <c r="I29" s="449"/>
      <c r="J29" s="97"/>
      <c r="K29" s="450">
        <v>14790</v>
      </c>
      <c r="L29" s="451">
        <v>300</v>
      </c>
      <c r="M29" s="452">
        <f t="shared" si="1"/>
        <v>14490</v>
      </c>
      <c r="N29" s="655"/>
      <c r="O29" s="68"/>
      <c r="P29" s="69"/>
      <c r="Q29" s="69"/>
      <c r="T29" s="647">
        <v>0</v>
      </c>
      <c r="V29" s="540"/>
    </row>
    <row r="30" spans="2:22" ht="16.5" customHeight="1" x14ac:dyDescent="0.3">
      <c r="B30" s="5" t="s">
        <v>19</v>
      </c>
      <c r="C30" s="57" t="s">
        <v>77</v>
      </c>
      <c r="D30" s="11" t="s">
        <v>83</v>
      </c>
      <c r="E30" s="96">
        <v>0.1</v>
      </c>
      <c r="F30" s="11" t="s">
        <v>84</v>
      </c>
      <c r="G30" s="11" t="s">
        <v>23</v>
      </c>
      <c r="H30" s="61"/>
      <c r="I30" s="449"/>
      <c r="J30" s="97"/>
      <c r="K30" s="450">
        <v>15390</v>
      </c>
      <c r="L30" s="451">
        <v>400</v>
      </c>
      <c r="M30" s="452">
        <f t="shared" si="1"/>
        <v>14990</v>
      </c>
      <c r="N30" s="287"/>
      <c r="O30" s="68"/>
      <c r="P30" s="69"/>
      <c r="Q30" s="69"/>
      <c r="T30" s="647">
        <v>0</v>
      </c>
      <c r="V30" s="540" t="s">
        <v>85</v>
      </c>
    </row>
    <row r="31" spans="2:22" ht="16.5" customHeight="1" x14ac:dyDescent="0.3">
      <c r="B31" s="5" t="s">
        <v>19</v>
      </c>
      <c r="C31" s="57" t="s">
        <v>77</v>
      </c>
      <c r="D31" s="11" t="s">
        <v>86</v>
      </c>
      <c r="E31" s="96">
        <v>0</v>
      </c>
      <c r="F31" s="11" t="s">
        <v>87</v>
      </c>
      <c r="G31" s="11" t="s">
        <v>28</v>
      </c>
      <c r="H31" s="61"/>
      <c r="I31" s="449"/>
      <c r="J31" s="97"/>
      <c r="K31" s="450">
        <v>15990</v>
      </c>
      <c r="L31" s="451">
        <v>400</v>
      </c>
      <c r="M31" s="452">
        <f t="shared" si="1"/>
        <v>15590</v>
      </c>
      <c r="N31" s="287"/>
      <c r="O31" s="68"/>
      <c r="P31" s="69"/>
      <c r="Q31" s="69"/>
      <c r="T31" s="647">
        <v>0</v>
      </c>
      <c r="V31" s="540" t="s">
        <v>85</v>
      </c>
    </row>
    <row r="32" spans="2:22" ht="16.5" customHeight="1" x14ac:dyDescent="0.3">
      <c r="B32" s="5" t="s">
        <v>19</v>
      </c>
      <c r="C32" s="57" t="s">
        <v>77</v>
      </c>
      <c r="D32" s="11" t="s">
        <v>88</v>
      </c>
      <c r="E32" s="96">
        <v>0.1</v>
      </c>
      <c r="F32" s="11" t="s">
        <v>89</v>
      </c>
      <c r="G32" s="11" t="s">
        <v>23</v>
      </c>
      <c r="H32" s="61"/>
      <c r="I32" s="449"/>
      <c r="J32" s="97"/>
      <c r="K32" s="450">
        <v>15990</v>
      </c>
      <c r="L32" s="451">
        <v>400</v>
      </c>
      <c r="M32" s="452">
        <f t="shared" si="1"/>
        <v>15590</v>
      </c>
      <c r="N32" s="287"/>
      <c r="O32" s="68"/>
      <c r="P32" s="69"/>
      <c r="Q32" s="69"/>
      <c r="T32" s="647">
        <v>0</v>
      </c>
      <c r="V32" s="540"/>
    </row>
    <row r="33" spans="2:22" ht="16.5" customHeight="1" thickBot="1" x14ac:dyDescent="0.35">
      <c r="B33" s="5" t="s">
        <v>19</v>
      </c>
      <c r="C33" s="57" t="s">
        <v>77</v>
      </c>
      <c r="D33" s="11" t="s">
        <v>90</v>
      </c>
      <c r="E33" s="96">
        <v>0</v>
      </c>
      <c r="F33" s="11" t="s">
        <v>91</v>
      </c>
      <c r="G33" s="11" t="s">
        <v>28</v>
      </c>
      <c r="H33" s="61"/>
      <c r="I33" s="449"/>
      <c r="J33" s="97"/>
      <c r="K33" s="450">
        <v>16590</v>
      </c>
      <c r="L33" s="451">
        <v>400</v>
      </c>
      <c r="M33" s="452">
        <f t="shared" si="1"/>
        <v>16190</v>
      </c>
      <c r="N33" s="287"/>
      <c r="O33" s="68"/>
      <c r="P33" s="69"/>
      <c r="Q33" s="69"/>
      <c r="T33" s="647">
        <v>0</v>
      </c>
      <c r="V33" s="540"/>
    </row>
    <row r="34" spans="2:22" ht="16.5" customHeight="1" x14ac:dyDescent="0.3">
      <c r="B34" s="5" t="s">
        <v>19</v>
      </c>
      <c r="C34" s="57" t="s">
        <v>77</v>
      </c>
      <c r="D34" t="s">
        <v>92</v>
      </c>
      <c r="E34" s="96">
        <v>0.1</v>
      </c>
      <c r="F34" s="11" t="s">
        <v>93</v>
      </c>
      <c r="G34" s="11" t="s">
        <v>23</v>
      </c>
      <c r="H34" s="61"/>
      <c r="I34" s="449"/>
      <c r="J34" s="97"/>
      <c r="K34" s="450">
        <v>15090</v>
      </c>
      <c r="L34" s="451">
        <v>400</v>
      </c>
      <c r="M34" s="452">
        <f t="shared" si="1"/>
        <v>14690</v>
      </c>
      <c r="N34" s="654" t="s">
        <v>80</v>
      </c>
      <c r="O34" s="68"/>
      <c r="P34" s="69"/>
      <c r="Q34" s="69"/>
      <c r="T34" s="647">
        <v>0</v>
      </c>
      <c r="V34" s="540"/>
    </row>
    <row r="35" spans="2:22" ht="16.5" customHeight="1" x14ac:dyDescent="0.3">
      <c r="B35" s="5" t="s">
        <v>19</v>
      </c>
      <c r="C35" s="57" t="s">
        <v>77</v>
      </c>
      <c r="D35" t="s">
        <v>94</v>
      </c>
      <c r="E35" s="96">
        <v>0</v>
      </c>
      <c r="F35" s="11" t="s">
        <v>95</v>
      </c>
      <c r="G35" s="11" t="s">
        <v>28</v>
      </c>
      <c r="H35" s="61"/>
      <c r="I35" s="449"/>
      <c r="J35" s="97"/>
      <c r="K35" s="450">
        <v>15690</v>
      </c>
      <c r="L35" s="451">
        <v>400</v>
      </c>
      <c r="M35" s="452">
        <f t="shared" si="1"/>
        <v>15290</v>
      </c>
      <c r="N35" s="655"/>
      <c r="O35" s="68"/>
      <c r="P35" s="69"/>
      <c r="Q35" s="69"/>
      <c r="T35" s="647">
        <v>0</v>
      </c>
      <c r="V35" s="540"/>
    </row>
    <row r="36" spans="2:22" ht="16.5" customHeight="1" x14ac:dyDescent="0.3">
      <c r="B36" s="5" t="s">
        <v>19</v>
      </c>
      <c r="C36" s="57" t="s">
        <v>77</v>
      </c>
      <c r="D36" s="11" t="s">
        <v>96</v>
      </c>
      <c r="E36" s="96">
        <v>0.1</v>
      </c>
      <c r="F36" s="11" t="s">
        <v>97</v>
      </c>
      <c r="G36" s="11" t="s">
        <v>23</v>
      </c>
      <c r="H36" s="61"/>
      <c r="I36" s="449"/>
      <c r="J36" s="97"/>
      <c r="K36" s="649">
        <v>16390</v>
      </c>
      <c r="L36" s="650">
        <v>400</v>
      </c>
      <c r="M36" s="651">
        <f t="shared" si="1"/>
        <v>15990</v>
      </c>
      <c r="N36" s="287"/>
      <c r="O36" s="68"/>
      <c r="P36" s="69"/>
      <c r="Q36" s="69"/>
      <c r="T36" s="647">
        <v>0</v>
      </c>
      <c r="V36" s="540"/>
    </row>
    <row r="37" spans="2:22" ht="16.5" customHeight="1" x14ac:dyDescent="0.3">
      <c r="B37" s="5" t="s">
        <v>19</v>
      </c>
      <c r="C37" s="57" t="s">
        <v>77</v>
      </c>
      <c r="D37" s="11" t="s">
        <v>98</v>
      </c>
      <c r="E37" s="96">
        <v>0</v>
      </c>
      <c r="F37" s="11" t="s">
        <v>99</v>
      </c>
      <c r="G37" s="11" t="s">
        <v>28</v>
      </c>
      <c r="H37" s="61"/>
      <c r="I37" s="449"/>
      <c r="J37" s="97"/>
      <c r="K37" s="649">
        <v>16990</v>
      </c>
      <c r="L37" s="650">
        <v>400</v>
      </c>
      <c r="M37" s="651">
        <f t="shared" si="1"/>
        <v>16590</v>
      </c>
      <c r="N37" s="287"/>
      <c r="O37" s="68"/>
      <c r="P37" s="69"/>
      <c r="Q37" s="69"/>
      <c r="T37" s="647">
        <v>0</v>
      </c>
      <c r="V37" s="540"/>
    </row>
    <row r="38" spans="2:22" ht="16.5" customHeight="1" x14ac:dyDescent="0.3">
      <c r="B38" s="5" t="s">
        <v>19</v>
      </c>
      <c r="C38" s="57" t="s">
        <v>77</v>
      </c>
      <c r="D38" s="11" t="s">
        <v>100</v>
      </c>
      <c r="E38" s="96">
        <v>0.1</v>
      </c>
      <c r="F38" s="11" t="s">
        <v>101</v>
      </c>
      <c r="G38" s="11" t="s">
        <v>23</v>
      </c>
      <c r="H38" s="61"/>
      <c r="I38" s="449"/>
      <c r="J38" s="97"/>
      <c r="K38" s="450">
        <v>17290</v>
      </c>
      <c r="L38" s="451">
        <v>400</v>
      </c>
      <c r="M38" s="452">
        <f t="shared" si="1"/>
        <v>16890</v>
      </c>
      <c r="N38" s="287"/>
      <c r="O38" s="68"/>
      <c r="P38" s="69"/>
      <c r="Q38" s="69"/>
      <c r="T38" s="647">
        <v>0</v>
      </c>
      <c r="V38" s="540"/>
    </row>
    <row r="39" spans="2:22" ht="16.5" customHeight="1" thickBot="1" x14ac:dyDescent="0.35">
      <c r="B39" s="71" t="s">
        <v>19</v>
      </c>
      <c r="C39" s="72" t="s">
        <v>77</v>
      </c>
      <c r="D39" s="75" t="s">
        <v>102</v>
      </c>
      <c r="E39" s="98">
        <v>0</v>
      </c>
      <c r="F39" s="75" t="s">
        <v>103</v>
      </c>
      <c r="G39" s="75" t="s">
        <v>28</v>
      </c>
      <c r="H39" s="77"/>
      <c r="I39" s="453"/>
      <c r="J39" s="99"/>
      <c r="K39" s="454">
        <v>17890</v>
      </c>
      <c r="L39" s="455">
        <v>400</v>
      </c>
      <c r="M39" s="456">
        <f t="shared" si="1"/>
        <v>17490</v>
      </c>
      <c r="N39" s="288"/>
      <c r="O39" s="85"/>
      <c r="P39" s="85"/>
      <c r="Q39" s="85"/>
      <c r="R39" s="12"/>
      <c r="S39" s="12"/>
      <c r="T39" s="648">
        <v>0</v>
      </c>
      <c r="V39" s="540"/>
    </row>
    <row r="40" spans="2:22" ht="16.5" customHeight="1" x14ac:dyDescent="0.3">
      <c r="B40" s="5" t="s">
        <v>19</v>
      </c>
      <c r="C40" s="57" t="s">
        <v>104</v>
      </c>
      <c r="D40" s="58" t="s">
        <v>105</v>
      </c>
      <c r="E40" s="96">
        <v>0.1</v>
      </c>
      <c r="F40" s="58" t="s">
        <v>106</v>
      </c>
      <c r="G40" s="11" t="s">
        <v>23</v>
      </c>
      <c r="H40" s="60"/>
      <c r="I40" s="66"/>
      <c r="J40" s="67"/>
      <c r="K40" s="440">
        <v>14990</v>
      </c>
      <c r="L40" s="441">
        <v>200</v>
      </c>
      <c r="M40" s="442">
        <f t="shared" si="1"/>
        <v>14790</v>
      </c>
      <c r="N40" s="654" t="s">
        <v>107</v>
      </c>
      <c r="O40" s="68"/>
      <c r="P40" s="69"/>
      <c r="Q40" s="69"/>
      <c r="T40" s="70">
        <v>0</v>
      </c>
      <c r="V40" s="540" t="s">
        <v>85</v>
      </c>
    </row>
    <row r="41" spans="2:22" ht="16.5" customHeight="1" x14ac:dyDescent="0.3">
      <c r="B41" s="5" t="s">
        <v>19</v>
      </c>
      <c r="C41" s="57" t="s">
        <v>104</v>
      </c>
      <c r="D41" s="58" t="s">
        <v>108</v>
      </c>
      <c r="E41" s="96">
        <v>0</v>
      </c>
      <c r="F41" s="58" t="s">
        <v>109</v>
      </c>
      <c r="G41" s="11" t="s">
        <v>28</v>
      </c>
      <c r="H41" s="60"/>
      <c r="I41" s="66"/>
      <c r="J41" s="67"/>
      <c r="K41" s="440">
        <v>15590</v>
      </c>
      <c r="L41" s="441">
        <v>200</v>
      </c>
      <c r="M41" s="442">
        <f t="shared" si="1"/>
        <v>15390</v>
      </c>
      <c r="N41" s="666"/>
      <c r="O41" s="68"/>
      <c r="P41" s="69"/>
      <c r="Q41" s="69"/>
      <c r="T41" s="70"/>
      <c r="V41" s="540" t="s">
        <v>85</v>
      </c>
    </row>
    <row r="42" spans="2:22" ht="16.5" customHeight="1" x14ac:dyDescent="0.3">
      <c r="B42" s="5" t="s">
        <v>19</v>
      </c>
      <c r="C42" s="57" t="s">
        <v>104</v>
      </c>
      <c r="D42" s="58" t="s">
        <v>110</v>
      </c>
      <c r="E42" s="59">
        <v>7.4999999999999997E-2</v>
      </c>
      <c r="F42" s="58" t="s">
        <v>111</v>
      </c>
      <c r="G42" s="11" t="s">
        <v>23</v>
      </c>
      <c r="H42" s="60"/>
      <c r="I42" s="66"/>
      <c r="J42" s="67"/>
      <c r="K42" s="652">
        <v>16490</v>
      </c>
      <c r="L42" s="63">
        <v>200</v>
      </c>
      <c r="M42" s="64">
        <f>K42-L42</f>
        <v>16290</v>
      </c>
      <c r="N42" s="289"/>
      <c r="O42" s="68"/>
      <c r="P42" s="69"/>
      <c r="Q42" s="69"/>
      <c r="T42" s="70">
        <v>0</v>
      </c>
      <c r="V42" s="540"/>
    </row>
    <row r="43" spans="2:22" ht="16.5" customHeight="1" x14ac:dyDescent="0.3">
      <c r="B43" s="5" t="s">
        <v>19</v>
      </c>
      <c r="C43" s="57" t="s">
        <v>104</v>
      </c>
      <c r="D43" s="58" t="s">
        <v>112</v>
      </c>
      <c r="E43" s="59">
        <v>0</v>
      </c>
      <c r="F43" s="58" t="s">
        <v>113</v>
      </c>
      <c r="G43" s="11" t="s">
        <v>28</v>
      </c>
      <c r="H43" s="60"/>
      <c r="I43" s="66"/>
      <c r="J43" s="67"/>
      <c r="K43" s="652">
        <v>17090</v>
      </c>
      <c r="L43" s="63">
        <v>200</v>
      </c>
      <c r="M43" s="64">
        <f>K43-L43</f>
        <v>16890</v>
      </c>
      <c r="N43" s="289"/>
      <c r="O43" s="68"/>
      <c r="P43" s="69"/>
      <c r="Q43" s="69"/>
      <c r="T43" s="70"/>
      <c r="V43" s="540"/>
    </row>
    <row r="44" spans="2:22" ht="16.5" customHeight="1" x14ac:dyDescent="0.3">
      <c r="B44" s="5" t="s">
        <v>19</v>
      </c>
      <c r="C44" s="57" t="s">
        <v>104</v>
      </c>
      <c r="D44" s="58" t="s">
        <v>114</v>
      </c>
      <c r="E44" s="59">
        <v>7.4999999999999997E-2</v>
      </c>
      <c r="F44" s="58" t="s">
        <v>115</v>
      </c>
      <c r="G44" s="11" t="s">
        <v>23</v>
      </c>
      <c r="H44" s="60"/>
      <c r="I44" s="66"/>
      <c r="J44" s="67"/>
      <c r="K44" s="457">
        <v>17790</v>
      </c>
      <c r="L44" s="441">
        <v>200</v>
      </c>
      <c r="M44" s="442">
        <f>K44-L44</f>
        <v>17590</v>
      </c>
      <c r="N44" s="289"/>
      <c r="O44" s="68"/>
      <c r="P44" s="69"/>
      <c r="Q44" s="69"/>
      <c r="T44" s="70">
        <v>0</v>
      </c>
      <c r="V44" s="540"/>
    </row>
    <row r="45" spans="2:22" ht="16.5" customHeight="1" thickBot="1" x14ac:dyDescent="0.35">
      <c r="B45" s="5" t="s">
        <v>19</v>
      </c>
      <c r="C45" s="57" t="s">
        <v>104</v>
      </c>
      <c r="D45" s="58" t="s">
        <v>116</v>
      </c>
      <c r="E45" s="59">
        <v>0</v>
      </c>
      <c r="F45" s="58" t="s">
        <v>117</v>
      </c>
      <c r="G45" s="11" t="s">
        <v>28</v>
      </c>
      <c r="H45" s="60"/>
      <c r="I45" s="66"/>
      <c r="J45" s="67"/>
      <c r="K45" s="457">
        <v>18390</v>
      </c>
      <c r="L45" s="441">
        <v>200</v>
      </c>
      <c r="M45" s="442">
        <f>K45-L45</f>
        <v>18190</v>
      </c>
      <c r="N45" s="289"/>
      <c r="O45" s="68"/>
      <c r="P45" s="69"/>
      <c r="Q45" s="69"/>
      <c r="T45" s="70"/>
      <c r="V45" s="540"/>
    </row>
    <row r="46" spans="2:22" ht="16.5" customHeight="1" x14ac:dyDescent="0.3">
      <c r="B46" s="41" t="s">
        <v>19</v>
      </c>
      <c r="C46" s="42" t="s">
        <v>118</v>
      </c>
      <c r="D46" s="43" t="s">
        <v>119</v>
      </c>
      <c r="E46" s="44">
        <v>0</v>
      </c>
      <c r="F46" s="43" t="s">
        <v>120</v>
      </c>
      <c r="G46" s="45" t="s">
        <v>23</v>
      </c>
      <c r="H46" s="46"/>
      <c r="I46" s="52"/>
      <c r="J46" s="53"/>
      <c r="K46" s="458">
        <v>16990</v>
      </c>
      <c r="L46" s="438">
        <v>200</v>
      </c>
      <c r="M46" s="439">
        <f>K46-L46</f>
        <v>16790</v>
      </c>
      <c r="N46" s="654" t="s">
        <v>121</v>
      </c>
      <c r="O46" s="54">
        <v>7.0000000000000007E-2</v>
      </c>
      <c r="P46" s="55">
        <v>7.0000000000000007E-2</v>
      </c>
      <c r="Q46" s="55">
        <v>7.0000000000000007E-2</v>
      </c>
      <c r="R46" s="10"/>
      <c r="S46" s="10" t="s">
        <v>122</v>
      </c>
      <c r="T46" s="56" t="s">
        <v>63</v>
      </c>
      <c r="V46" s="540"/>
    </row>
    <row r="47" spans="2:22" ht="16.5" customHeight="1" x14ac:dyDescent="0.3">
      <c r="B47" s="5" t="s">
        <v>19</v>
      </c>
      <c r="C47" s="57" t="s">
        <v>118</v>
      </c>
      <c r="D47" s="58" t="s">
        <v>123</v>
      </c>
      <c r="E47" s="59">
        <v>0</v>
      </c>
      <c r="F47" s="58" t="s">
        <v>124</v>
      </c>
      <c r="G47" s="11" t="s">
        <v>28</v>
      </c>
      <c r="H47" s="60"/>
      <c r="I47" s="66"/>
      <c r="J47" s="67"/>
      <c r="K47" s="457">
        <v>17990</v>
      </c>
      <c r="L47" s="441">
        <v>200</v>
      </c>
      <c r="M47" s="442">
        <f t="shared" ref="M47:M54" si="3">K47-L47</f>
        <v>17790</v>
      </c>
      <c r="N47" s="655"/>
      <c r="O47" s="68">
        <v>7.0000000000000007E-2</v>
      </c>
      <c r="P47" s="69">
        <v>7.0000000000000007E-2</v>
      </c>
      <c r="Q47" s="69">
        <v>7.0000000000000007E-2</v>
      </c>
      <c r="S47" t="e">
        <v>#N/A</v>
      </c>
      <c r="T47" s="70" t="s">
        <v>63</v>
      </c>
      <c r="V47" s="540"/>
    </row>
    <row r="48" spans="2:22" ht="16.5" customHeight="1" x14ac:dyDescent="0.3">
      <c r="B48" s="5" t="s">
        <v>19</v>
      </c>
      <c r="C48" s="57" t="s">
        <v>118</v>
      </c>
      <c r="D48" s="58" t="s">
        <v>125</v>
      </c>
      <c r="E48" s="59">
        <v>0</v>
      </c>
      <c r="F48" s="58" t="s">
        <v>126</v>
      </c>
      <c r="G48" s="11" t="s">
        <v>23</v>
      </c>
      <c r="H48" s="60"/>
      <c r="I48" s="66"/>
      <c r="J48" s="67"/>
      <c r="K48" s="457">
        <v>17490</v>
      </c>
      <c r="L48" s="441">
        <v>200</v>
      </c>
      <c r="M48" s="442">
        <f t="shared" si="3"/>
        <v>17290</v>
      </c>
      <c r="N48" s="655"/>
      <c r="O48" s="68">
        <v>7.0000000000000007E-2</v>
      </c>
      <c r="P48" s="69">
        <v>7.0000000000000007E-2</v>
      </c>
      <c r="Q48" s="69">
        <v>7.0000000000000007E-2</v>
      </c>
      <c r="S48" t="e">
        <v>#N/A</v>
      </c>
      <c r="T48" s="70" t="s">
        <v>63</v>
      </c>
      <c r="V48" s="540"/>
    </row>
    <row r="49" spans="2:22" ht="16.5" customHeight="1" x14ac:dyDescent="0.3">
      <c r="B49" s="5" t="s">
        <v>19</v>
      </c>
      <c r="C49" s="57" t="s">
        <v>118</v>
      </c>
      <c r="D49" s="58" t="s">
        <v>127</v>
      </c>
      <c r="E49" s="59">
        <v>0</v>
      </c>
      <c r="F49" s="58" t="s">
        <v>128</v>
      </c>
      <c r="G49" s="11" t="s">
        <v>28</v>
      </c>
      <c r="H49" s="60"/>
      <c r="I49" s="66"/>
      <c r="J49" s="67"/>
      <c r="K49" s="457">
        <v>18490</v>
      </c>
      <c r="L49" s="441">
        <v>200</v>
      </c>
      <c r="M49" s="442">
        <f t="shared" si="3"/>
        <v>18290</v>
      </c>
      <c r="N49" s="655"/>
      <c r="O49" s="68">
        <v>7.0000000000000007E-2</v>
      </c>
      <c r="P49" s="69">
        <v>7.0000000000000007E-2</v>
      </c>
      <c r="Q49" s="69">
        <v>7.0000000000000007E-2</v>
      </c>
      <c r="S49" t="e">
        <v>#N/A</v>
      </c>
      <c r="T49" s="70" t="s">
        <v>63</v>
      </c>
      <c r="V49" s="540"/>
    </row>
    <row r="50" spans="2:22" ht="16.5" customHeight="1" x14ac:dyDescent="0.3">
      <c r="B50" s="5" t="s">
        <v>19</v>
      </c>
      <c r="C50" s="57" t="s">
        <v>118</v>
      </c>
      <c r="D50" s="58" t="s">
        <v>129</v>
      </c>
      <c r="E50" s="59">
        <v>0</v>
      </c>
      <c r="F50" s="58" t="s">
        <v>130</v>
      </c>
      <c r="G50" s="11" t="s">
        <v>131</v>
      </c>
      <c r="H50" s="60"/>
      <c r="I50" s="66"/>
      <c r="J50" s="67"/>
      <c r="K50" s="652">
        <v>19490</v>
      </c>
      <c r="L50" s="63">
        <v>200</v>
      </c>
      <c r="M50" s="64">
        <f t="shared" si="3"/>
        <v>19290</v>
      </c>
      <c r="N50" s="655"/>
      <c r="O50" s="68">
        <v>7.0000000000000007E-2</v>
      </c>
      <c r="P50" s="69">
        <v>7.0000000000000007E-2</v>
      </c>
      <c r="Q50" s="69">
        <v>7.0000000000000007E-2</v>
      </c>
      <c r="S50" t="e">
        <v>#N/A</v>
      </c>
      <c r="T50" s="70" t="s">
        <v>63</v>
      </c>
      <c r="V50" s="540"/>
    </row>
    <row r="51" spans="2:22" ht="21.6" customHeight="1" thickBot="1" x14ac:dyDescent="0.35">
      <c r="B51" s="71" t="s">
        <v>19</v>
      </c>
      <c r="C51" s="72" t="s">
        <v>118</v>
      </c>
      <c r="D51" s="73" t="s">
        <v>132</v>
      </c>
      <c r="E51" s="74">
        <v>0</v>
      </c>
      <c r="F51" s="73" t="s">
        <v>133</v>
      </c>
      <c r="G51" s="75" t="s">
        <v>131</v>
      </c>
      <c r="H51" s="76"/>
      <c r="I51" s="82"/>
      <c r="J51" s="83"/>
      <c r="K51" s="100">
        <v>20890</v>
      </c>
      <c r="L51" s="79">
        <v>200</v>
      </c>
      <c r="M51" s="80">
        <f t="shared" si="3"/>
        <v>20690</v>
      </c>
      <c r="N51" s="661"/>
      <c r="O51" s="84">
        <v>7.0000000000000007E-2</v>
      </c>
      <c r="P51" s="85">
        <v>7.0000000000000007E-2</v>
      </c>
      <c r="Q51" s="85">
        <v>7.0000000000000007E-2</v>
      </c>
      <c r="R51" s="12"/>
      <c r="S51" s="12" t="s">
        <v>134</v>
      </c>
      <c r="T51" s="86" t="s">
        <v>63</v>
      </c>
      <c r="V51" s="540"/>
    </row>
    <row r="52" spans="2:22" ht="47.4" customHeight="1" x14ac:dyDescent="0.3">
      <c r="B52" s="41" t="s">
        <v>19</v>
      </c>
      <c r="C52" s="42" t="s">
        <v>135</v>
      </c>
      <c r="D52" s="43" t="s">
        <v>136</v>
      </c>
      <c r="E52" s="44">
        <v>0</v>
      </c>
      <c r="F52" s="43" t="s">
        <v>137</v>
      </c>
      <c r="G52" s="45" t="s">
        <v>131</v>
      </c>
      <c r="H52" s="48">
        <v>14390</v>
      </c>
      <c r="I52" s="49">
        <v>200</v>
      </c>
      <c r="J52" s="50">
        <f t="shared" si="0"/>
        <v>14190</v>
      </c>
      <c r="K52" s="653">
        <v>14790</v>
      </c>
      <c r="L52" s="49">
        <v>500</v>
      </c>
      <c r="M52" s="50">
        <f t="shared" si="3"/>
        <v>14290</v>
      </c>
      <c r="N52" s="662" t="s">
        <v>138</v>
      </c>
      <c r="O52" s="54">
        <v>7.0000000000000007E-2</v>
      </c>
      <c r="P52" s="55">
        <v>7.0000000000000007E-2</v>
      </c>
      <c r="Q52" s="55">
        <v>7.0000000000000007E-2</v>
      </c>
      <c r="R52" s="10"/>
      <c r="S52" s="10" t="s">
        <v>134</v>
      </c>
      <c r="T52" s="56" t="s">
        <v>63</v>
      </c>
      <c r="V52" s="540"/>
    </row>
    <row r="53" spans="2:22" ht="41.4" customHeight="1" x14ac:dyDescent="0.3">
      <c r="B53" s="5" t="s">
        <v>19</v>
      </c>
      <c r="C53" s="57" t="s">
        <v>135</v>
      </c>
      <c r="D53" s="58" t="s">
        <v>139</v>
      </c>
      <c r="E53" s="59">
        <v>0</v>
      </c>
      <c r="F53" s="58" t="s">
        <v>140</v>
      </c>
      <c r="G53" s="11" t="s">
        <v>131</v>
      </c>
      <c r="H53" s="60"/>
      <c r="I53" s="66"/>
      <c r="J53" s="67"/>
      <c r="K53" s="652">
        <v>15190</v>
      </c>
      <c r="L53" s="63">
        <v>200</v>
      </c>
      <c r="M53" s="64">
        <f t="shared" si="3"/>
        <v>14990</v>
      </c>
      <c r="N53" s="663"/>
      <c r="O53" s="68">
        <v>7.0000000000000007E-2</v>
      </c>
      <c r="P53" s="69">
        <v>7.0000000000000007E-2</v>
      </c>
      <c r="Q53" s="69">
        <v>7.0000000000000007E-2</v>
      </c>
      <c r="S53" t="s">
        <v>141</v>
      </c>
      <c r="T53" s="70" t="s">
        <v>63</v>
      </c>
      <c r="V53" s="540"/>
    </row>
    <row r="54" spans="2:22" ht="16.5" customHeight="1" thickBot="1" x14ac:dyDescent="0.35">
      <c r="B54" s="71" t="s">
        <v>19</v>
      </c>
      <c r="C54" s="72" t="s">
        <v>135</v>
      </c>
      <c r="D54" s="73" t="s">
        <v>142</v>
      </c>
      <c r="E54" s="74">
        <v>0</v>
      </c>
      <c r="F54" s="73" t="s">
        <v>143</v>
      </c>
      <c r="G54" s="75" t="s">
        <v>131</v>
      </c>
      <c r="H54" s="76"/>
      <c r="I54" s="82"/>
      <c r="J54" s="83"/>
      <c r="K54" s="100">
        <v>15690</v>
      </c>
      <c r="L54" s="79">
        <v>200</v>
      </c>
      <c r="M54" s="80">
        <f t="shared" si="3"/>
        <v>15490</v>
      </c>
      <c r="N54" s="290"/>
      <c r="O54" s="84">
        <v>7.0000000000000007E-2</v>
      </c>
      <c r="P54" s="85">
        <v>7.0000000000000007E-2</v>
      </c>
      <c r="Q54" s="85">
        <v>7.0000000000000007E-2</v>
      </c>
      <c r="R54" s="12"/>
      <c r="S54" s="12" t="s">
        <v>141</v>
      </c>
      <c r="T54" s="86" t="s">
        <v>63</v>
      </c>
      <c r="V54" s="540"/>
    </row>
    <row r="55" spans="2:22" ht="16.5" customHeight="1" x14ac:dyDescent="0.3">
      <c r="B55" s="41" t="s">
        <v>19</v>
      </c>
      <c r="C55" s="42" t="s">
        <v>144</v>
      </c>
      <c r="D55" s="43" t="s">
        <v>145</v>
      </c>
      <c r="E55" s="44">
        <v>0</v>
      </c>
      <c r="F55" s="43" t="s">
        <v>146</v>
      </c>
      <c r="G55" s="45" t="s">
        <v>131</v>
      </c>
      <c r="H55" s="46"/>
      <c r="I55" s="52"/>
      <c r="J55" s="53"/>
      <c r="K55" s="653">
        <v>17090</v>
      </c>
      <c r="L55" s="49">
        <v>200</v>
      </c>
      <c r="M55" s="50">
        <f>K55-L55</f>
        <v>16890</v>
      </c>
      <c r="N55" s="664" t="s">
        <v>147</v>
      </c>
      <c r="O55" s="54">
        <v>7.0000000000000007E-2</v>
      </c>
      <c r="P55" s="55">
        <v>7.0000000000000007E-2</v>
      </c>
      <c r="Q55" s="55">
        <v>7.0000000000000007E-2</v>
      </c>
      <c r="R55" s="10"/>
      <c r="S55" s="10" t="s">
        <v>148</v>
      </c>
      <c r="T55" s="56" t="s">
        <v>149</v>
      </c>
      <c r="V55" s="540"/>
    </row>
    <row r="56" spans="2:22" ht="16.5" customHeight="1" thickBot="1" x14ac:dyDescent="0.35">
      <c r="B56" s="71" t="s">
        <v>19</v>
      </c>
      <c r="C56" s="72" t="s">
        <v>144</v>
      </c>
      <c r="D56" s="73" t="s">
        <v>150</v>
      </c>
      <c r="E56" s="74">
        <v>0</v>
      </c>
      <c r="F56" s="73" t="s">
        <v>151</v>
      </c>
      <c r="G56" s="75" t="s">
        <v>131</v>
      </c>
      <c r="H56" s="76"/>
      <c r="I56" s="82"/>
      <c r="J56" s="83"/>
      <c r="K56" s="100">
        <v>18790</v>
      </c>
      <c r="L56" s="79">
        <v>200</v>
      </c>
      <c r="M56" s="80">
        <f>K56-L56</f>
        <v>18590</v>
      </c>
      <c r="N56" s="665"/>
      <c r="O56" s="84">
        <v>7.0000000000000007E-2</v>
      </c>
      <c r="P56" s="85">
        <v>7.0000000000000007E-2</v>
      </c>
      <c r="Q56" s="85">
        <v>7.0000000000000007E-2</v>
      </c>
      <c r="R56" s="12"/>
      <c r="S56" s="12" t="s">
        <v>152</v>
      </c>
      <c r="T56" s="86" t="s">
        <v>149</v>
      </c>
      <c r="V56" s="540"/>
    </row>
    <row r="57" spans="2:22" ht="16.5" customHeight="1" x14ac:dyDescent="0.3">
      <c r="B57" s="41" t="s">
        <v>19</v>
      </c>
      <c r="C57" s="42" t="s">
        <v>153</v>
      </c>
      <c r="D57" s="43" t="s">
        <v>154</v>
      </c>
      <c r="E57" s="44">
        <v>0</v>
      </c>
      <c r="F57" s="43" t="s">
        <v>155</v>
      </c>
      <c r="G57" s="45" t="s">
        <v>131</v>
      </c>
      <c r="H57" s="46"/>
      <c r="I57" s="52"/>
      <c r="J57" s="46"/>
      <c r="K57" s="653">
        <v>18890</v>
      </c>
      <c r="L57" s="49">
        <v>100</v>
      </c>
      <c r="M57" s="50">
        <f t="shared" ref="M57:M59" si="4">K57-L57</f>
        <v>18790</v>
      </c>
      <c r="N57" s="654" t="s">
        <v>107</v>
      </c>
      <c r="O57" s="54">
        <v>7.0000000000000007E-2</v>
      </c>
      <c r="P57" s="55">
        <v>7.0000000000000007E-2</v>
      </c>
      <c r="Q57" s="55">
        <v>7.0000000000000007E-2</v>
      </c>
      <c r="R57" s="10"/>
      <c r="S57" s="10" t="s">
        <v>156</v>
      </c>
      <c r="T57" s="56" t="s">
        <v>157</v>
      </c>
      <c r="V57" s="540"/>
    </row>
    <row r="58" spans="2:22" ht="16.5" customHeight="1" thickBot="1" x14ac:dyDescent="0.35">
      <c r="B58" s="71" t="s">
        <v>19</v>
      </c>
      <c r="C58" s="72" t="s">
        <v>153</v>
      </c>
      <c r="D58" s="73" t="s">
        <v>158</v>
      </c>
      <c r="E58" s="74">
        <v>0</v>
      </c>
      <c r="F58" s="73" t="s">
        <v>159</v>
      </c>
      <c r="G58" s="75" t="s">
        <v>131</v>
      </c>
      <c r="H58" s="76"/>
      <c r="I58" s="82"/>
      <c r="J58" s="76"/>
      <c r="K58" s="100">
        <v>20940</v>
      </c>
      <c r="L58" s="79">
        <v>200</v>
      </c>
      <c r="M58" s="80">
        <f t="shared" si="4"/>
        <v>20740</v>
      </c>
      <c r="N58" s="666"/>
      <c r="O58" s="84">
        <v>7.0000000000000007E-2</v>
      </c>
      <c r="P58" s="85">
        <v>7.0000000000000007E-2</v>
      </c>
      <c r="Q58" s="85">
        <v>7.0000000000000007E-2</v>
      </c>
      <c r="R58" s="12"/>
      <c r="S58" s="12" t="e">
        <v>#N/A</v>
      </c>
      <c r="T58" s="86" t="s">
        <v>157</v>
      </c>
      <c r="V58" s="540"/>
    </row>
    <row r="59" spans="2:22" ht="16.5" customHeight="1" x14ac:dyDescent="0.3">
      <c r="B59" s="41" t="s">
        <v>19</v>
      </c>
      <c r="C59" s="42" t="s">
        <v>160</v>
      </c>
      <c r="D59" s="43" t="s">
        <v>161</v>
      </c>
      <c r="E59" s="44">
        <v>0</v>
      </c>
      <c r="F59" s="43" t="s">
        <v>162</v>
      </c>
      <c r="G59" s="45" t="s">
        <v>131</v>
      </c>
      <c r="H59" s="46"/>
      <c r="I59" s="52"/>
      <c r="J59" s="46"/>
      <c r="K59" s="48">
        <v>30090</v>
      </c>
      <c r="L59" s="49">
        <v>600</v>
      </c>
      <c r="M59" s="50">
        <f t="shared" si="4"/>
        <v>29490</v>
      </c>
      <c r="N59" s="101"/>
      <c r="O59" s="54"/>
      <c r="P59" s="55"/>
      <c r="Q59" s="55"/>
      <c r="R59" s="10"/>
      <c r="S59" s="10"/>
      <c r="T59" s="56" t="s">
        <v>63</v>
      </c>
      <c r="V59" s="540" t="s">
        <v>85</v>
      </c>
    </row>
    <row r="60" spans="2:22" ht="16.5" customHeight="1" thickBot="1" x14ac:dyDescent="0.35">
      <c r="B60" s="71" t="s">
        <v>19</v>
      </c>
      <c r="C60" s="72" t="s">
        <v>160</v>
      </c>
      <c r="D60" s="73" t="s">
        <v>163</v>
      </c>
      <c r="E60" s="74">
        <v>0</v>
      </c>
      <c r="F60" s="73" t="s">
        <v>164</v>
      </c>
      <c r="G60" s="75" t="s">
        <v>131</v>
      </c>
      <c r="H60" s="76"/>
      <c r="I60" s="82"/>
      <c r="J60" s="76"/>
      <c r="K60" s="78">
        <v>31690</v>
      </c>
      <c r="L60" s="79">
        <v>300</v>
      </c>
      <c r="M60" s="80">
        <f>K60-L60</f>
        <v>31390</v>
      </c>
      <c r="N60" s="13"/>
      <c r="O60" s="84"/>
      <c r="P60" s="85"/>
      <c r="Q60" s="85"/>
      <c r="R60" s="12"/>
      <c r="S60" s="12"/>
      <c r="T60" s="86" t="s">
        <v>63</v>
      </c>
      <c r="V60" s="541" t="s">
        <v>85</v>
      </c>
    </row>
    <row r="70" spans="2:14" ht="16.5" hidden="1" customHeight="1" x14ac:dyDescent="0.3">
      <c r="B70" s="5" t="s">
        <v>165</v>
      </c>
      <c r="C70" s="57" t="s">
        <v>166</v>
      </c>
      <c r="D70" s="58" t="s">
        <v>167</v>
      </c>
      <c r="E70" s="59">
        <v>0</v>
      </c>
      <c r="F70" s="58" t="s">
        <v>168</v>
      </c>
      <c r="G70" s="11"/>
      <c r="H70" s="102"/>
      <c r="I70" s="103"/>
      <c r="J70" s="103"/>
      <c r="K70" s="103"/>
      <c r="L70" s="103"/>
      <c r="M70" s="103"/>
      <c r="N70" s="104"/>
    </row>
    <row r="71" spans="2:14" ht="16.5" hidden="1" customHeight="1" x14ac:dyDescent="0.3">
      <c r="B71" s="5" t="s">
        <v>165</v>
      </c>
      <c r="C71" s="57" t="s">
        <v>166</v>
      </c>
      <c r="D71" s="58" t="s">
        <v>169</v>
      </c>
      <c r="E71" s="59">
        <v>0</v>
      </c>
      <c r="F71" s="58" t="s">
        <v>170</v>
      </c>
      <c r="G71" s="11"/>
      <c r="H71" s="102"/>
      <c r="I71" s="103"/>
      <c r="J71" s="103"/>
      <c r="K71" s="103"/>
      <c r="L71" s="103"/>
      <c r="M71" s="103"/>
      <c r="N71" s="104"/>
    </row>
    <row r="72" spans="2:14" ht="16.5" hidden="1" customHeight="1" x14ac:dyDescent="0.3">
      <c r="B72" s="5" t="s">
        <v>165</v>
      </c>
      <c r="C72" s="57" t="s">
        <v>166</v>
      </c>
      <c r="D72" s="58" t="s">
        <v>171</v>
      </c>
      <c r="E72" s="59">
        <v>0</v>
      </c>
      <c r="F72" s="58" t="s">
        <v>172</v>
      </c>
      <c r="G72" s="11"/>
      <c r="H72" s="102"/>
      <c r="I72" s="103"/>
      <c r="J72" s="103"/>
      <c r="K72" s="103"/>
      <c r="L72" s="103"/>
      <c r="M72" s="103"/>
      <c r="N72" s="104"/>
    </row>
    <row r="73" spans="2:14" ht="16.5" hidden="1" customHeight="1" x14ac:dyDescent="0.3">
      <c r="B73" s="71" t="s">
        <v>165</v>
      </c>
      <c r="C73" s="72" t="s">
        <v>166</v>
      </c>
      <c r="D73" s="73" t="s">
        <v>173</v>
      </c>
      <c r="E73" s="74">
        <v>0</v>
      </c>
      <c r="F73" s="73" t="s">
        <v>174</v>
      </c>
      <c r="G73" s="75"/>
      <c r="H73" s="105"/>
      <c r="I73" s="106"/>
      <c r="J73" s="106"/>
      <c r="K73" s="106"/>
      <c r="L73" s="106"/>
      <c r="M73" s="106"/>
      <c r="N73" s="107"/>
    </row>
  </sheetData>
  <mergeCells count="16">
    <mergeCell ref="N46:N51"/>
    <mergeCell ref="N52:N53"/>
    <mergeCell ref="N55:N56"/>
    <mergeCell ref="N57:N58"/>
    <mergeCell ref="N14:N15"/>
    <mergeCell ref="N18:N19"/>
    <mergeCell ref="N22:N23"/>
    <mergeCell ref="N28:N29"/>
    <mergeCell ref="N34:N35"/>
    <mergeCell ref="N40:N41"/>
    <mergeCell ref="N10:N11"/>
    <mergeCell ref="B1:G1"/>
    <mergeCell ref="B2:G2"/>
    <mergeCell ref="H4:J4"/>
    <mergeCell ref="K4:M4"/>
    <mergeCell ref="N6:N7"/>
  </mergeCells>
  <conditionalFormatting sqref="O6:Q60">
    <cfRule type="cellIs" dxfId="104" priority="2" operator="between">
      <formula>0.01</formula>
      <formula>0.06</formula>
    </cfRule>
  </conditionalFormatting>
  <conditionalFormatting sqref="O6:Q58">
    <cfRule type="expression" dxfId="103" priority="3">
      <formula>#REF!&lt;&gt;#REF!</formula>
    </cfRule>
  </conditionalFormatting>
  <conditionalFormatting sqref="O59:Q60">
    <cfRule type="expression" dxfId="102" priority="1">
      <formula>#REF!&lt;&gt;#REF!</formula>
    </cfRule>
  </conditionalFormatting>
  <conditionalFormatting sqref="D21">
    <cfRule type="expression" dxfId="101" priority="4">
      <formula>$E21&lt;&gt;$E25</formula>
    </cfRule>
  </conditionalFormatting>
  <conditionalFormatting sqref="D12 D14">
    <cfRule type="expression" dxfId="100" priority="5">
      <formula>$E12&lt;&gt;$E23</formula>
    </cfRule>
  </conditionalFormatting>
  <conditionalFormatting sqref="D13 D16:D17">
    <cfRule type="expression" dxfId="99" priority="6">
      <formula>$E13&lt;&gt;$E23</formula>
    </cfRule>
  </conditionalFormatting>
  <conditionalFormatting sqref="D15">
    <cfRule type="expression" dxfId="98" priority="7">
      <formula>$E15&lt;&gt;#REF!</formula>
    </cfRule>
  </conditionalFormatting>
  <conditionalFormatting sqref="D18">
    <cfRule type="expression" dxfId="97" priority="8">
      <formula>$E18&lt;&gt;#REF!</formula>
    </cfRule>
  </conditionalFormatting>
  <conditionalFormatting sqref="D19:D20">
    <cfRule type="expression" dxfId="96" priority="9">
      <formula>$E19&lt;&gt;$E26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AAD90-BC2A-4C74-9346-159B8A7F1F93}">
  <sheetPr>
    <tabColor rgb="FF00B050"/>
  </sheetPr>
  <dimension ref="B1:AK49"/>
  <sheetViews>
    <sheetView showGridLines="0" zoomScale="60" zoomScaleNormal="60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V6" sqref="V6:V39"/>
    </sheetView>
  </sheetViews>
  <sheetFormatPr baseColWidth="10" defaultColWidth="11.44140625" defaultRowHeight="14.4" x14ac:dyDescent="0.3"/>
  <cols>
    <col min="1" max="1" width="2.6640625" customWidth="1"/>
    <col min="2" max="2" width="14" customWidth="1"/>
    <col min="3" max="3" width="17.109375" customWidth="1"/>
    <col min="4" max="4" width="28.44140625" customWidth="1"/>
    <col min="5" max="5" width="6.6640625" style="1" bestFit="1" customWidth="1"/>
    <col min="6" max="6" width="46.33203125" bestFit="1" customWidth="1"/>
    <col min="7" max="7" width="15.109375" style="1" bestFit="1" customWidth="1"/>
    <col min="8" max="8" width="17.109375" style="1" bestFit="1" customWidth="1"/>
    <col min="9" max="9" width="9.88671875" style="1" bestFit="1" customWidth="1"/>
    <col min="10" max="10" width="11.6640625" style="1" customWidth="1"/>
    <col min="11" max="11" width="15.109375" style="1" bestFit="1" customWidth="1"/>
    <col min="12" max="12" width="17.109375" style="1" bestFit="1" customWidth="1"/>
    <col min="13" max="13" width="10.5546875" style="1" bestFit="1" customWidth="1"/>
    <col min="14" max="14" width="11.6640625" style="1" bestFit="1" customWidth="1"/>
    <col min="15" max="17" width="15.6640625" hidden="1" customWidth="1"/>
    <col min="18" max="18" width="10.88671875" hidden="1" customWidth="1"/>
    <col min="19" max="19" width="15.44140625" hidden="1" customWidth="1"/>
    <col min="20" max="20" width="15.109375" bestFit="1" customWidth="1"/>
    <col min="21" max="21" width="17.33203125" customWidth="1"/>
    <col min="22" max="22" width="20.33203125" customWidth="1"/>
    <col min="23" max="23" width="33.44140625" bestFit="1" customWidth="1"/>
    <col min="24" max="24" width="7.33203125" style="1" bestFit="1" customWidth="1"/>
    <col min="25" max="25" width="34.6640625" bestFit="1" customWidth="1"/>
    <col min="26" max="26" width="54" bestFit="1" customWidth="1"/>
    <col min="27" max="27" width="11.44140625" customWidth="1"/>
    <col min="28" max="36" width="11.44140625" hidden="1" customWidth="1"/>
  </cols>
  <sheetData>
    <row r="1" spans="2:37" s="2" customFormat="1" ht="23.4" x14ac:dyDescent="0.45">
      <c r="B1" s="656" t="s">
        <v>175</v>
      </c>
      <c r="C1" s="656"/>
      <c r="D1" s="656"/>
      <c r="E1" s="656"/>
      <c r="F1" s="656"/>
      <c r="G1" s="530"/>
      <c r="H1" s="530"/>
      <c r="I1" s="530"/>
      <c r="J1" s="530"/>
      <c r="K1" s="530"/>
      <c r="L1" s="530"/>
      <c r="M1" s="530"/>
      <c r="N1" s="530"/>
      <c r="X1" s="4"/>
    </row>
    <row r="2" spans="2:37" x14ac:dyDescent="0.3">
      <c r="B2" s="670" t="s">
        <v>176</v>
      </c>
      <c r="C2" s="670"/>
      <c r="D2" s="670"/>
      <c r="E2" s="670"/>
      <c r="F2" s="670"/>
      <c r="G2" s="531"/>
      <c r="H2" s="531"/>
      <c r="I2" s="531"/>
      <c r="J2" s="531"/>
      <c r="K2" s="531"/>
      <c r="L2" s="531"/>
      <c r="M2" s="531"/>
      <c r="N2" s="531"/>
    </row>
    <row r="3" spans="2:37" ht="5.4" customHeight="1" thickBot="1" x14ac:dyDescent="0.35"/>
    <row r="4" spans="2:37" ht="15" thickBot="1" x14ac:dyDescent="0.35">
      <c r="G4" s="659" t="s">
        <v>177</v>
      </c>
      <c r="H4" s="660"/>
      <c r="I4" s="660"/>
      <c r="J4" s="671"/>
      <c r="K4" s="659" t="s">
        <v>0</v>
      </c>
      <c r="L4" s="660"/>
      <c r="M4" s="660"/>
      <c r="N4" s="671"/>
      <c r="T4" s="659" t="s">
        <v>1</v>
      </c>
      <c r="U4" s="660"/>
      <c r="V4" s="660"/>
      <c r="W4" s="671"/>
      <c r="Y4" s="672" t="s">
        <v>178</v>
      </c>
      <c r="Z4" s="673"/>
      <c r="AB4" s="667" t="s">
        <v>179</v>
      </c>
      <c r="AC4" s="668"/>
      <c r="AD4" s="668"/>
      <c r="AE4" s="669"/>
      <c r="AF4" s="366"/>
      <c r="AG4" s="667" t="s">
        <v>180</v>
      </c>
      <c r="AH4" s="668"/>
      <c r="AI4" s="668"/>
      <c r="AJ4" s="669"/>
    </row>
    <row r="5" spans="2:37" ht="36.6" thickBot="1" x14ac:dyDescent="0.35">
      <c r="B5" s="568" t="s">
        <v>2</v>
      </c>
      <c r="C5" s="32" t="s">
        <v>3</v>
      </c>
      <c r="D5" s="569" t="s">
        <v>4</v>
      </c>
      <c r="E5" s="31" t="s">
        <v>5</v>
      </c>
      <c r="F5" s="569" t="s">
        <v>6</v>
      </c>
      <c r="G5" s="570" t="s">
        <v>181</v>
      </c>
      <c r="H5" s="121" t="s">
        <v>9</v>
      </c>
      <c r="I5" s="121" t="s">
        <v>10</v>
      </c>
      <c r="J5" s="571" t="s">
        <v>11</v>
      </c>
      <c r="K5" s="570" t="s">
        <v>181</v>
      </c>
      <c r="L5" s="121" t="s">
        <v>9</v>
      </c>
      <c r="M5" s="121" t="s">
        <v>10</v>
      </c>
      <c r="N5" s="571" t="s">
        <v>11</v>
      </c>
      <c r="O5" s="8" t="s">
        <v>182</v>
      </c>
      <c r="P5" s="8" t="s">
        <v>12</v>
      </c>
      <c r="Q5" s="8" t="s">
        <v>13</v>
      </c>
      <c r="R5" s="9" t="s">
        <v>15</v>
      </c>
      <c r="S5" s="9" t="s">
        <v>16</v>
      </c>
      <c r="T5" s="570" t="s">
        <v>181</v>
      </c>
      <c r="U5" s="121" t="s">
        <v>9</v>
      </c>
      <c r="V5" s="121" t="s">
        <v>10</v>
      </c>
      <c r="W5" s="571" t="s">
        <v>11</v>
      </c>
      <c r="X5" s="572" t="s">
        <v>17</v>
      </c>
      <c r="Y5" s="567" t="s">
        <v>18</v>
      </c>
      <c r="Z5" s="567" t="s">
        <v>183</v>
      </c>
      <c r="AB5" s="366">
        <v>2020</v>
      </c>
      <c r="AC5" s="366">
        <v>2021</v>
      </c>
      <c r="AD5" s="366">
        <v>2022</v>
      </c>
      <c r="AE5" s="366" t="s">
        <v>184</v>
      </c>
      <c r="AF5" s="366"/>
      <c r="AG5" s="366">
        <v>2020</v>
      </c>
      <c r="AH5" s="366">
        <v>2021</v>
      </c>
      <c r="AI5" s="366">
        <v>2022</v>
      </c>
      <c r="AJ5" s="1" t="s">
        <v>184</v>
      </c>
    </row>
    <row r="6" spans="2:37" s="385" customFormat="1" x14ac:dyDescent="0.3">
      <c r="B6" s="573" t="s">
        <v>185</v>
      </c>
      <c r="C6" s="101" t="s">
        <v>186</v>
      </c>
      <c r="D6" s="574" t="s">
        <v>187</v>
      </c>
      <c r="E6" s="575">
        <v>0.1</v>
      </c>
      <c r="F6" s="576" t="s">
        <v>188</v>
      </c>
      <c r="G6" s="577">
        <v>9990</v>
      </c>
      <c r="H6" s="578">
        <v>0</v>
      </c>
      <c r="I6" s="578">
        <f>+G6-H6</f>
        <v>9990</v>
      </c>
      <c r="J6" s="579"/>
      <c r="K6" s="577"/>
      <c r="L6" s="578"/>
      <c r="M6" s="578"/>
      <c r="N6" s="579"/>
      <c r="O6" s="580">
        <v>7.0000000000000007E-2</v>
      </c>
      <c r="P6" s="580">
        <v>7.0000000000000007E-2</v>
      </c>
      <c r="Q6" s="580">
        <v>7.0000000000000007E-2</v>
      </c>
      <c r="R6" s="335"/>
      <c r="S6" s="10" t="s">
        <v>189</v>
      </c>
      <c r="T6" s="342">
        <v>11290</v>
      </c>
      <c r="U6" s="528">
        <v>500</v>
      </c>
      <c r="V6" s="528">
        <f t="shared" ref="V6:V39" si="0">+T6-U6</f>
        <v>10790</v>
      </c>
      <c r="W6" s="579" t="s">
        <v>190</v>
      </c>
      <c r="X6" s="621" t="s">
        <v>63</v>
      </c>
      <c r="Y6" s="581" t="s">
        <v>191</v>
      </c>
      <c r="Z6" s="579"/>
      <c r="AA6" s="622"/>
      <c r="AB6" s="1"/>
      <c r="AC6" s="1"/>
      <c r="AD6" s="1"/>
      <c r="AE6" s="1"/>
      <c r="AF6" s="1"/>
      <c r="AG6" s="1"/>
      <c r="AH6" s="1"/>
      <c r="AI6" s="1"/>
      <c r="AJ6" s="1"/>
      <c r="AK6" s="623"/>
    </row>
    <row r="7" spans="2:37" x14ac:dyDescent="0.3">
      <c r="B7" s="380" t="s">
        <v>185</v>
      </c>
      <c r="C7" s="17" t="s">
        <v>186</v>
      </c>
      <c r="D7" s="368" t="s">
        <v>192</v>
      </c>
      <c r="E7" s="369">
        <v>0</v>
      </c>
      <c r="F7" s="381" t="s">
        <v>193</v>
      </c>
      <c r="G7" s="20">
        <v>9990</v>
      </c>
      <c r="H7" s="371">
        <v>0</v>
      </c>
      <c r="I7" s="371">
        <f>+G7-H7</f>
        <v>9990</v>
      </c>
      <c r="J7" s="372"/>
      <c r="K7" s="20"/>
      <c r="L7" s="371"/>
      <c r="M7" s="371"/>
      <c r="N7" s="372"/>
      <c r="O7" s="373">
        <v>7.0000000000000007E-2</v>
      </c>
      <c r="P7" s="373">
        <v>7.0000000000000007E-2</v>
      </c>
      <c r="Q7" s="373">
        <v>7.0000000000000007E-2</v>
      </c>
      <c r="S7" t="e">
        <v>#N/A</v>
      </c>
      <c r="T7" s="20">
        <f>+T6+300</f>
        <v>11590</v>
      </c>
      <c r="U7" s="371">
        <v>800</v>
      </c>
      <c r="V7" s="371">
        <f t="shared" si="0"/>
        <v>10790</v>
      </c>
      <c r="W7" s="372" t="s">
        <v>190</v>
      </c>
      <c r="X7" s="624" t="s">
        <v>63</v>
      </c>
      <c r="Y7" s="582" t="s">
        <v>191</v>
      </c>
      <c r="Z7" s="372"/>
      <c r="AA7" s="622"/>
      <c r="AB7" s="1"/>
      <c r="AC7" s="1"/>
      <c r="AD7" s="1"/>
      <c r="AE7" s="1"/>
      <c r="AF7" s="1"/>
      <c r="AG7" s="1"/>
      <c r="AH7" s="1"/>
      <c r="AI7" s="1"/>
      <c r="AJ7" s="1"/>
      <c r="AK7" s="623"/>
    </row>
    <row r="8" spans="2:37" x14ac:dyDescent="0.3">
      <c r="B8" s="380" t="s">
        <v>185</v>
      </c>
      <c r="C8" s="17" t="s">
        <v>186</v>
      </c>
      <c r="D8" s="368" t="s">
        <v>194</v>
      </c>
      <c r="E8" s="369">
        <v>0</v>
      </c>
      <c r="F8" s="381" t="s">
        <v>195</v>
      </c>
      <c r="G8" s="20">
        <v>9990</v>
      </c>
      <c r="H8" s="371">
        <v>0</v>
      </c>
      <c r="I8" s="371">
        <f>+G8-H8</f>
        <v>9990</v>
      </c>
      <c r="J8" s="372"/>
      <c r="K8" s="20"/>
      <c r="L8" s="371"/>
      <c r="M8" s="371"/>
      <c r="N8" s="372"/>
      <c r="O8" s="373">
        <v>7.0000000000000007E-2</v>
      </c>
      <c r="P8" s="373">
        <v>7.0000000000000007E-2</v>
      </c>
      <c r="Q8" s="373">
        <v>7.0000000000000007E-2</v>
      </c>
      <c r="T8" s="20">
        <f>+T7</f>
        <v>11590</v>
      </c>
      <c r="U8" s="371">
        <v>800</v>
      </c>
      <c r="V8" s="371">
        <f t="shared" si="0"/>
        <v>10790</v>
      </c>
      <c r="W8" s="372" t="s">
        <v>190</v>
      </c>
      <c r="X8" s="624" t="s">
        <v>63</v>
      </c>
      <c r="Y8" s="582" t="s">
        <v>191</v>
      </c>
      <c r="Z8" s="372"/>
      <c r="AA8" s="622"/>
      <c r="AB8" s="1"/>
      <c r="AC8" s="1"/>
      <c r="AD8" s="1"/>
      <c r="AE8" s="1"/>
      <c r="AF8" s="1"/>
      <c r="AG8" s="1"/>
      <c r="AH8" s="1"/>
      <c r="AI8" s="1"/>
      <c r="AJ8" s="1"/>
      <c r="AK8" s="623"/>
    </row>
    <row r="9" spans="2:37" ht="15" thickBot="1" x14ac:dyDescent="0.35">
      <c r="B9" s="392" t="s">
        <v>185</v>
      </c>
      <c r="C9" s="13" t="s">
        <v>186</v>
      </c>
      <c r="D9" s="393" t="s">
        <v>196</v>
      </c>
      <c r="E9" s="394">
        <v>0</v>
      </c>
      <c r="F9" s="395" t="s">
        <v>197</v>
      </c>
      <c r="G9" s="396">
        <v>9990</v>
      </c>
      <c r="H9" s="397">
        <v>0</v>
      </c>
      <c r="I9" s="397">
        <f>+G9-H9</f>
        <v>9990</v>
      </c>
      <c r="J9" s="398"/>
      <c r="K9" s="396"/>
      <c r="L9" s="397"/>
      <c r="M9" s="397"/>
      <c r="N9" s="398"/>
      <c r="O9" s="399">
        <v>7.0000000000000007E-2</v>
      </c>
      <c r="P9" s="399">
        <v>7.0000000000000007E-2</v>
      </c>
      <c r="Q9" s="399">
        <v>7.0000000000000007E-2</v>
      </c>
      <c r="R9" s="12"/>
      <c r="S9" s="12" t="e">
        <v>#N/A</v>
      </c>
      <c r="T9" s="396">
        <f>+T8</f>
        <v>11590</v>
      </c>
      <c r="U9" s="397">
        <v>800</v>
      </c>
      <c r="V9" s="397">
        <f t="shared" si="0"/>
        <v>10790</v>
      </c>
      <c r="W9" s="398" t="s">
        <v>190</v>
      </c>
      <c r="X9" s="625" t="s">
        <v>63</v>
      </c>
      <c r="Y9" s="583" t="s">
        <v>191</v>
      </c>
      <c r="Z9" s="398"/>
      <c r="AA9" s="622"/>
      <c r="AB9" s="1"/>
      <c r="AC9" s="1"/>
      <c r="AD9" s="1"/>
      <c r="AE9" s="1"/>
      <c r="AF9" s="1"/>
      <c r="AG9" s="1"/>
      <c r="AH9" s="1"/>
      <c r="AI9" s="1"/>
      <c r="AJ9" s="1"/>
      <c r="AK9" s="623"/>
    </row>
    <row r="10" spans="2:37" s="3" customFormat="1" x14ac:dyDescent="0.3">
      <c r="B10" s="41" t="s">
        <v>185</v>
      </c>
      <c r="C10" s="45" t="s">
        <v>198</v>
      </c>
      <c r="D10" s="584" t="s">
        <v>199</v>
      </c>
      <c r="E10" s="585">
        <v>0.05</v>
      </c>
      <c r="F10" s="586" t="s">
        <v>200</v>
      </c>
      <c r="G10" s="342"/>
      <c r="H10" s="528"/>
      <c r="I10" s="528"/>
      <c r="J10" s="587"/>
      <c r="K10" s="342"/>
      <c r="L10" s="528"/>
      <c r="M10" s="528"/>
      <c r="N10" s="587"/>
      <c r="O10" s="580">
        <v>0.05</v>
      </c>
      <c r="P10" s="580">
        <v>0.05</v>
      </c>
      <c r="Q10" s="580">
        <v>0.05</v>
      </c>
      <c r="R10" s="588"/>
      <c r="S10" s="10" t="s">
        <v>201</v>
      </c>
      <c r="T10" s="342">
        <v>9490</v>
      </c>
      <c r="U10" s="528">
        <v>0</v>
      </c>
      <c r="V10" s="589">
        <f t="shared" si="0"/>
        <v>9490</v>
      </c>
      <c r="W10" s="587"/>
      <c r="X10" s="626">
        <v>0</v>
      </c>
      <c r="Y10" s="587"/>
      <c r="Z10" s="587"/>
      <c r="AA10" s="622"/>
      <c r="AB10" s="1"/>
      <c r="AC10" s="1"/>
      <c r="AD10" s="1"/>
      <c r="AE10" s="1"/>
      <c r="AF10" s="1"/>
      <c r="AG10" s="1"/>
      <c r="AH10" s="1"/>
      <c r="AI10" s="1"/>
      <c r="AJ10" s="366"/>
      <c r="AK10" s="623"/>
    </row>
    <row r="11" spans="2:37" x14ac:dyDescent="0.3">
      <c r="B11" s="380" t="s">
        <v>185</v>
      </c>
      <c r="C11" s="17" t="s">
        <v>198</v>
      </c>
      <c r="D11" s="368" t="s">
        <v>202</v>
      </c>
      <c r="E11" s="369">
        <v>0</v>
      </c>
      <c r="F11" s="381" t="s">
        <v>203</v>
      </c>
      <c r="G11" s="20"/>
      <c r="H11" s="371"/>
      <c r="I11" s="371"/>
      <c r="J11" s="372"/>
      <c r="K11" s="348"/>
      <c r="L11" s="378"/>
      <c r="M11" s="378"/>
      <c r="N11" s="379"/>
      <c r="O11" s="373">
        <v>0.05</v>
      </c>
      <c r="P11" s="373">
        <v>0.05</v>
      </c>
      <c r="Q11" s="373">
        <v>0.05</v>
      </c>
      <c r="S11" t="e">
        <v>#N/A</v>
      </c>
      <c r="T11" s="348">
        <v>9990</v>
      </c>
      <c r="U11" s="378">
        <v>0</v>
      </c>
      <c r="V11" s="378">
        <f t="shared" si="0"/>
        <v>9990</v>
      </c>
      <c r="W11" s="379"/>
      <c r="X11" s="627">
        <v>0</v>
      </c>
      <c r="Y11" s="379"/>
      <c r="Z11" s="379"/>
      <c r="AA11" s="622"/>
      <c r="AB11" s="1"/>
      <c r="AC11" s="1"/>
      <c r="AD11" s="1"/>
      <c r="AE11" s="1"/>
      <c r="AF11" s="1"/>
      <c r="AG11" s="1"/>
      <c r="AH11" s="1"/>
      <c r="AI11" s="1"/>
      <c r="AJ11" s="1"/>
      <c r="AK11" s="623"/>
    </row>
    <row r="12" spans="2:37" x14ac:dyDescent="0.3">
      <c r="B12" s="380" t="s">
        <v>185</v>
      </c>
      <c r="C12" s="17" t="s">
        <v>198</v>
      </c>
      <c r="D12" s="368" t="s">
        <v>204</v>
      </c>
      <c r="E12" s="369">
        <v>0.05</v>
      </c>
      <c r="F12" s="381" t="s">
        <v>205</v>
      </c>
      <c r="G12" s="20"/>
      <c r="H12" s="371"/>
      <c r="I12" s="371"/>
      <c r="J12" s="372"/>
      <c r="K12" s="348"/>
      <c r="L12" s="378"/>
      <c r="M12" s="378"/>
      <c r="N12" s="379"/>
      <c r="O12" s="373">
        <v>7.0000000000000007E-2</v>
      </c>
      <c r="P12" s="373">
        <v>7.0000000000000007E-2</v>
      </c>
      <c r="Q12" s="373">
        <v>7.0000000000000007E-2</v>
      </c>
      <c r="S12" t="s">
        <v>206</v>
      </c>
      <c r="T12" s="348">
        <v>12490</v>
      </c>
      <c r="U12" s="378">
        <v>700</v>
      </c>
      <c r="V12" s="529">
        <f t="shared" si="0"/>
        <v>11790</v>
      </c>
      <c r="W12" s="379"/>
      <c r="X12" s="627" t="s">
        <v>63</v>
      </c>
      <c r="Y12" s="379"/>
      <c r="Z12" s="379"/>
      <c r="AA12" s="622"/>
      <c r="AB12" s="1"/>
      <c r="AC12" s="1"/>
      <c r="AD12" s="1"/>
      <c r="AE12" s="1"/>
      <c r="AF12" s="1"/>
      <c r="AG12" s="1"/>
      <c r="AH12" s="1"/>
      <c r="AI12" s="1"/>
      <c r="AJ12" s="1"/>
      <c r="AK12" s="623"/>
    </row>
    <row r="13" spans="2:37" x14ac:dyDescent="0.3">
      <c r="B13" s="380" t="s">
        <v>185</v>
      </c>
      <c r="C13" s="17" t="s">
        <v>198</v>
      </c>
      <c r="D13" s="368" t="s">
        <v>207</v>
      </c>
      <c r="E13" s="369">
        <v>0</v>
      </c>
      <c r="F13" s="381" t="s">
        <v>208</v>
      </c>
      <c r="G13" s="20"/>
      <c r="H13" s="371"/>
      <c r="I13" s="371"/>
      <c r="J13" s="372"/>
      <c r="K13" s="348"/>
      <c r="L13" s="378"/>
      <c r="M13" s="378"/>
      <c r="N13" s="379"/>
      <c r="O13" s="373">
        <v>7.0000000000000007E-2</v>
      </c>
      <c r="P13" s="373">
        <v>7.0000000000000007E-2</v>
      </c>
      <c r="Q13" s="373">
        <v>7.0000000000000007E-2</v>
      </c>
      <c r="S13" t="e">
        <v>#N/A</v>
      </c>
      <c r="T13" s="348">
        <f>+T12+600</f>
        <v>13090</v>
      </c>
      <c r="U13" s="378">
        <v>800</v>
      </c>
      <c r="V13" s="378">
        <f t="shared" si="0"/>
        <v>12290</v>
      </c>
      <c r="W13" s="379"/>
      <c r="X13" s="627" t="s">
        <v>63</v>
      </c>
      <c r="Y13" s="379"/>
      <c r="Z13" s="379"/>
      <c r="AA13" s="622"/>
      <c r="AB13" s="1"/>
      <c r="AC13" s="1"/>
      <c r="AD13" s="1"/>
      <c r="AE13" s="1"/>
      <c r="AF13" s="1"/>
      <c r="AG13" s="1"/>
      <c r="AH13" s="1"/>
      <c r="AI13" s="1"/>
      <c r="AJ13" s="1"/>
      <c r="AK13" s="623"/>
    </row>
    <row r="14" spans="2:37" ht="15" thickBot="1" x14ac:dyDescent="0.35">
      <c r="B14" s="392" t="s">
        <v>185</v>
      </c>
      <c r="C14" s="13" t="s">
        <v>198</v>
      </c>
      <c r="D14" s="393" t="s">
        <v>209</v>
      </c>
      <c r="E14" s="394">
        <v>0.05</v>
      </c>
      <c r="F14" s="395" t="s">
        <v>210</v>
      </c>
      <c r="G14" s="396"/>
      <c r="H14" s="397"/>
      <c r="I14" s="397"/>
      <c r="J14" s="398"/>
      <c r="K14" s="364"/>
      <c r="L14" s="590"/>
      <c r="M14" s="590"/>
      <c r="N14" s="591"/>
      <c r="O14" s="399"/>
      <c r="P14" s="399"/>
      <c r="Q14" s="399"/>
      <c r="R14" s="12"/>
      <c r="S14" s="12"/>
      <c r="T14" s="364">
        <v>11790</v>
      </c>
      <c r="U14" s="590">
        <v>800</v>
      </c>
      <c r="V14" s="592">
        <f t="shared" si="0"/>
        <v>10990</v>
      </c>
      <c r="W14" s="591"/>
      <c r="X14" s="628" t="s">
        <v>63</v>
      </c>
      <c r="Y14" s="591"/>
      <c r="Z14" s="591"/>
      <c r="AA14" s="622"/>
      <c r="AB14" s="1"/>
      <c r="AC14" s="1"/>
      <c r="AD14" s="1"/>
      <c r="AE14" s="1"/>
      <c r="AF14" s="1"/>
      <c r="AG14" s="1"/>
      <c r="AH14" s="1"/>
      <c r="AI14" s="1"/>
      <c r="AJ14" s="1"/>
      <c r="AK14" s="623"/>
    </row>
    <row r="15" spans="2:37" x14ac:dyDescent="0.3">
      <c r="B15" s="41" t="s">
        <v>185</v>
      </c>
      <c r="C15" s="101" t="s">
        <v>211</v>
      </c>
      <c r="D15" s="584" t="s">
        <v>212</v>
      </c>
      <c r="E15" s="585">
        <v>0.1</v>
      </c>
      <c r="F15" s="593" t="s">
        <v>213</v>
      </c>
      <c r="G15" s="342"/>
      <c r="H15" s="528"/>
      <c r="I15" s="528"/>
      <c r="J15" s="587"/>
      <c r="K15" s="577"/>
      <c r="L15" s="578"/>
      <c r="M15" s="578"/>
      <c r="N15" s="579"/>
      <c r="O15" s="580">
        <v>7.0000000000000007E-2</v>
      </c>
      <c r="P15" s="580">
        <v>7.0000000000000007E-2</v>
      </c>
      <c r="Q15" s="580">
        <v>7.0000000000000007E-2</v>
      </c>
      <c r="R15" s="10"/>
      <c r="S15" s="10" t="e">
        <v>#N/A</v>
      </c>
      <c r="T15" s="577">
        <v>17490</v>
      </c>
      <c r="U15" s="578">
        <v>200</v>
      </c>
      <c r="V15" s="578">
        <f t="shared" si="0"/>
        <v>17290</v>
      </c>
      <c r="W15" s="579"/>
      <c r="X15" s="621">
        <v>0</v>
      </c>
      <c r="Y15" s="579"/>
      <c r="Z15" s="579"/>
      <c r="AA15" s="622"/>
      <c r="AB15" s="1"/>
      <c r="AC15" s="1"/>
      <c r="AD15" s="1"/>
      <c r="AE15" s="1"/>
      <c r="AF15" s="1"/>
      <c r="AG15" s="1"/>
      <c r="AH15" s="1"/>
      <c r="AI15" s="1"/>
      <c r="AJ15" s="1"/>
      <c r="AK15" s="623"/>
    </row>
    <row r="16" spans="2:37" x14ac:dyDescent="0.3">
      <c r="B16" s="380" t="s">
        <v>185</v>
      </c>
      <c r="C16" s="17" t="s">
        <v>211</v>
      </c>
      <c r="D16" s="368" t="s">
        <v>214</v>
      </c>
      <c r="E16" s="369">
        <v>0.1</v>
      </c>
      <c r="F16" s="381" t="s">
        <v>215</v>
      </c>
      <c r="G16" s="20"/>
      <c r="H16" s="371"/>
      <c r="I16" s="371"/>
      <c r="J16" s="372"/>
      <c r="K16" s="20"/>
      <c r="L16" s="371"/>
      <c r="M16" s="371"/>
      <c r="N16" s="372"/>
      <c r="O16" s="373">
        <v>7.0000000000000007E-2</v>
      </c>
      <c r="P16" s="373">
        <v>7.0000000000000007E-2</v>
      </c>
      <c r="Q16" s="373">
        <v>7.0000000000000007E-2</v>
      </c>
      <c r="S16" t="e">
        <v>#N/A</v>
      </c>
      <c r="T16" s="20">
        <v>16490</v>
      </c>
      <c r="U16" s="371">
        <v>200</v>
      </c>
      <c r="V16" s="371">
        <f t="shared" si="0"/>
        <v>16290</v>
      </c>
      <c r="W16" s="372"/>
      <c r="X16" s="624">
        <v>0</v>
      </c>
      <c r="Y16" s="372"/>
      <c r="Z16" s="372"/>
      <c r="AA16" s="622"/>
      <c r="AB16" s="1"/>
      <c r="AC16" s="1"/>
      <c r="AD16" s="1"/>
      <c r="AG16" s="1"/>
      <c r="AH16" s="1"/>
      <c r="AI16" s="1"/>
      <c r="AK16" s="623"/>
    </row>
    <row r="17" spans="2:37" ht="15" thickBot="1" x14ac:dyDescent="0.35">
      <c r="B17" s="392" t="s">
        <v>185</v>
      </c>
      <c r="C17" s="13" t="s">
        <v>211</v>
      </c>
      <c r="D17" s="393" t="s">
        <v>216</v>
      </c>
      <c r="E17" s="394">
        <v>0.1</v>
      </c>
      <c r="F17" s="395" t="s">
        <v>217</v>
      </c>
      <c r="G17" s="396"/>
      <c r="H17" s="397"/>
      <c r="I17" s="397"/>
      <c r="J17" s="398"/>
      <c r="K17" s="396"/>
      <c r="L17" s="397"/>
      <c r="M17" s="397"/>
      <c r="N17" s="398"/>
      <c r="O17" s="399">
        <v>7.0000000000000007E-2</v>
      </c>
      <c r="P17" s="399">
        <v>7.0000000000000007E-2</v>
      </c>
      <c r="Q17" s="399">
        <v>7.0000000000000007E-2</v>
      </c>
      <c r="R17" s="12"/>
      <c r="S17" s="12" t="e">
        <v>#N/A</v>
      </c>
      <c r="T17" s="396">
        <v>15490</v>
      </c>
      <c r="U17" s="397">
        <v>200</v>
      </c>
      <c r="V17" s="397">
        <f t="shared" si="0"/>
        <v>15290</v>
      </c>
      <c r="W17" s="398"/>
      <c r="X17" s="625">
        <v>0</v>
      </c>
      <c r="Y17" s="398"/>
      <c r="Z17" s="398"/>
      <c r="AA17" s="622"/>
      <c r="AB17" s="1"/>
      <c r="AC17" s="1"/>
      <c r="AD17" s="1"/>
      <c r="AG17" s="1"/>
      <c r="AH17" s="1"/>
      <c r="AI17" s="1"/>
      <c r="AK17" s="623"/>
    </row>
    <row r="18" spans="2:37" s="3" customFormat="1" x14ac:dyDescent="0.3">
      <c r="B18" s="41" t="s">
        <v>185</v>
      </c>
      <c r="C18" s="45" t="s">
        <v>218</v>
      </c>
      <c r="D18" s="584" t="s">
        <v>219</v>
      </c>
      <c r="E18" s="585">
        <v>0.1</v>
      </c>
      <c r="F18" s="586" t="s">
        <v>220</v>
      </c>
      <c r="G18" s="342"/>
      <c r="H18" s="528"/>
      <c r="I18" s="528"/>
      <c r="J18" s="587"/>
      <c r="K18" s="342"/>
      <c r="L18" s="528"/>
      <c r="M18" s="528"/>
      <c r="N18" s="587"/>
      <c r="O18" s="580">
        <v>7.0000000000000007E-2</v>
      </c>
      <c r="P18" s="580">
        <v>7.0000000000000007E-2</v>
      </c>
      <c r="Q18" s="580">
        <v>7.0000000000000007E-2</v>
      </c>
      <c r="R18" s="588"/>
      <c r="S18" s="10"/>
      <c r="T18" s="342">
        <v>17990</v>
      </c>
      <c r="U18" s="629">
        <v>1000</v>
      </c>
      <c r="V18" s="528">
        <f t="shared" si="0"/>
        <v>16990</v>
      </c>
      <c r="W18" s="587"/>
      <c r="X18" s="626" t="s">
        <v>149</v>
      </c>
      <c r="Y18" s="581" t="s">
        <v>221</v>
      </c>
      <c r="Z18" s="581" t="s">
        <v>222</v>
      </c>
      <c r="AA18" s="622"/>
      <c r="AB18" s="1"/>
      <c r="AC18" s="1"/>
      <c r="AD18" s="1"/>
      <c r="AE18" s="1"/>
      <c r="AF18" s="1"/>
      <c r="AG18" s="1"/>
      <c r="AH18" s="1"/>
      <c r="AI18" s="1"/>
      <c r="AJ18" s="1"/>
      <c r="AK18" s="623"/>
    </row>
    <row r="19" spans="2:37" s="3" customFormat="1" x14ac:dyDescent="0.3">
      <c r="B19" s="5" t="s">
        <v>185</v>
      </c>
      <c r="C19" s="11" t="s">
        <v>218</v>
      </c>
      <c r="D19" s="375" t="s">
        <v>223</v>
      </c>
      <c r="E19" s="376">
        <v>0</v>
      </c>
      <c r="F19" s="377" t="s">
        <v>224</v>
      </c>
      <c r="G19" s="348"/>
      <c r="H19" s="378"/>
      <c r="I19" s="378"/>
      <c r="J19" s="379"/>
      <c r="K19" s="348"/>
      <c r="L19" s="378"/>
      <c r="M19" s="378"/>
      <c r="N19" s="379"/>
      <c r="O19" s="373">
        <v>7.0000000000000007E-2</v>
      </c>
      <c r="P19" s="373">
        <v>7.0000000000000007E-2</v>
      </c>
      <c r="Q19" s="373">
        <v>7.0000000000000007E-2</v>
      </c>
      <c r="S19"/>
      <c r="T19" s="348">
        <v>17990</v>
      </c>
      <c r="U19" s="630">
        <v>1000</v>
      </c>
      <c r="V19" s="378">
        <f t="shared" si="0"/>
        <v>16990</v>
      </c>
      <c r="W19" s="379"/>
      <c r="X19" s="627" t="s">
        <v>149</v>
      </c>
      <c r="Y19" s="582" t="s">
        <v>221</v>
      </c>
      <c r="Z19" s="582" t="s">
        <v>222</v>
      </c>
      <c r="AA19" s="622"/>
      <c r="AB19" s="1"/>
      <c r="AC19" s="1"/>
      <c r="AD19" s="1"/>
      <c r="AE19" s="1"/>
      <c r="AF19" s="1"/>
      <c r="AG19" s="1"/>
      <c r="AH19" s="1"/>
      <c r="AI19" s="1"/>
      <c r="AJ19" s="1"/>
      <c r="AK19" s="623"/>
    </row>
    <row r="20" spans="2:37" s="3" customFormat="1" x14ac:dyDescent="0.3">
      <c r="B20" s="5" t="s">
        <v>185</v>
      </c>
      <c r="C20" s="11" t="s">
        <v>218</v>
      </c>
      <c r="D20" s="375" t="s">
        <v>225</v>
      </c>
      <c r="E20" s="376">
        <v>0.1</v>
      </c>
      <c r="F20" s="377" t="s">
        <v>226</v>
      </c>
      <c r="G20" s="348"/>
      <c r="H20" s="378"/>
      <c r="I20" s="378"/>
      <c r="J20" s="379"/>
      <c r="K20" s="348"/>
      <c r="L20" s="378"/>
      <c r="M20" s="378"/>
      <c r="N20" s="379"/>
      <c r="O20" s="373">
        <v>7.0000000000000007E-2</v>
      </c>
      <c r="P20" s="373">
        <v>7.0000000000000007E-2</v>
      </c>
      <c r="Q20" s="373">
        <v>7.0000000000000007E-2</v>
      </c>
      <c r="S20"/>
      <c r="T20" s="348">
        <v>20490</v>
      </c>
      <c r="U20" s="378">
        <v>500</v>
      </c>
      <c r="V20" s="378">
        <f t="shared" si="0"/>
        <v>19990</v>
      </c>
      <c r="W20" s="379"/>
      <c r="X20" s="627" t="s">
        <v>149</v>
      </c>
      <c r="Y20" s="582" t="s">
        <v>221</v>
      </c>
      <c r="Z20" s="582" t="s">
        <v>222</v>
      </c>
      <c r="AA20" s="622"/>
      <c r="AB20" s="1"/>
      <c r="AC20" s="1"/>
      <c r="AD20" s="1"/>
      <c r="AE20" s="1"/>
      <c r="AF20" s="1"/>
      <c r="AG20" s="1"/>
      <c r="AH20" s="1"/>
      <c r="AI20" s="1"/>
      <c r="AJ20" s="1"/>
      <c r="AK20" s="623"/>
    </row>
    <row r="21" spans="2:37" ht="15" thickBot="1" x14ac:dyDescent="0.35">
      <c r="B21" s="380" t="s">
        <v>185</v>
      </c>
      <c r="C21" s="17" t="s">
        <v>218</v>
      </c>
      <c r="D21" s="368" t="s">
        <v>227</v>
      </c>
      <c r="E21" s="369">
        <v>0</v>
      </c>
      <c r="F21" s="377" t="s">
        <v>228</v>
      </c>
      <c r="G21" s="20"/>
      <c r="H21" s="371"/>
      <c r="I21" s="371"/>
      <c r="J21" s="372"/>
      <c r="K21" s="20"/>
      <c r="L21" s="371"/>
      <c r="M21" s="378"/>
      <c r="N21" s="372"/>
      <c r="O21" s="373">
        <v>7.0000000000000007E-2</v>
      </c>
      <c r="P21" s="373">
        <v>7.0000000000000007E-2</v>
      </c>
      <c r="Q21" s="373">
        <v>7.0000000000000007E-2</v>
      </c>
      <c r="T21" s="20">
        <v>20490</v>
      </c>
      <c r="U21" s="371">
        <v>500</v>
      </c>
      <c r="V21" s="371">
        <f t="shared" si="0"/>
        <v>19990</v>
      </c>
      <c r="W21" s="372"/>
      <c r="X21" s="624" t="s">
        <v>149</v>
      </c>
      <c r="Y21" s="582" t="s">
        <v>221</v>
      </c>
      <c r="Z21" s="582" t="s">
        <v>222</v>
      </c>
      <c r="AA21" s="622"/>
      <c r="AB21" s="1"/>
      <c r="AC21" s="1"/>
      <c r="AD21" s="1"/>
      <c r="AE21" s="1"/>
      <c r="AF21" s="1"/>
      <c r="AG21" s="1"/>
      <c r="AH21" s="1"/>
      <c r="AI21" s="1"/>
      <c r="AJ21" s="1"/>
      <c r="AK21" s="623"/>
    </row>
    <row r="22" spans="2:37" x14ac:dyDescent="0.3">
      <c r="B22" s="380" t="s">
        <v>185</v>
      </c>
      <c r="C22" s="17" t="s">
        <v>218</v>
      </c>
      <c r="D22" s="368" t="s">
        <v>229</v>
      </c>
      <c r="E22" s="374">
        <v>7.4999999999999997E-2</v>
      </c>
      <c r="F22" s="381" t="s">
        <v>230</v>
      </c>
      <c r="G22" s="20"/>
      <c r="H22" s="371"/>
      <c r="I22" s="371"/>
      <c r="J22" s="372"/>
      <c r="K22" s="20"/>
      <c r="L22" s="371"/>
      <c r="M22" s="371"/>
      <c r="N22" s="372"/>
      <c r="O22" s="373">
        <v>7.0000000000000007E-2</v>
      </c>
      <c r="P22" s="373">
        <v>7.0000000000000007E-2</v>
      </c>
      <c r="Q22" s="373">
        <v>7.0000000000000007E-2</v>
      </c>
      <c r="T22" s="20">
        <v>22990</v>
      </c>
      <c r="U22" s="371">
        <v>300</v>
      </c>
      <c r="V22" s="371">
        <f t="shared" si="0"/>
        <v>22690</v>
      </c>
      <c r="W22" s="372"/>
      <c r="X22" s="624" t="s">
        <v>149</v>
      </c>
      <c r="Y22" s="582" t="s">
        <v>221</v>
      </c>
      <c r="Z22" s="582" t="s">
        <v>222</v>
      </c>
      <c r="AA22" s="622"/>
      <c r="AB22" s="382"/>
      <c r="AC22" s="382"/>
      <c r="AD22" s="382"/>
      <c r="AE22" s="382"/>
      <c r="AF22" s="382"/>
      <c r="AG22" s="382"/>
      <c r="AH22" s="382"/>
      <c r="AI22" s="382"/>
      <c r="AJ22" s="383"/>
      <c r="AK22" s="623"/>
    </row>
    <row r="23" spans="2:37" ht="15" thickBot="1" x14ac:dyDescent="0.35">
      <c r="B23" s="392" t="s">
        <v>185</v>
      </c>
      <c r="C23" s="13" t="s">
        <v>218</v>
      </c>
      <c r="D23" s="393" t="s">
        <v>231</v>
      </c>
      <c r="E23" s="594">
        <v>7.4999999999999997E-2</v>
      </c>
      <c r="F23" s="395" t="s">
        <v>232</v>
      </c>
      <c r="G23" s="396"/>
      <c r="H23" s="397"/>
      <c r="I23" s="397"/>
      <c r="J23" s="398"/>
      <c r="K23" s="396"/>
      <c r="L23" s="397"/>
      <c r="M23" s="397"/>
      <c r="N23" s="398"/>
      <c r="O23" s="399">
        <v>7.0000000000000007E-2</v>
      </c>
      <c r="P23" s="399">
        <v>7.0000000000000007E-2</v>
      </c>
      <c r="Q23" s="399">
        <v>7.0000000000000007E-2</v>
      </c>
      <c r="R23" s="12"/>
      <c r="S23" s="12"/>
      <c r="T23" s="396">
        <v>23290</v>
      </c>
      <c r="U23" s="397">
        <v>0</v>
      </c>
      <c r="V23" s="397">
        <f t="shared" si="0"/>
        <v>23290</v>
      </c>
      <c r="W23" s="595"/>
      <c r="X23" s="625">
        <v>0</v>
      </c>
      <c r="Y23" s="596" t="s">
        <v>221</v>
      </c>
      <c r="Z23" s="596" t="s">
        <v>222</v>
      </c>
      <c r="AA23" s="622"/>
      <c r="AB23" s="384"/>
      <c r="AC23" s="384"/>
      <c r="AD23" s="384"/>
      <c r="AE23" s="384"/>
      <c r="AF23" s="384"/>
      <c r="AG23" s="384"/>
      <c r="AH23" s="384"/>
      <c r="AI23" s="384"/>
      <c r="AJ23" s="384"/>
      <c r="AK23" s="623"/>
    </row>
    <row r="24" spans="2:37" x14ac:dyDescent="0.3">
      <c r="B24" s="41" t="s">
        <v>185</v>
      </c>
      <c r="C24" s="45" t="s">
        <v>233</v>
      </c>
      <c r="D24" s="574" t="s">
        <v>234</v>
      </c>
      <c r="E24" s="575">
        <v>0.1</v>
      </c>
      <c r="F24" s="597" t="s">
        <v>235</v>
      </c>
      <c r="G24" s="577"/>
      <c r="H24" s="578"/>
      <c r="I24" s="578"/>
      <c r="J24" s="579"/>
      <c r="K24" s="577"/>
      <c r="L24" s="578"/>
      <c r="M24" s="578"/>
      <c r="N24" s="579"/>
      <c r="O24" s="580">
        <v>7.0000000000000007E-2</v>
      </c>
      <c r="P24" s="580">
        <v>7.0000000000000007E-2</v>
      </c>
      <c r="Q24" s="580">
        <v>7.0000000000000007E-2</v>
      </c>
      <c r="R24" s="10"/>
      <c r="S24" s="10"/>
      <c r="T24" s="577">
        <v>18990</v>
      </c>
      <c r="U24" s="578">
        <v>300</v>
      </c>
      <c r="V24" s="578">
        <f t="shared" si="0"/>
        <v>18690</v>
      </c>
      <c r="W24" s="579"/>
      <c r="X24" s="621" t="s">
        <v>149</v>
      </c>
      <c r="Y24" s="579"/>
      <c r="Z24" s="579"/>
      <c r="AA24" s="622"/>
      <c r="AB24" s="1"/>
      <c r="AC24" s="1"/>
      <c r="AD24" s="1"/>
      <c r="AE24" s="1"/>
      <c r="AF24" s="1"/>
      <c r="AG24" s="1"/>
      <c r="AH24" s="1"/>
      <c r="AI24" s="1"/>
      <c r="AJ24" s="1"/>
      <c r="AK24" s="623"/>
    </row>
    <row r="25" spans="2:37" ht="15" thickBot="1" x14ac:dyDescent="0.35">
      <c r="B25" s="71" t="s">
        <v>185</v>
      </c>
      <c r="C25" s="75" t="s">
        <v>233</v>
      </c>
      <c r="D25" s="393" t="s">
        <v>236</v>
      </c>
      <c r="E25" s="594">
        <v>7.4999999999999997E-2</v>
      </c>
      <c r="F25" s="598" t="s">
        <v>237</v>
      </c>
      <c r="G25" s="396"/>
      <c r="H25" s="397"/>
      <c r="I25" s="397"/>
      <c r="J25" s="398"/>
      <c r="K25" s="396"/>
      <c r="L25" s="397"/>
      <c r="M25" s="397"/>
      <c r="N25" s="398"/>
      <c r="O25" s="399">
        <v>7.0000000000000007E-2</v>
      </c>
      <c r="P25" s="399">
        <v>7.0000000000000007E-2</v>
      </c>
      <c r="Q25" s="399">
        <v>7.0000000000000007E-2</v>
      </c>
      <c r="R25" s="12"/>
      <c r="S25" s="12" t="s">
        <v>238</v>
      </c>
      <c r="T25" s="396">
        <v>24990</v>
      </c>
      <c r="U25" s="397">
        <v>300</v>
      </c>
      <c r="V25" s="397">
        <f t="shared" si="0"/>
        <v>24690</v>
      </c>
      <c r="W25" s="398"/>
      <c r="X25" s="625" t="s">
        <v>239</v>
      </c>
      <c r="Y25" s="398"/>
      <c r="Z25" s="398"/>
      <c r="AA25" s="622"/>
      <c r="AB25" s="1"/>
      <c r="AC25" s="1"/>
      <c r="AD25" s="1"/>
      <c r="AE25" s="1"/>
      <c r="AF25" s="1"/>
      <c r="AG25" s="1"/>
      <c r="AH25" s="1"/>
      <c r="AI25" s="1"/>
      <c r="AJ25" s="1"/>
      <c r="AK25" s="623"/>
    </row>
    <row r="26" spans="2:37" x14ac:dyDescent="0.3">
      <c r="B26" s="573" t="s">
        <v>185</v>
      </c>
      <c r="C26" s="101" t="s">
        <v>240</v>
      </c>
      <c r="D26" s="574" t="s">
        <v>241</v>
      </c>
      <c r="E26" s="599">
        <v>0.1</v>
      </c>
      <c r="F26" s="597" t="s">
        <v>242</v>
      </c>
      <c r="G26" s="577"/>
      <c r="H26" s="600"/>
      <c r="I26" s="600"/>
      <c r="J26" s="601"/>
      <c r="K26" s="577"/>
      <c r="L26" s="600"/>
      <c r="M26" s="600"/>
      <c r="N26" s="601"/>
      <c r="O26" s="580"/>
      <c r="P26" s="580"/>
      <c r="Q26" s="580"/>
      <c r="R26" s="10"/>
      <c r="S26" s="10"/>
      <c r="T26" s="577">
        <v>24990</v>
      </c>
      <c r="U26" s="600">
        <v>0</v>
      </c>
      <c r="V26" s="600">
        <f t="shared" si="0"/>
        <v>24990</v>
      </c>
      <c r="W26" s="601"/>
      <c r="X26" s="621" t="s">
        <v>239</v>
      </c>
      <c r="Y26" s="601"/>
      <c r="Z26" s="601"/>
      <c r="AA26" s="622"/>
      <c r="AB26" s="1"/>
      <c r="AC26" s="1"/>
      <c r="AD26" s="1"/>
      <c r="AE26" s="1"/>
      <c r="AF26" s="1"/>
      <c r="AG26" s="1"/>
      <c r="AH26" s="1"/>
      <c r="AI26" s="1"/>
      <c r="AJ26" s="1"/>
      <c r="AK26" s="623"/>
    </row>
    <row r="27" spans="2:37" x14ac:dyDescent="0.3">
      <c r="B27" s="380" t="s">
        <v>185</v>
      </c>
      <c r="C27" s="17" t="s">
        <v>240</v>
      </c>
      <c r="D27" s="368" t="s">
        <v>243</v>
      </c>
      <c r="E27" s="369">
        <v>0.1</v>
      </c>
      <c r="F27" s="381" t="s">
        <v>244</v>
      </c>
      <c r="G27" s="20"/>
      <c r="H27" s="371"/>
      <c r="I27" s="371"/>
      <c r="J27" s="372"/>
      <c r="K27" s="348"/>
      <c r="L27" s="371"/>
      <c r="M27" s="371"/>
      <c r="N27" s="379"/>
      <c r="O27" s="373">
        <v>7.0000000000000007E-2</v>
      </c>
      <c r="P27" s="373">
        <v>7.0000000000000007E-2</v>
      </c>
      <c r="Q27" s="373">
        <v>7.0000000000000007E-2</v>
      </c>
      <c r="S27" t="s">
        <v>245</v>
      </c>
      <c r="T27" s="348">
        <v>27990</v>
      </c>
      <c r="U27" s="371">
        <v>0</v>
      </c>
      <c r="V27" s="371">
        <f t="shared" si="0"/>
        <v>27990</v>
      </c>
      <c r="W27" s="379"/>
      <c r="X27" s="624" t="s">
        <v>239</v>
      </c>
      <c r="Y27" s="379"/>
      <c r="Z27" s="379"/>
      <c r="AA27" s="622"/>
      <c r="AB27" s="1"/>
      <c r="AC27" s="1"/>
      <c r="AD27" s="1"/>
      <c r="AE27" s="1"/>
      <c r="AF27" s="1"/>
      <c r="AG27" s="1"/>
      <c r="AH27" s="1"/>
      <c r="AI27" s="1"/>
      <c r="AJ27" s="1"/>
      <c r="AK27" s="623"/>
    </row>
    <row r="28" spans="2:37" ht="15" thickBot="1" x14ac:dyDescent="0.35">
      <c r="B28" s="392" t="s">
        <v>185</v>
      </c>
      <c r="C28" s="13" t="s">
        <v>240</v>
      </c>
      <c r="D28" s="393" t="s">
        <v>246</v>
      </c>
      <c r="E28" s="394">
        <v>0.1</v>
      </c>
      <c r="F28" s="395" t="s">
        <v>247</v>
      </c>
      <c r="G28" s="396"/>
      <c r="H28" s="397"/>
      <c r="I28" s="397"/>
      <c r="J28" s="398"/>
      <c r="K28" s="364"/>
      <c r="L28" s="397"/>
      <c r="M28" s="397"/>
      <c r="N28" s="591"/>
      <c r="O28" s="399"/>
      <c r="P28" s="399"/>
      <c r="Q28" s="399"/>
      <c r="R28" s="12"/>
      <c r="S28" s="12"/>
      <c r="T28" s="364">
        <v>31290</v>
      </c>
      <c r="U28" s="397">
        <v>0</v>
      </c>
      <c r="V28" s="397">
        <f t="shared" si="0"/>
        <v>31290</v>
      </c>
      <c r="W28" s="591"/>
      <c r="X28" s="625" t="s">
        <v>239</v>
      </c>
      <c r="Y28" s="591"/>
      <c r="Z28" s="591"/>
      <c r="AA28" s="622"/>
      <c r="AB28" s="1"/>
      <c r="AC28" s="1"/>
      <c r="AD28" s="1"/>
      <c r="AE28" s="1"/>
      <c r="AF28" s="1"/>
      <c r="AG28" s="1"/>
      <c r="AH28" s="1"/>
      <c r="AI28" s="1"/>
      <c r="AJ28" s="1"/>
      <c r="AK28" s="623"/>
    </row>
    <row r="29" spans="2:37" x14ac:dyDescent="0.3">
      <c r="B29" s="41" t="s">
        <v>185</v>
      </c>
      <c r="C29" s="45" t="s">
        <v>248</v>
      </c>
      <c r="D29" s="584" t="s">
        <v>249</v>
      </c>
      <c r="E29" s="585">
        <v>0</v>
      </c>
      <c r="F29" s="586" t="s">
        <v>250</v>
      </c>
      <c r="G29" s="342"/>
      <c r="H29" s="528"/>
      <c r="I29" s="528"/>
      <c r="J29" s="587"/>
      <c r="K29" s="577"/>
      <c r="L29" s="578"/>
      <c r="M29" s="578"/>
      <c r="N29" s="579"/>
      <c r="O29" s="580">
        <v>7.0000000000000007E-2</v>
      </c>
      <c r="P29" s="580">
        <v>7.0000000000000007E-2</v>
      </c>
      <c r="Q29" s="580">
        <v>7.0000000000000007E-2</v>
      </c>
      <c r="R29" s="10"/>
      <c r="S29" s="10" t="s">
        <v>251</v>
      </c>
      <c r="T29" s="577">
        <v>19290</v>
      </c>
      <c r="U29" s="578">
        <v>1000</v>
      </c>
      <c r="V29" s="578">
        <f t="shared" si="0"/>
        <v>18290</v>
      </c>
      <c r="W29" s="579"/>
      <c r="X29" s="621">
        <v>0</v>
      </c>
      <c r="Y29" s="579"/>
      <c r="Z29" s="579"/>
      <c r="AA29" s="622"/>
      <c r="AB29" s="1"/>
      <c r="AC29" s="1"/>
      <c r="AD29" s="1"/>
      <c r="AE29" s="1"/>
      <c r="AF29" s="1"/>
      <c r="AG29" s="1"/>
      <c r="AH29" s="1"/>
      <c r="AI29" s="1"/>
      <c r="AJ29" s="1"/>
      <c r="AK29" s="623"/>
    </row>
    <row r="30" spans="2:37" x14ac:dyDescent="0.3">
      <c r="B30" s="380" t="s">
        <v>185</v>
      </c>
      <c r="C30" s="17" t="s">
        <v>248</v>
      </c>
      <c r="D30" s="368" t="s">
        <v>252</v>
      </c>
      <c r="E30" s="369">
        <v>0</v>
      </c>
      <c r="F30" s="381" t="s">
        <v>253</v>
      </c>
      <c r="G30" s="20"/>
      <c r="H30" s="371"/>
      <c r="I30" s="371"/>
      <c r="J30" s="372"/>
      <c r="K30" s="20"/>
      <c r="L30" s="371"/>
      <c r="M30" s="371"/>
      <c r="N30" s="372"/>
      <c r="O30" s="373">
        <v>7.0000000000000007E-2</v>
      </c>
      <c r="P30" s="373">
        <v>7.0000000000000007E-2</v>
      </c>
      <c r="Q30" s="373">
        <v>7.0000000000000007E-2</v>
      </c>
      <c r="S30" t="e">
        <v>#N/A</v>
      </c>
      <c r="T30" s="20">
        <v>20290</v>
      </c>
      <c r="U30" s="371">
        <v>1000</v>
      </c>
      <c r="V30" s="371">
        <f t="shared" si="0"/>
        <v>19290</v>
      </c>
      <c r="W30" s="372"/>
      <c r="X30" s="624">
        <v>0</v>
      </c>
      <c r="Y30" s="372"/>
      <c r="Z30" s="372"/>
      <c r="AA30" s="622"/>
      <c r="AB30" s="1"/>
      <c r="AC30" s="1"/>
      <c r="AD30" s="1"/>
      <c r="AE30" s="1"/>
      <c r="AF30" s="1"/>
      <c r="AG30" s="1"/>
      <c r="AH30" s="1"/>
      <c r="AI30" s="1"/>
      <c r="AJ30" s="1"/>
      <c r="AK30" s="623"/>
    </row>
    <row r="31" spans="2:37" hidden="1" x14ac:dyDescent="0.3">
      <c r="B31" s="380" t="s">
        <v>185</v>
      </c>
      <c r="C31" s="17" t="s">
        <v>248</v>
      </c>
      <c r="D31" s="368" t="s">
        <v>254</v>
      </c>
      <c r="E31" s="369">
        <v>0</v>
      </c>
      <c r="F31" s="381" t="s">
        <v>255</v>
      </c>
      <c r="G31" s="20"/>
      <c r="H31" s="371"/>
      <c r="I31" s="371"/>
      <c r="J31" s="372"/>
      <c r="K31" s="20"/>
      <c r="L31" s="371"/>
      <c r="M31" s="371"/>
      <c r="N31" s="372"/>
      <c r="O31" s="373">
        <v>7.0000000000000007E-2</v>
      </c>
      <c r="P31" s="373">
        <v>7.0000000000000007E-2</v>
      </c>
      <c r="Q31" s="373">
        <v>7.0000000000000007E-2</v>
      </c>
      <c r="S31" t="e">
        <v>#N/A</v>
      </c>
      <c r="T31" s="20"/>
      <c r="U31" s="371"/>
      <c r="V31" s="371"/>
      <c r="W31" s="372"/>
      <c r="X31" s="624">
        <v>0</v>
      </c>
      <c r="Y31" s="372"/>
      <c r="Z31" s="372"/>
      <c r="AA31" s="622"/>
      <c r="AB31" s="1"/>
      <c r="AC31" s="1"/>
      <c r="AD31" s="1"/>
      <c r="AE31" s="1"/>
      <c r="AF31" s="1"/>
      <c r="AG31" s="1"/>
      <c r="AH31" s="1"/>
      <c r="AI31" s="1"/>
      <c r="AJ31" s="1"/>
      <c r="AK31" s="623"/>
    </row>
    <row r="32" spans="2:37" x14ac:dyDescent="0.3">
      <c r="B32" s="380" t="s">
        <v>185</v>
      </c>
      <c r="C32" s="17" t="s">
        <v>248</v>
      </c>
      <c r="D32" s="368" t="s">
        <v>256</v>
      </c>
      <c r="E32" s="369">
        <v>0</v>
      </c>
      <c r="F32" s="370" t="s">
        <v>257</v>
      </c>
      <c r="G32" s="20"/>
      <c r="H32" s="371"/>
      <c r="I32" s="371"/>
      <c r="J32" s="372"/>
      <c r="K32" s="20"/>
      <c r="L32" s="371"/>
      <c r="M32" s="371"/>
      <c r="N32" s="372"/>
      <c r="O32" s="373">
        <v>7.0000000000000007E-2</v>
      </c>
      <c r="P32" s="373">
        <v>7.0000000000000007E-2</v>
      </c>
      <c r="Q32" s="373">
        <v>7.0000000000000007E-2</v>
      </c>
      <c r="S32" t="s">
        <v>258</v>
      </c>
      <c r="T32" s="20">
        <v>20290</v>
      </c>
      <c r="U32" s="371">
        <v>100</v>
      </c>
      <c r="V32" s="371">
        <f>+T32-U32</f>
        <v>20190</v>
      </c>
      <c r="W32" s="372"/>
      <c r="X32" s="624">
        <v>0</v>
      </c>
      <c r="Y32" s="372"/>
      <c r="Z32" s="372"/>
      <c r="AA32" s="622"/>
      <c r="AB32" s="1"/>
      <c r="AC32" s="1"/>
      <c r="AD32" s="1"/>
      <c r="AE32" s="1"/>
      <c r="AF32" s="1"/>
      <c r="AG32" s="1"/>
      <c r="AH32" s="1"/>
      <c r="AI32" s="1"/>
      <c r="AJ32" s="1"/>
      <c r="AK32" s="623"/>
    </row>
    <row r="33" spans="2:37" x14ac:dyDescent="0.3">
      <c r="B33" s="380" t="s">
        <v>185</v>
      </c>
      <c r="C33" s="17" t="s">
        <v>248</v>
      </c>
      <c r="D33" s="368" t="s">
        <v>259</v>
      </c>
      <c r="E33" s="369">
        <v>0</v>
      </c>
      <c r="F33" s="381" t="s">
        <v>260</v>
      </c>
      <c r="G33" s="20"/>
      <c r="H33" s="371"/>
      <c r="I33" s="371"/>
      <c r="J33" s="372"/>
      <c r="K33" s="20"/>
      <c r="L33" s="371"/>
      <c r="M33" s="371"/>
      <c r="N33" s="372"/>
      <c r="O33" s="373">
        <v>7.0000000000000007E-2</v>
      </c>
      <c r="P33" s="373">
        <v>7.0000000000000007E-2</v>
      </c>
      <c r="Q33" s="373">
        <v>7.0000000000000007E-2</v>
      </c>
      <c r="S33" t="e">
        <v>#N/A</v>
      </c>
      <c r="T33" s="20">
        <v>21290</v>
      </c>
      <c r="U33" s="371">
        <v>100</v>
      </c>
      <c r="V33" s="371">
        <f>+T33-U33</f>
        <v>21190</v>
      </c>
      <c r="W33" s="372"/>
      <c r="X33" s="624">
        <v>0</v>
      </c>
      <c r="Y33" s="372"/>
      <c r="Z33" s="372"/>
      <c r="AA33" s="622"/>
      <c r="AB33" s="1"/>
      <c r="AC33" s="1"/>
      <c r="AD33" s="1"/>
      <c r="AE33" s="1"/>
      <c r="AF33" s="1"/>
      <c r="AG33" s="1"/>
      <c r="AH33" s="1"/>
      <c r="AI33" s="1"/>
      <c r="AJ33" s="1"/>
      <c r="AK33" s="623"/>
    </row>
    <row r="34" spans="2:37" hidden="1" x14ac:dyDescent="0.3">
      <c r="B34" s="380" t="s">
        <v>185</v>
      </c>
      <c r="C34" s="17" t="s">
        <v>248</v>
      </c>
      <c r="D34" s="368" t="s">
        <v>261</v>
      </c>
      <c r="E34" s="369">
        <v>0</v>
      </c>
      <c r="F34" s="381" t="s">
        <v>262</v>
      </c>
      <c r="G34" s="20"/>
      <c r="H34" s="371"/>
      <c r="I34" s="371">
        <f>+G34-H34</f>
        <v>0</v>
      </c>
      <c r="J34" s="372"/>
      <c r="K34" s="20"/>
      <c r="L34" s="371"/>
      <c r="M34" s="371"/>
      <c r="N34" s="372"/>
      <c r="O34" s="373">
        <v>7.0000000000000007E-2</v>
      </c>
      <c r="P34" s="373">
        <v>7.0000000000000007E-2</v>
      </c>
      <c r="Q34" s="373">
        <v>7.0000000000000007E-2</v>
      </c>
      <c r="S34" t="e">
        <v>#N/A</v>
      </c>
      <c r="T34" s="20">
        <v>20990</v>
      </c>
      <c r="U34" s="371">
        <v>500</v>
      </c>
      <c r="V34" s="371">
        <f>+T34-U34</f>
        <v>20490</v>
      </c>
      <c r="W34" s="372"/>
      <c r="X34" s="624">
        <v>0</v>
      </c>
      <c r="Y34" s="372"/>
      <c r="Z34" s="372"/>
      <c r="AA34" s="622"/>
      <c r="AB34" s="1"/>
      <c r="AC34" s="1"/>
      <c r="AD34" s="1"/>
      <c r="AE34" s="1"/>
      <c r="AF34" s="1"/>
      <c r="AG34" s="1"/>
      <c r="AH34" s="1"/>
      <c r="AI34" s="1"/>
      <c r="AJ34" s="1"/>
      <c r="AK34" s="623"/>
    </row>
    <row r="35" spans="2:37" x14ac:dyDescent="0.3">
      <c r="B35" s="380" t="s">
        <v>185</v>
      </c>
      <c r="C35" s="17" t="s">
        <v>248</v>
      </c>
      <c r="D35" s="368" t="s">
        <v>263</v>
      </c>
      <c r="E35" s="369">
        <v>0</v>
      </c>
      <c r="F35" s="381" t="s">
        <v>264</v>
      </c>
      <c r="G35" s="20"/>
      <c r="H35" s="371"/>
      <c r="I35" s="371"/>
      <c r="J35" s="372"/>
      <c r="K35" s="20"/>
      <c r="L35" s="371"/>
      <c r="M35" s="371"/>
      <c r="N35" s="372"/>
      <c r="O35" s="373">
        <v>7.0000000000000007E-2</v>
      </c>
      <c r="P35" s="373">
        <v>7.0000000000000007E-2</v>
      </c>
      <c r="Q35" s="373">
        <v>7.0000000000000007E-2</v>
      </c>
      <c r="S35" t="s">
        <v>265</v>
      </c>
      <c r="T35" s="20">
        <v>15490</v>
      </c>
      <c r="U35" s="371">
        <v>200</v>
      </c>
      <c r="V35" s="371">
        <f>+T35-U35</f>
        <v>15290</v>
      </c>
      <c r="W35" s="372"/>
      <c r="X35" s="624">
        <v>0</v>
      </c>
      <c r="Y35" s="372"/>
      <c r="Z35" s="372"/>
      <c r="AA35" s="622"/>
      <c r="AB35" s="1"/>
      <c r="AC35" s="1"/>
      <c r="AD35" s="1"/>
      <c r="AE35" s="1"/>
      <c r="AF35" s="1"/>
      <c r="AG35" s="1"/>
      <c r="AH35" s="1"/>
      <c r="AI35" s="1"/>
      <c r="AJ35" s="1"/>
      <c r="AK35" s="623"/>
    </row>
    <row r="36" spans="2:37" ht="15" thickBot="1" x14ac:dyDescent="0.35">
      <c r="B36" s="380" t="s">
        <v>185</v>
      </c>
      <c r="C36" s="17" t="s">
        <v>248</v>
      </c>
      <c r="D36" s="368" t="s">
        <v>266</v>
      </c>
      <c r="E36" s="369">
        <v>0</v>
      </c>
      <c r="F36" s="381" t="s">
        <v>267</v>
      </c>
      <c r="G36" s="20"/>
      <c r="H36" s="371"/>
      <c r="I36" s="371"/>
      <c r="J36" s="372"/>
      <c r="K36" s="20"/>
      <c r="L36" s="371"/>
      <c r="M36" s="371"/>
      <c r="N36" s="372"/>
      <c r="O36" s="373">
        <v>7.0000000000000007E-2</v>
      </c>
      <c r="P36" s="373">
        <v>7.0000000000000007E-2</v>
      </c>
      <c r="Q36" s="373">
        <v>7.0000000000000007E-2</v>
      </c>
      <c r="S36" t="e">
        <v>#N/A</v>
      </c>
      <c r="T36" s="20">
        <f>+T35+1000</f>
        <v>16490</v>
      </c>
      <c r="U36" s="371">
        <v>200</v>
      </c>
      <c r="V36" s="371">
        <f>+T36-U36</f>
        <v>16290</v>
      </c>
      <c r="W36" s="372"/>
      <c r="X36" s="624">
        <v>0</v>
      </c>
      <c r="Y36" s="372"/>
      <c r="Z36" s="372"/>
      <c r="AA36" s="622"/>
      <c r="AB36" s="1"/>
      <c r="AC36" s="1"/>
      <c r="AD36" s="1"/>
      <c r="AE36" s="1"/>
      <c r="AF36" s="1"/>
      <c r="AG36" s="1"/>
      <c r="AH36" s="1"/>
      <c r="AI36" s="1"/>
      <c r="AJ36" s="1"/>
      <c r="AK36" s="623"/>
    </row>
    <row r="37" spans="2:37" ht="15" thickBot="1" x14ac:dyDescent="0.35">
      <c r="B37" s="602" t="s">
        <v>185</v>
      </c>
      <c r="C37" s="603" t="s">
        <v>268</v>
      </c>
      <c r="D37" s="604" t="s">
        <v>269</v>
      </c>
      <c r="E37" s="605">
        <v>0</v>
      </c>
      <c r="F37" s="606" t="s">
        <v>270</v>
      </c>
      <c r="G37" s="607"/>
      <c r="H37" s="608"/>
      <c r="I37" s="608"/>
      <c r="J37" s="609"/>
      <c r="K37" s="607"/>
      <c r="L37" s="608"/>
      <c r="M37" s="608"/>
      <c r="N37" s="609"/>
      <c r="O37" s="610">
        <v>7.0000000000000007E-2</v>
      </c>
      <c r="P37" s="610">
        <v>7.0000000000000007E-2</v>
      </c>
      <c r="Q37" s="610">
        <v>7.0000000000000007E-2</v>
      </c>
      <c r="R37" s="611"/>
      <c r="S37" s="611" t="e">
        <v>#N/A</v>
      </c>
      <c r="T37" s="607">
        <v>16990</v>
      </c>
      <c r="U37" s="608">
        <v>300</v>
      </c>
      <c r="V37" s="608">
        <f t="shared" si="0"/>
        <v>16690</v>
      </c>
      <c r="W37" s="579" t="s">
        <v>271</v>
      </c>
      <c r="X37" s="631" t="s">
        <v>272</v>
      </c>
      <c r="Y37" s="579"/>
      <c r="Z37" s="579"/>
      <c r="AA37" s="622"/>
      <c r="AB37" s="1"/>
      <c r="AC37" s="1"/>
      <c r="AD37" s="1"/>
      <c r="AE37" s="1"/>
      <c r="AF37" s="1"/>
      <c r="AG37" s="1"/>
      <c r="AH37" s="1"/>
      <c r="AI37" s="1"/>
      <c r="AJ37" s="1"/>
      <c r="AK37" s="623"/>
    </row>
    <row r="38" spans="2:37" x14ac:dyDescent="0.3">
      <c r="B38" s="573" t="s">
        <v>185</v>
      </c>
      <c r="C38" s="101" t="s">
        <v>273</v>
      </c>
      <c r="D38" s="574" t="s">
        <v>274</v>
      </c>
      <c r="E38" s="575">
        <v>0</v>
      </c>
      <c r="F38" s="576" t="s">
        <v>275</v>
      </c>
      <c r="G38" s="577"/>
      <c r="H38" s="578"/>
      <c r="I38" s="578"/>
      <c r="J38" s="579"/>
      <c r="K38" s="577">
        <v>36990</v>
      </c>
      <c r="L38" s="578">
        <v>0</v>
      </c>
      <c r="M38" s="578">
        <f>+K38-L38</f>
        <v>36990</v>
      </c>
      <c r="N38" s="579"/>
      <c r="O38" s="580">
        <v>7.0000000000000007E-2</v>
      </c>
      <c r="P38" s="580">
        <v>7.0000000000000007E-2</v>
      </c>
      <c r="Q38" s="580">
        <v>7.0000000000000007E-2</v>
      </c>
      <c r="R38" s="10"/>
      <c r="S38" s="10"/>
      <c r="T38" s="577">
        <v>37990</v>
      </c>
      <c r="U38" s="578">
        <v>0</v>
      </c>
      <c r="V38" s="578">
        <f t="shared" si="0"/>
        <v>37990</v>
      </c>
      <c r="W38" s="579"/>
      <c r="X38" s="621" t="s">
        <v>63</v>
      </c>
      <c r="Y38" s="579"/>
      <c r="Z38" s="579"/>
      <c r="AA38" s="622"/>
      <c r="AB38" s="1"/>
      <c r="AC38" s="1"/>
      <c r="AD38" s="1"/>
      <c r="AE38" s="1"/>
      <c r="AF38" s="1"/>
      <c r="AG38" s="1"/>
      <c r="AH38" s="1"/>
      <c r="AI38" s="1"/>
      <c r="AJ38" s="1"/>
      <c r="AK38" s="623"/>
    </row>
    <row r="39" spans="2:37" s="385" customFormat="1" ht="15" thickBot="1" x14ac:dyDescent="0.35">
      <c r="B39" s="612" t="s">
        <v>185</v>
      </c>
      <c r="C39" s="613" t="s">
        <v>276</v>
      </c>
      <c r="D39" s="614" t="s">
        <v>277</v>
      </c>
      <c r="E39" s="615">
        <v>0</v>
      </c>
      <c r="F39" s="616" t="s">
        <v>278</v>
      </c>
      <c r="G39" s="617"/>
      <c r="H39" s="618"/>
      <c r="I39" s="618"/>
      <c r="J39" s="619"/>
      <c r="K39" s="617"/>
      <c r="L39" s="618"/>
      <c r="M39" s="618"/>
      <c r="N39" s="619"/>
      <c r="O39" s="399">
        <v>7.0000000000000007E-2</v>
      </c>
      <c r="P39" s="399">
        <v>7.0000000000000007E-2</v>
      </c>
      <c r="Q39" s="399">
        <v>7.0000000000000007E-2</v>
      </c>
      <c r="R39" s="620"/>
      <c r="S39" s="12" t="s">
        <v>279</v>
      </c>
      <c r="T39" s="617">
        <v>41990</v>
      </c>
      <c r="U39" s="618">
        <v>500</v>
      </c>
      <c r="V39" s="618">
        <f t="shared" si="0"/>
        <v>41490</v>
      </c>
      <c r="W39" s="619"/>
      <c r="X39" s="632" t="s">
        <v>149</v>
      </c>
      <c r="Y39" s="619"/>
      <c r="Z39" s="619"/>
      <c r="AA39" s="622"/>
      <c r="AB39" s="1"/>
      <c r="AC39" s="1"/>
      <c r="AD39" s="1"/>
      <c r="AE39" s="1"/>
      <c r="AF39" s="1"/>
      <c r="AG39" s="1"/>
      <c r="AH39" s="1"/>
      <c r="AI39" s="1"/>
      <c r="AJ39" s="1"/>
      <c r="AK39" s="623"/>
    </row>
    <row r="40" spans="2:37" hidden="1" x14ac:dyDescent="0.3">
      <c r="B40" s="5" t="s">
        <v>185</v>
      </c>
      <c r="C40" s="11" t="s">
        <v>248</v>
      </c>
      <c r="D40" s="375" t="s">
        <v>280</v>
      </c>
      <c r="E40" s="376">
        <v>0</v>
      </c>
      <c r="F40" s="377" t="s">
        <v>281</v>
      </c>
      <c r="G40" s="348"/>
      <c r="H40" s="378"/>
      <c r="I40" s="378"/>
      <c r="J40" s="379"/>
      <c r="K40" s="348"/>
      <c r="L40" s="378"/>
      <c r="M40" s="378"/>
      <c r="N40" s="379"/>
      <c r="O40" s="373">
        <v>7.0000000000000007E-2</v>
      </c>
      <c r="P40" s="373">
        <v>7.0000000000000007E-2</v>
      </c>
      <c r="Q40" s="373">
        <v>7.0000000000000007E-2</v>
      </c>
      <c r="S40" t="e">
        <v>#N/A</v>
      </c>
      <c r="T40" s="348"/>
      <c r="U40" s="378"/>
      <c r="V40" s="378"/>
      <c r="W40" s="379"/>
      <c r="X40" s="27">
        <v>0</v>
      </c>
      <c r="AB40" s="1">
        <f t="shared" ref="AB40:AB49" si="1">+ROUND(I40/1.18/(1+E40),2)</f>
        <v>0</v>
      </c>
      <c r="AC40" s="1">
        <f t="shared" ref="AC40:AC49" si="2">+ROUND(M40/1.18/(1+E40),2)</f>
        <v>0</v>
      </c>
      <c r="AD40" s="1">
        <f t="shared" ref="AD40:AD49" si="3">+ROUND(V40/1.18/(1+E40),2)</f>
        <v>0</v>
      </c>
      <c r="AE40" s="1"/>
      <c r="AF40" s="1"/>
      <c r="AG40" s="1">
        <f t="shared" ref="AG40:AG49" si="4">+ROUND(G40/1.18,2)</f>
        <v>0</v>
      </c>
      <c r="AH40" s="1">
        <f t="shared" ref="AH40:AH49" si="5">+ROUND(K40/1.18,2)</f>
        <v>0</v>
      </c>
      <c r="AI40" s="1">
        <f t="shared" ref="AI40:AI49" si="6">+ROUND(T40/1.18,2)</f>
        <v>0</v>
      </c>
      <c r="AJ40" s="1"/>
    </row>
    <row r="49" spans="2:36" hidden="1" x14ac:dyDescent="0.3">
      <c r="B49" s="386" t="s">
        <v>185</v>
      </c>
      <c r="C49" s="19" t="s">
        <v>248</v>
      </c>
      <c r="D49" s="387" t="s">
        <v>282</v>
      </c>
      <c r="E49" s="388">
        <v>0</v>
      </c>
      <c r="F49" s="389" t="s">
        <v>283</v>
      </c>
      <c r="G49" s="21">
        <v>15990</v>
      </c>
      <c r="H49" s="390">
        <v>500</v>
      </c>
      <c r="I49" s="390"/>
      <c r="J49" s="391"/>
      <c r="K49" s="21"/>
      <c r="L49" s="390"/>
      <c r="M49" s="390">
        <f>+K49-L49</f>
        <v>0</v>
      </c>
      <c r="N49" s="391"/>
      <c r="O49" s="373">
        <v>7.0000000000000007E-2</v>
      </c>
      <c r="P49" s="373">
        <v>7.0000000000000007E-2</v>
      </c>
      <c r="Q49" s="373">
        <v>7.0000000000000007E-2</v>
      </c>
      <c r="S49" t="e">
        <v>#N/A</v>
      </c>
      <c r="T49" s="21"/>
      <c r="U49" s="390"/>
      <c r="V49" s="390">
        <f t="shared" ref="V49" si="7">+T49-U49</f>
        <v>0</v>
      </c>
      <c r="W49" s="391"/>
      <c r="X49" s="25">
        <v>0</v>
      </c>
      <c r="AB49" s="1">
        <f t="shared" si="1"/>
        <v>0</v>
      </c>
      <c r="AC49" s="1">
        <f t="shared" si="2"/>
        <v>0</v>
      </c>
      <c r="AD49" s="1">
        <f t="shared" si="3"/>
        <v>0</v>
      </c>
      <c r="AE49" s="1"/>
      <c r="AF49" s="1"/>
      <c r="AG49" s="1">
        <f t="shared" si="4"/>
        <v>13550.85</v>
      </c>
      <c r="AH49" s="1">
        <f t="shared" si="5"/>
        <v>0</v>
      </c>
      <c r="AI49" s="1">
        <f t="shared" si="6"/>
        <v>0</v>
      </c>
      <c r="AJ49" s="1"/>
    </row>
  </sheetData>
  <mergeCells count="8">
    <mergeCell ref="AB4:AE4"/>
    <mergeCell ref="AG4:AJ4"/>
    <mergeCell ref="B1:F1"/>
    <mergeCell ref="B2:F2"/>
    <mergeCell ref="G4:J4"/>
    <mergeCell ref="K4:N4"/>
    <mergeCell ref="T4:W4"/>
    <mergeCell ref="Y4:Z4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E7004-DAC3-415A-9A71-FC47AE53AD07}">
  <dimension ref="B1:T57"/>
  <sheetViews>
    <sheetView showGridLines="0" zoomScale="70" zoomScaleNormal="70" workbookViewId="0">
      <pane xSplit="6" ySplit="5" topLeftCell="K23" activePane="bottomRight" state="frozen"/>
      <selection pane="topRight" activeCell="K1" sqref="K1"/>
      <selection pane="bottomLeft" activeCell="A6" sqref="A6"/>
      <selection pane="bottomRight" activeCell="N6" sqref="N6:N52"/>
    </sheetView>
  </sheetViews>
  <sheetFormatPr baseColWidth="10" defaultColWidth="11.44140625" defaultRowHeight="14.4" x14ac:dyDescent="0.3"/>
  <cols>
    <col min="1" max="1" width="2.6640625" customWidth="1"/>
    <col min="2" max="2" width="14.6640625" customWidth="1"/>
    <col min="3" max="3" width="26.33203125" customWidth="1"/>
    <col min="4" max="4" width="37.33203125" customWidth="1"/>
    <col min="5" max="5" width="10.109375" customWidth="1"/>
    <col min="6" max="6" width="60.5546875" bestFit="1" customWidth="1"/>
    <col min="7" max="7" width="17.5546875" customWidth="1"/>
    <col min="8" max="9" width="17.6640625" style="1" customWidth="1"/>
    <col min="10" max="10" width="17.6640625" style="401" customWidth="1"/>
    <col min="11" max="11" width="24.5546875" style="1" customWidth="1"/>
    <col min="12" max="12" width="17.5546875" style="1" customWidth="1"/>
    <col min="13" max="13" width="17.6640625" style="1" customWidth="1"/>
    <col min="14" max="14" width="17.6640625" style="366" customWidth="1"/>
    <col min="15" max="15" width="54.33203125" style="1" bestFit="1" customWidth="1"/>
    <col min="16" max="16" width="11.44140625" style="1" customWidth="1"/>
    <col min="17" max="17" width="21.5546875" style="566" hidden="1" customWidth="1"/>
    <col min="18" max="19" width="51.44140625" style="566" bestFit="1" customWidth="1"/>
  </cols>
  <sheetData>
    <row r="1" spans="2:20" s="2" customFormat="1" ht="23.4" x14ac:dyDescent="0.45">
      <c r="B1" s="656" t="s">
        <v>175</v>
      </c>
      <c r="C1" s="656"/>
      <c r="D1" s="656"/>
      <c r="E1" s="656"/>
      <c r="F1" s="656"/>
      <c r="G1" s="656"/>
      <c r="H1" s="530"/>
      <c r="I1" s="530"/>
      <c r="J1" s="400"/>
      <c r="K1" s="530"/>
      <c r="L1" s="530"/>
      <c r="M1" s="530"/>
      <c r="N1" s="530"/>
      <c r="O1" s="530"/>
      <c r="P1" s="4"/>
      <c r="Q1" s="565"/>
      <c r="R1" s="565"/>
      <c r="S1" s="565"/>
    </row>
    <row r="2" spans="2:20" x14ac:dyDescent="0.3">
      <c r="B2" s="670" t="s">
        <v>284</v>
      </c>
      <c r="C2" s="670"/>
      <c r="D2" s="670"/>
      <c r="E2" s="670"/>
      <c r="F2" s="670"/>
      <c r="G2" s="670"/>
      <c r="H2" s="531"/>
      <c r="I2" s="531"/>
      <c r="K2" s="531"/>
      <c r="L2" s="531"/>
      <c r="M2" s="531"/>
      <c r="N2" s="402"/>
      <c r="O2" s="531"/>
    </row>
    <row r="3" spans="2:20" ht="5.4" customHeight="1" thickBot="1" x14ac:dyDescent="0.35"/>
    <row r="4" spans="2:20" ht="15" thickBot="1" x14ac:dyDescent="0.35">
      <c r="H4" s="667" t="s">
        <v>0</v>
      </c>
      <c r="I4" s="668"/>
      <c r="J4" s="668"/>
      <c r="K4" s="668"/>
      <c r="L4" s="659" t="s">
        <v>1</v>
      </c>
      <c r="M4" s="660"/>
      <c r="N4" s="660"/>
      <c r="O4" s="671"/>
    </row>
    <row r="5" spans="2:20" ht="48" customHeight="1" x14ac:dyDescent="0.35">
      <c r="B5" s="30" t="s">
        <v>2</v>
      </c>
      <c r="C5" s="32" t="s">
        <v>3</v>
      </c>
      <c r="D5" s="403" t="s">
        <v>4</v>
      </c>
      <c r="E5" s="403" t="s">
        <v>5</v>
      </c>
      <c r="F5" s="502" t="s">
        <v>6</v>
      </c>
      <c r="G5" s="367" t="s">
        <v>7</v>
      </c>
      <c r="H5" s="503" t="s">
        <v>285</v>
      </c>
      <c r="I5" s="504" t="s">
        <v>9</v>
      </c>
      <c r="J5" s="505" t="s">
        <v>10</v>
      </c>
      <c r="K5" s="506" t="s">
        <v>11</v>
      </c>
      <c r="L5" s="405" t="s">
        <v>285</v>
      </c>
      <c r="M5" s="34" t="s">
        <v>9</v>
      </c>
      <c r="N5" s="404" t="s">
        <v>10</v>
      </c>
      <c r="O5" s="507" t="s">
        <v>11</v>
      </c>
      <c r="P5" s="312" t="s">
        <v>17</v>
      </c>
      <c r="Q5" s="567" t="s">
        <v>286</v>
      </c>
      <c r="R5" s="567" t="s">
        <v>18</v>
      </c>
      <c r="S5" s="567" t="s">
        <v>183</v>
      </c>
      <c r="T5" s="633" t="s">
        <v>287</v>
      </c>
    </row>
    <row r="6" spans="2:20" ht="17.25" customHeight="1" x14ac:dyDescent="0.3">
      <c r="B6" s="41" t="s">
        <v>165</v>
      </c>
      <c r="C6" s="167" t="s">
        <v>166</v>
      </c>
      <c r="D6" s="43" t="s">
        <v>288</v>
      </c>
      <c r="E6" s="406">
        <v>7.4999999999999997E-2</v>
      </c>
      <c r="F6" s="508" t="s">
        <v>289</v>
      </c>
      <c r="G6" s="41" t="s">
        <v>23</v>
      </c>
      <c r="H6" s="264">
        <v>12190</v>
      </c>
      <c r="I6" s="407">
        <v>400</v>
      </c>
      <c r="J6" s="408">
        <f>H6-I6</f>
        <v>11790</v>
      </c>
      <c r="K6" s="409"/>
      <c r="L6" s="410">
        <v>12490</v>
      </c>
      <c r="M6" s="407">
        <v>400</v>
      </c>
      <c r="N6" s="408">
        <f>L6-M6</f>
        <v>12090</v>
      </c>
      <c r="O6" s="509"/>
      <c r="P6" s="56" t="s">
        <v>149</v>
      </c>
      <c r="Q6" s="535"/>
      <c r="R6" s="664" t="s">
        <v>222</v>
      </c>
      <c r="S6" s="535"/>
      <c r="T6" s="634" t="s">
        <v>290</v>
      </c>
    </row>
    <row r="7" spans="2:20" x14ac:dyDescent="0.3">
      <c r="B7" s="5" t="s">
        <v>165</v>
      </c>
      <c r="C7" s="108" t="s">
        <v>166</v>
      </c>
      <c r="D7" s="58" t="s">
        <v>167</v>
      </c>
      <c r="E7" s="411">
        <v>0</v>
      </c>
      <c r="F7" s="510" t="s">
        <v>168</v>
      </c>
      <c r="G7" s="5" t="s">
        <v>28</v>
      </c>
      <c r="H7" s="111">
        <v>12790</v>
      </c>
      <c r="I7" s="140">
        <v>400</v>
      </c>
      <c r="J7" s="412">
        <f t="shared" ref="J7:J52" si="0">H7-I7</f>
        <v>12390</v>
      </c>
      <c r="K7" s="413"/>
      <c r="L7" s="147">
        <v>13090</v>
      </c>
      <c r="M7" s="140">
        <v>400</v>
      </c>
      <c r="N7" s="412">
        <f t="shared" ref="N7:N24" si="1">L7-M7</f>
        <v>12690</v>
      </c>
      <c r="O7" s="511"/>
      <c r="P7" s="70" t="s">
        <v>149</v>
      </c>
      <c r="Q7" s="537"/>
      <c r="R7" s="666"/>
      <c r="S7" s="537"/>
      <c r="T7" s="634" t="s">
        <v>290</v>
      </c>
    </row>
    <row r="8" spans="2:20" ht="16.5" customHeight="1" x14ac:dyDescent="0.3">
      <c r="B8" s="5" t="s">
        <v>165</v>
      </c>
      <c r="C8" s="108" t="s">
        <v>166</v>
      </c>
      <c r="D8" s="58" t="s">
        <v>291</v>
      </c>
      <c r="E8" s="411">
        <v>7.4999999999999997E-2</v>
      </c>
      <c r="F8" s="510" t="s">
        <v>292</v>
      </c>
      <c r="G8" s="5" t="s">
        <v>23</v>
      </c>
      <c r="H8" s="111">
        <v>13190</v>
      </c>
      <c r="I8" s="140">
        <v>200</v>
      </c>
      <c r="J8" s="412">
        <f t="shared" si="0"/>
        <v>12990</v>
      </c>
      <c r="K8" s="413"/>
      <c r="L8" s="147">
        <v>13490</v>
      </c>
      <c r="M8" s="140">
        <v>200</v>
      </c>
      <c r="N8" s="412">
        <f t="shared" si="1"/>
        <v>13290</v>
      </c>
      <c r="O8" s="511"/>
      <c r="P8" s="70" t="s">
        <v>149</v>
      </c>
      <c r="Q8" s="537"/>
      <c r="R8" s="666"/>
      <c r="S8" s="537"/>
      <c r="T8" s="634" t="s">
        <v>293</v>
      </c>
    </row>
    <row r="9" spans="2:20" ht="16.5" customHeight="1" x14ac:dyDescent="0.3">
      <c r="B9" s="5" t="s">
        <v>165</v>
      </c>
      <c r="C9" s="108" t="s">
        <v>166</v>
      </c>
      <c r="D9" s="58" t="s">
        <v>169</v>
      </c>
      <c r="E9" s="411">
        <v>0</v>
      </c>
      <c r="F9" s="510" t="s">
        <v>170</v>
      </c>
      <c r="G9" s="5" t="s">
        <v>28</v>
      </c>
      <c r="H9" s="111">
        <v>13790</v>
      </c>
      <c r="I9" s="140">
        <v>200</v>
      </c>
      <c r="J9" s="412">
        <f t="shared" si="0"/>
        <v>13590</v>
      </c>
      <c r="K9" s="413"/>
      <c r="L9" s="147">
        <v>14090</v>
      </c>
      <c r="M9" s="140">
        <v>200</v>
      </c>
      <c r="N9" s="412">
        <f t="shared" si="1"/>
        <v>13890</v>
      </c>
      <c r="O9" s="511"/>
      <c r="P9" s="70" t="s">
        <v>149</v>
      </c>
      <c r="Q9" s="537"/>
      <c r="R9" s="666"/>
      <c r="S9" s="537"/>
      <c r="T9" s="634" t="s">
        <v>293</v>
      </c>
    </row>
    <row r="10" spans="2:20" x14ac:dyDescent="0.3">
      <c r="B10" s="5" t="s">
        <v>165</v>
      </c>
      <c r="C10" s="108" t="s">
        <v>166</v>
      </c>
      <c r="D10" s="58" t="s">
        <v>294</v>
      </c>
      <c r="E10" s="411">
        <v>7.4999999999999997E-2</v>
      </c>
      <c r="F10" s="510" t="s">
        <v>295</v>
      </c>
      <c r="G10" s="5" t="s">
        <v>23</v>
      </c>
      <c r="H10" s="111">
        <v>14190</v>
      </c>
      <c r="I10" s="140">
        <v>200</v>
      </c>
      <c r="J10" s="412">
        <f t="shared" si="0"/>
        <v>13990</v>
      </c>
      <c r="K10" s="413"/>
      <c r="L10" s="147">
        <v>14490</v>
      </c>
      <c r="M10" s="140">
        <v>200</v>
      </c>
      <c r="N10" s="412">
        <f t="shared" si="1"/>
        <v>14290</v>
      </c>
      <c r="O10" s="511"/>
      <c r="P10" s="70" t="s">
        <v>149</v>
      </c>
      <c r="Q10" s="537"/>
      <c r="R10" s="666"/>
      <c r="S10" s="537"/>
      <c r="T10" s="634" t="s">
        <v>296</v>
      </c>
    </row>
    <row r="11" spans="2:20" x14ac:dyDescent="0.3">
      <c r="B11" s="5" t="s">
        <v>165</v>
      </c>
      <c r="C11" s="108" t="s">
        <v>166</v>
      </c>
      <c r="D11" s="58" t="s">
        <v>171</v>
      </c>
      <c r="E11" s="411">
        <v>0</v>
      </c>
      <c r="F11" s="510" t="s">
        <v>172</v>
      </c>
      <c r="G11" s="5" t="s">
        <v>28</v>
      </c>
      <c r="H11" s="414">
        <v>14790</v>
      </c>
      <c r="I11" s="140">
        <v>200</v>
      </c>
      <c r="J11" s="412">
        <f t="shared" si="0"/>
        <v>14590</v>
      </c>
      <c r="K11" s="413"/>
      <c r="L11" s="129">
        <v>15090</v>
      </c>
      <c r="M11" s="140">
        <v>200</v>
      </c>
      <c r="N11" s="412">
        <f t="shared" si="1"/>
        <v>14890</v>
      </c>
      <c r="O11" s="511"/>
      <c r="P11" s="70" t="s">
        <v>149</v>
      </c>
      <c r="Q11" s="537"/>
      <c r="R11" s="666"/>
      <c r="S11" s="537"/>
      <c r="T11" s="634" t="s">
        <v>296</v>
      </c>
    </row>
    <row r="12" spans="2:20" ht="16.5" customHeight="1" x14ac:dyDescent="0.3">
      <c r="B12" s="5" t="s">
        <v>165</v>
      </c>
      <c r="C12" s="108" t="s">
        <v>166</v>
      </c>
      <c r="D12" s="58" t="s">
        <v>297</v>
      </c>
      <c r="E12" s="411">
        <v>7.4999999999999997E-2</v>
      </c>
      <c r="F12" s="510" t="s">
        <v>298</v>
      </c>
      <c r="G12" s="5" t="s">
        <v>23</v>
      </c>
      <c r="H12" s="414">
        <v>15190</v>
      </c>
      <c r="I12" s="140">
        <v>200</v>
      </c>
      <c r="J12" s="412">
        <f t="shared" si="0"/>
        <v>14990</v>
      </c>
      <c r="K12" s="413"/>
      <c r="L12" s="129">
        <v>15490</v>
      </c>
      <c r="M12" s="140">
        <v>200</v>
      </c>
      <c r="N12" s="412">
        <f t="shared" si="1"/>
        <v>15290</v>
      </c>
      <c r="O12" s="511"/>
      <c r="P12" s="70" t="s">
        <v>149</v>
      </c>
      <c r="Q12" s="537"/>
      <c r="R12" s="666"/>
      <c r="S12" s="537"/>
      <c r="T12" s="634" t="s">
        <v>299</v>
      </c>
    </row>
    <row r="13" spans="2:20" ht="16.5" customHeight="1" x14ac:dyDescent="0.3">
      <c r="B13" s="7" t="s">
        <v>165</v>
      </c>
      <c r="C13" s="156" t="s">
        <v>166</v>
      </c>
      <c r="D13" s="157" t="s">
        <v>173</v>
      </c>
      <c r="E13" s="415">
        <v>0</v>
      </c>
      <c r="F13" s="512" t="s">
        <v>174</v>
      </c>
      <c r="G13" s="7" t="s">
        <v>28</v>
      </c>
      <c r="H13" s="416">
        <v>15790</v>
      </c>
      <c r="I13" s="265">
        <v>200</v>
      </c>
      <c r="J13" s="417">
        <f t="shared" si="0"/>
        <v>15590</v>
      </c>
      <c r="K13" s="418"/>
      <c r="L13" s="291">
        <v>16090</v>
      </c>
      <c r="M13" s="265">
        <v>200</v>
      </c>
      <c r="N13" s="417">
        <f t="shared" si="1"/>
        <v>15890</v>
      </c>
      <c r="O13" s="513"/>
      <c r="P13" s="293" t="s">
        <v>149</v>
      </c>
      <c r="Q13" s="25"/>
      <c r="R13" s="675"/>
      <c r="S13" s="25"/>
      <c r="T13" s="634" t="s">
        <v>299</v>
      </c>
    </row>
    <row r="14" spans="2:20" ht="16.5" customHeight="1" x14ac:dyDescent="0.3">
      <c r="B14" s="5" t="s">
        <v>165</v>
      </c>
      <c r="C14" s="108" t="s">
        <v>300</v>
      </c>
      <c r="D14" s="58" t="s">
        <v>301</v>
      </c>
      <c r="E14" s="411">
        <v>0.1</v>
      </c>
      <c r="F14" s="510" t="s">
        <v>302</v>
      </c>
      <c r="G14" s="5" t="s">
        <v>23</v>
      </c>
      <c r="H14" s="414">
        <v>14690</v>
      </c>
      <c r="I14" s="140">
        <v>500</v>
      </c>
      <c r="J14" s="412">
        <f t="shared" si="0"/>
        <v>14190</v>
      </c>
      <c r="K14" s="413"/>
      <c r="L14" s="129">
        <v>14990</v>
      </c>
      <c r="M14" s="140">
        <v>500</v>
      </c>
      <c r="N14" s="412">
        <f t="shared" si="1"/>
        <v>14490</v>
      </c>
      <c r="O14" s="511"/>
      <c r="P14" s="70" t="s">
        <v>149</v>
      </c>
      <c r="Q14" s="537"/>
      <c r="R14" s="674" t="s">
        <v>222</v>
      </c>
      <c r="S14" s="537"/>
      <c r="T14" s="634" t="s">
        <v>303</v>
      </c>
    </row>
    <row r="15" spans="2:20" ht="16.5" customHeight="1" x14ac:dyDescent="0.3">
      <c r="B15" s="5" t="s">
        <v>165</v>
      </c>
      <c r="C15" s="108" t="s">
        <v>300</v>
      </c>
      <c r="D15" s="58" t="s">
        <v>304</v>
      </c>
      <c r="E15" s="411">
        <v>0.1</v>
      </c>
      <c r="F15" s="510" t="s">
        <v>305</v>
      </c>
      <c r="G15" s="5" t="s">
        <v>23</v>
      </c>
      <c r="H15" s="414">
        <v>15690</v>
      </c>
      <c r="I15" s="140">
        <v>500</v>
      </c>
      <c r="J15" s="412">
        <f t="shared" si="0"/>
        <v>15190</v>
      </c>
      <c r="K15" s="413"/>
      <c r="L15" s="129">
        <v>15990</v>
      </c>
      <c r="M15" s="140">
        <v>500</v>
      </c>
      <c r="N15" s="412">
        <f t="shared" si="1"/>
        <v>15490</v>
      </c>
      <c r="O15" s="511"/>
      <c r="P15" s="70" t="s">
        <v>149</v>
      </c>
      <c r="Q15" s="537"/>
      <c r="R15" s="666"/>
      <c r="S15" s="537"/>
      <c r="T15" s="634" t="s">
        <v>306</v>
      </c>
    </row>
    <row r="16" spans="2:20" ht="16.5" customHeight="1" x14ac:dyDescent="0.3">
      <c r="B16" s="5" t="s">
        <v>165</v>
      </c>
      <c r="C16" s="108" t="s">
        <v>300</v>
      </c>
      <c r="D16" s="58" t="s">
        <v>307</v>
      </c>
      <c r="E16" s="411">
        <v>0.05</v>
      </c>
      <c r="F16" s="510" t="s">
        <v>308</v>
      </c>
      <c r="G16" s="5" t="s">
        <v>23</v>
      </c>
      <c r="H16" s="414">
        <v>16690</v>
      </c>
      <c r="I16" s="140">
        <v>500</v>
      </c>
      <c r="J16" s="412">
        <f t="shared" si="0"/>
        <v>16190</v>
      </c>
      <c r="K16" s="413"/>
      <c r="L16" s="129">
        <v>16990</v>
      </c>
      <c r="M16" s="140">
        <v>500</v>
      </c>
      <c r="N16" s="412">
        <f t="shared" si="1"/>
        <v>16490</v>
      </c>
      <c r="O16" s="511"/>
      <c r="P16" s="70" t="s">
        <v>149</v>
      </c>
      <c r="Q16" s="537"/>
      <c r="R16" s="675"/>
      <c r="S16" s="537"/>
      <c r="T16" s="634" t="s">
        <v>309</v>
      </c>
    </row>
    <row r="17" spans="2:20" ht="16.5" customHeight="1" x14ac:dyDescent="0.3">
      <c r="B17" s="6" t="s">
        <v>165</v>
      </c>
      <c r="C17" s="123" t="s">
        <v>310</v>
      </c>
      <c r="D17" s="143" t="s">
        <v>311</v>
      </c>
      <c r="E17" s="419">
        <v>0.1</v>
      </c>
      <c r="F17" s="514" t="s">
        <v>312</v>
      </c>
      <c r="G17" s="6" t="s">
        <v>23</v>
      </c>
      <c r="H17" s="127">
        <v>14690</v>
      </c>
      <c r="I17" s="138">
        <v>200</v>
      </c>
      <c r="J17" s="420">
        <f t="shared" si="0"/>
        <v>14490</v>
      </c>
      <c r="K17" s="421"/>
      <c r="L17" s="144">
        <v>14990</v>
      </c>
      <c r="M17" s="138">
        <v>200</v>
      </c>
      <c r="N17" s="420">
        <f t="shared" si="1"/>
        <v>14790</v>
      </c>
      <c r="O17" s="515" t="s">
        <v>313</v>
      </c>
      <c r="P17" s="313" t="s">
        <v>149</v>
      </c>
      <c r="Q17" s="29"/>
      <c r="R17" s="674" t="s">
        <v>191</v>
      </c>
      <c r="S17" s="674" t="s">
        <v>222</v>
      </c>
      <c r="T17" s="634" t="s">
        <v>76</v>
      </c>
    </row>
    <row r="18" spans="2:20" ht="16.5" customHeight="1" x14ac:dyDescent="0.3">
      <c r="B18" s="5" t="s">
        <v>165</v>
      </c>
      <c r="C18" s="108" t="s">
        <v>310</v>
      </c>
      <c r="D18" s="146" t="s">
        <v>314</v>
      </c>
      <c r="E18" s="422">
        <v>0</v>
      </c>
      <c r="F18" s="510" t="s">
        <v>315</v>
      </c>
      <c r="G18" s="5" t="s">
        <v>28</v>
      </c>
      <c r="H18" s="111">
        <v>14690</v>
      </c>
      <c r="I18" s="140">
        <v>200</v>
      </c>
      <c r="J18" s="412">
        <f t="shared" si="0"/>
        <v>14490</v>
      </c>
      <c r="K18" s="413"/>
      <c r="L18" s="147">
        <v>14990</v>
      </c>
      <c r="M18" s="423">
        <v>200</v>
      </c>
      <c r="N18" s="412">
        <f t="shared" si="1"/>
        <v>14790</v>
      </c>
      <c r="O18" s="511" t="s">
        <v>313</v>
      </c>
      <c r="P18" s="70" t="s">
        <v>149</v>
      </c>
      <c r="Q18" s="537"/>
      <c r="R18" s="666"/>
      <c r="S18" s="666"/>
      <c r="T18" s="634" t="s">
        <v>76</v>
      </c>
    </row>
    <row r="19" spans="2:20" ht="16.5" customHeight="1" x14ac:dyDescent="0.3">
      <c r="B19" s="5" t="s">
        <v>165</v>
      </c>
      <c r="C19" s="108" t="s">
        <v>310</v>
      </c>
      <c r="D19" s="146" t="s">
        <v>316</v>
      </c>
      <c r="E19" s="422">
        <v>0.1</v>
      </c>
      <c r="F19" s="510" t="s">
        <v>317</v>
      </c>
      <c r="G19" s="5" t="s">
        <v>23</v>
      </c>
      <c r="H19" s="111">
        <v>15690</v>
      </c>
      <c r="I19" s="140">
        <v>200</v>
      </c>
      <c r="J19" s="412">
        <f t="shared" si="0"/>
        <v>15490</v>
      </c>
      <c r="K19" s="413"/>
      <c r="L19" s="147">
        <v>15990</v>
      </c>
      <c r="M19" s="423">
        <v>200</v>
      </c>
      <c r="N19" s="412">
        <f t="shared" si="1"/>
        <v>15790</v>
      </c>
      <c r="O19" s="511" t="s">
        <v>318</v>
      </c>
      <c r="P19" s="70" t="s">
        <v>149</v>
      </c>
      <c r="Q19" s="537"/>
      <c r="R19" s="666"/>
      <c r="S19" s="666"/>
      <c r="T19" s="634" t="s">
        <v>319</v>
      </c>
    </row>
    <row r="20" spans="2:20" ht="16.5" customHeight="1" x14ac:dyDescent="0.3">
      <c r="B20" s="5" t="s">
        <v>165</v>
      </c>
      <c r="C20" s="108" t="s">
        <v>310</v>
      </c>
      <c r="D20" s="146" t="s">
        <v>320</v>
      </c>
      <c r="E20" s="422">
        <v>0</v>
      </c>
      <c r="F20" s="510" t="s">
        <v>321</v>
      </c>
      <c r="G20" s="5" t="s">
        <v>28</v>
      </c>
      <c r="H20" s="111">
        <v>15690</v>
      </c>
      <c r="I20" s="140">
        <v>200</v>
      </c>
      <c r="J20" s="412">
        <f t="shared" si="0"/>
        <v>15490</v>
      </c>
      <c r="K20" s="413"/>
      <c r="L20" s="147">
        <v>15990</v>
      </c>
      <c r="M20" s="423">
        <v>200</v>
      </c>
      <c r="N20" s="412">
        <f t="shared" si="1"/>
        <v>15790</v>
      </c>
      <c r="O20" s="511" t="s">
        <v>318</v>
      </c>
      <c r="P20" s="70" t="s">
        <v>149</v>
      </c>
      <c r="Q20" s="537"/>
      <c r="R20" s="666"/>
      <c r="S20" s="666"/>
      <c r="T20" s="634" t="s">
        <v>319</v>
      </c>
    </row>
    <row r="21" spans="2:20" ht="16.5" customHeight="1" x14ac:dyDescent="0.3">
      <c r="B21" s="5" t="s">
        <v>165</v>
      </c>
      <c r="C21" s="108" t="s">
        <v>310</v>
      </c>
      <c r="D21" s="146" t="s">
        <v>322</v>
      </c>
      <c r="E21" s="422">
        <v>7.4999999999999997E-2</v>
      </c>
      <c r="F21" s="510" t="s">
        <v>323</v>
      </c>
      <c r="G21" s="5" t="s">
        <v>23</v>
      </c>
      <c r="H21" s="424"/>
      <c r="I21" s="425"/>
      <c r="J21" s="426"/>
      <c r="K21" s="413"/>
      <c r="L21" s="147">
        <v>18290</v>
      </c>
      <c r="M21" s="423">
        <v>1000</v>
      </c>
      <c r="N21" s="412">
        <f t="shared" si="1"/>
        <v>17290</v>
      </c>
      <c r="O21" s="511" t="s">
        <v>313</v>
      </c>
      <c r="P21" s="70" t="s">
        <v>149</v>
      </c>
      <c r="Q21" s="537"/>
      <c r="R21" s="666"/>
      <c r="S21" s="666"/>
      <c r="T21" s="634" t="s">
        <v>324</v>
      </c>
    </row>
    <row r="22" spans="2:20" ht="16.5" customHeight="1" x14ac:dyDescent="0.3">
      <c r="B22" s="5" t="s">
        <v>165</v>
      </c>
      <c r="C22" s="108" t="s">
        <v>310</v>
      </c>
      <c r="D22" s="146" t="s">
        <v>325</v>
      </c>
      <c r="E22" s="422">
        <v>0</v>
      </c>
      <c r="F22" s="510" t="s">
        <v>326</v>
      </c>
      <c r="G22" s="5" t="s">
        <v>28</v>
      </c>
      <c r="H22" s="424"/>
      <c r="I22" s="425"/>
      <c r="J22" s="426"/>
      <c r="K22" s="413"/>
      <c r="L22" s="147">
        <v>18290</v>
      </c>
      <c r="M22" s="423">
        <v>1000</v>
      </c>
      <c r="N22" s="412">
        <f t="shared" si="1"/>
        <v>17290</v>
      </c>
      <c r="O22" s="511" t="s">
        <v>313</v>
      </c>
      <c r="P22" s="70" t="s">
        <v>149</v>
      </c>
      <c r="Q22" s="537"/>
      <c r="R22" s="666"/>
      <c r="S22" s="666"/>
      <c r="T22" s="634" t="s">
        <v>324</v>
      </c>
    </row>
    <row r="23" spans="2:20" ht="16.5" customHeight="1" x14ac:dyDescent="0.3">
      <c r="B23" s="5" t="s">
        <v>165</v>
      </c>
      <c r="C23" s="108" t="s">
        <v>310</v>
      </c>
      <c r="D23" s="146" t="s">
        <v>327</v>
      </c>
      <c r="E23" s="422">
        <v>7.4999999999999997E-2</v>
      </c>
      <c r="F23" s="510" t="s">
        <v>328</v>
      </c>
      <c r="G23" s="5" t="s">
        <v>23</v>
      </c>
      <c r="H23" s="111">
        <v>19290</v>
      </c>
      <c r="I23" s="140">
        <v>1300</v>
      </c>
      <c r="J23" s="412">
        <f t="shared" ref="J23" si="2">H23-I23</f>
        <v>17990</v>
      </c>
      <c r="K23" s="413"/>
      <c r="L23" s="147">
        <v>19290</v>
      </c>
      <c r="M23" s="140">
        <v>1000</v>
      </c>
      <c r="N23" s="412">
        <f t="shared" si="1"/>
        <v>18290</v>
      </c>
      <c r="O23" s="511" t="s">
        <v>313</v>
      </c>
      <c r="P23" s="70" t="s">
        <v>149</v>
      </c>
      <c r="Q23" s="537"/>
      <c r="R23" s="666"/>
      <c r="S23" s="666"/>
      <c r="T23" s="634" t="s">
        <v>329</v>
      </c>
    </row>
    <row r="24" spans="2:20" ht="16.5" customHeight="1" x14ac:dyDescent="0.3">
      <c r="B24" s="5" t="s">
        <v>165</v>
      </c>
      <c r="C24" s="156" t="s">
        <v>310</v>
      </c>
      <c r="D24" s="146" t="s">
        <v>330</v>
      </c>
      <c r="E24" s="422">
        <v>0</v>
      </c>
      <c r="F24" s="510" t="s">
        <v>331</v>
      </c>
      <c r="G24" s="5" t="s">
        <v>28</v>
      </c>
      <c r="H24" s="111">
        <v>19290</v>
      </c>
      <c r="I24" s="140">
        <v>1300</v>
      </c>
      <c r="J24" s="412">
        <f t="shared" si="0"/>
        <v>17990</v>
      </c>
      <c r="K24" s="413"/>
      <c r="L24" s="147">
        <v>19290</v>
      </c>
      <c r="M24" s="140">
        <v>1000</v>
      </c>
      <c r="N24" s="412">
        <f t="shared" si="1"/>
        <v>18290</v>
      </c>
      <c r="O24" s="513" t="s">
        <v>313</v>
      </c>
      <c r="P24" s="70" t="s">
        <v>149</v>
      </c>
      <c r="Q24" s="537"/>
      <c r="R24" s="675"/>
      <c r="S24" s="675"/>
      <c r="T24" s="634" t="s">
        <v>329</v>
      </c>
    </row>
    <row r="25" spans="2:20" ht="16.5" customHeight="1" x14ac:dyDescent="0.3">
      <c r="B25" s="6" t="s">
        <v>165</v>
      </c>
      <c r="C25" s="58" t="s">
        <v>332</v>
      </c>
      <c r="D25" s="427" t="s">
        <v>333</v>
      </c>
      <c r="E25" s="428">
        <v>7.4999999999999997E-2</v>
      </c>
      <c r="F25" s="514" t="s">
        <v>334</v>
      </c>
      <c r="G25" s="6" t="s">
        <v>23</v>
      </c>
      <c r="H25" s="429">
        <v>17990</v>
      </c>
      <c r="I25" s="138">
        <v>1000</v>
      </c>
      <c r="J25" s="420">
        <f t="shared" si="0"/>
        <v>16990</v>
      </c>
      <c r="K25" s="515"/>
      <c r="L25" s="127">
        <v>18290</v>
      </c>
      <c r="M25" s="138">
        <v>1000</v>
      </c>
      <c r="N25" s="420">
        <f>L25-M25</f>
        <v>17290</v>
      </c>
      <c r="O25" s="515"/>
      <c r="P25" s="313" t="s">
        <v>63</v>
      </c>
      <c r="Q25" s="29"/>
      <c r="R25" s="674" t="s">
        <v>221</v>
      </c>
      <c r="S25" s="674" t="s">
        <v>222</v>
      </c>
      <c r="T25" s="634" t="s">
        <v>73</v>
      </c>
    </row>
    <row r="26" spans="2:20" ht="16.5" customHeight="1" x14ac:dyDescent="0.3">
      <c r="B26" s="5" t="s">
        <v>165</v>
      </c>
      <c r="C26" s="58" t="s">
        <v>332</v>
      </c>
      <c r="D26" s="58" t="s">
        <v>335</v>
      </c>
      <c r="E26" s="411">
        <v>0</v>
      </c>
      <c r="F26" s="510" t="s">
        <v>336</v>
      </c>
      <c r="G26" s="5" t="s">
        <v>28</v>
      </c>
      <c r="H26" s="414">
        <v>18590</v>
      </c>
      <c r="I26" s="140">
        <v>1000</v>
      </c>
      <c r="J26" s="412">
        <f t="shared" si="0"/>
        <v>17590</v>
      </c>
      <c r="K26" s="511"/>
      <c r="L26" s="111">
        <v>18890</v>
      </c>
      <c r="M26" s="140">
        <v>1000</v>
      </c>
      <c r="N26" s="412">
        <f t="shared" ref="N26:N52" si="3">L26-M26</f>
        <v>17890</v>
      </c>
      <c r="O26" s="511"/>
      <c r="P26" s="70" t="s">
        <v>63</v>
      </c>
      <c r="Q26" s="537"/>
      <c r="R26" s="666"/>
      <c r="S26" s="666"/>
      <c r="T26" s="634" t="s">
        <v>73</v>
      </c>
    </row>
    <row r="27" spans="2:20" ht="16.5" customHeight="1" x14ac:dyDescent="0.3">
      <c r="B27" s="5" t="s">
        <v>165</v>
      </c>
      <c r="C27" s="58" t="s">
        <v>332</v>
      </c>
      <c r="D27" s="58" t="s">
        <v>337</v>
      </c>
      <c r="E27" s="411">
        <v>7.4999999999999997E-2</v>
      </c>
      <c r="F27" s="510" t="s">
        <v>338</v>
      </c>
      <c r="G27" s="5" t="s">
        <v>23</v>
      </c>
      <c r="H27" s="414">
        <v>18990</v>
      </c>
      <c r="I27" s="140">
        <v>1000</v>
      </c>
      <c r="J27" s="412">
        <f t="shared" si="0"/>
        <v>17990</v>
      </c>
      <c r="K27" s="511"/>
      <c r="L27" s="111">
        <v>19290</v>
      </c>
      <c r="M27" s="140">
        <v>1000</v>
      </c>
      <c r="N27" s="412">
        <f t="shared" si="3"/>
        <v>18290</v>
      </c>
      <c r="O27" s="511"/>
      <c r="P27" s="70" t="s">
        <v>63</v>
      </c>
      <c r="Q27" s="537"/>
      <c r="R27" s="666"/>
      <c r="S27" s="666"/>
      <c r="T27" s="634" t="s">
        <v>339</v>
      </c>
    </row>
    <row r="28" spans="2:20" ht="16.5" customHeight="1" x14ac:dyDescent="0.3">
      <c r="B28" s="5" t="s">
        <v>165</v>
      </c>
      <c r="C28" s="58" t="s">
        <v>332</v>
      </c>
      <c r="D28" s="58" t="s">
        <v>340</v>
      </c>
      <c r="E28" s="411">
        <v>0</v>
      </c>
      <c r="F28" s="510" t="s">
        <v>341</v>
      </c>
      <c r="G28" s="5" t="s">
        <v>28</v>
      </c>
      <c r="H28" s="414">
        <v>19590</v>
      </c>
      <c r="I28" s="140">
        <v>1000</v>
      </c>
      <c r="J28" s="412">
        <f t="shared" si="0"/>
        <v>18590</v>
      </c>
      <c r="K28" s="511"/>
      <c r="L28" s="111">
        <v>19890</v>
      </c>
      <c r="M28" s="140">
        <v>1000</v>
      </c>
      <c r="N28" s="412">
        <f t="shared" si="3"/>
        <v>18890</v>
      </c>
      <c r="O28" s="511"/>
      <c r="P28" s="70" t="s">
        <v>63</v>
      </c>
      <c r="Q28" s="537"/>
      <c r="R28" s="666"/>
      <c r="S28" s="666"/>
      <c r="T28" s="634" t="s">
        <v>339</v>
      </c>
    </row>
    <row r="29" spans="2:20" ht="16.5" customHeight="1" x14ac:dyDescent="0.3">
      <c r="B29" s="5" t="s">
        <v>165</v>
      </c>
      <c r="C29" s="58" t="s">
        <v>332</v>
      </c>
      <c r="D29" s="58" t="s">
        <v>342</v>
      </c>
      <c r="E29" s="411">
        <v>7.4999999999999997E-2</v>
      </c>
      <c r="F29" s="510" t="s">
        <v>343</v>
      </c>
      <c r="G29" s="5" t="s">
        <v>23</v>
      </c>
      <c r="H29" s="414">
        <v>19990</v>
      </c>
      <c r="I29" s="140">
        <v>1000</v>
      </c>
      <c r="J29" s="412">
        <f t="shared" si="0"/>
        <v>18990</v>
      </c>
      <c r="K29" s="511"/>
      <c r="L29" s="111">
        <v>20290</v>
      </c>
      <c r="M29" s="140">
        <v>1000</v>
      </c>
      <c r="N29" s="412">
        <f t="shared" si="3"/>
        <v>19290</v>
      </c>
      <c r="O29" s="511"/>
      <c r="P29" s="70" t="s">
        <v>63</v>
      </c>
      <c r="Q29" s="537"/>
      <c r="R29" s="666"/>
      <c r="S29" s="666"/>
      <c r="T29" s="634" t="s">
        <v>344</v>
      </c>
    </row>
    <row r="30" spans="2:20" ht="16.5" customHeight="1" x14ac:dyDescent="0.3">
      <c r="B30" s="7" t="s">
        <v>165</v>
      </c>
      <c r="C30" s="157" t="s">
        <v>332</v>
      </c>
      <c r="D30" s="157" t="s">
        <v>345</v>
      </c>
      <c r="E30" s="415">
        <v>0</v>
      </c>
      <c r="F30" s="512" t="s">
        <v>346</v>
      </c>
      <c r="G30" s="7" t="s">
        <v>28</v>
      </c>
      <c r="H30" s="416">
        <v>20590</v>
      </c>
      <c r="I30" s="265">
        <v>1000</v>
      </c>
      <c r="J30" s="417">
        <f t="shared" si="0"/>
        <v>19590</v>
      </c>
      <c r="K30" s="513"/>
      <c r="L30" s="137">
        <v>20890</v>
      </c>
      <c r="M30" s="265">
        <v>1000</v>
      </c>
      <c r="N30" s="417">
        <f t="shared" si="3"/>
        <v>19890</v>
      </c>
      <c r="O30" s="513"/>
      <c r="P30" s="293" t="s">
        <v>63</v>
      </c>
      <c r="Q30" s="25"/>
      <c r="R30" s="675"/>
      <c r="S30" s="675"/>
      <c r="T30" s="634" t="s">
        <v>344</v>
      </c>
    </row>
    <row r="31" spans="2:20" ht="16.5" customHeight="1" x14ac:dyDescent="0.3">
      <c r="B31" s="6" t="s">
        <v>165</v>
      </c>
      <c r="C31" s="123" t="s">
        <v>347</v>
      </c>
      <c r="D31" s="15" t="s">
        <v>348</v>
      </c>
      <c r="E31" s="428">
        <v>0.05</v>
      </c>
      <c r="F31" s="514" t="s">
        <v>349</v>
      </c>
      <c r="G31" s="6" t="s">
        <v>23</v>
      </c>
      <c r="H31" s="429">
        <v>11490</v>
      </c>
      <c r="I31" s="138">
        <v>1800</v>
      </c>
      <c r="J31" s="420">
        <f t="shared" si="0"/>
        <v>9690</v>
      </c>
      <c r="K31" s="421"/>
      <c r="L31" s="125">
        <v>11490</v>
      </c>
      <c r="M31" s="138">
        <v>1500</v>
      </c>
      <c r="N31" s="420">
        <f t="shared" si="3"/>
        <v>9990</v>
      </c>
      <c r="O31" s="515"/>
      <c r="P31" s="313" t="s">
        <v>63</v>
      </c>
      <c r="Q31" s="29"/>
      <c r="R31" s="674" t="s">
        <v>350</v>
      </c>
      <c r="S31" s="674" t="s">
        <v>222</v>
      </c>
      <c r="T31" s="634" t="s">
        <v>351</v>
      </c>
    </row>
    <row r="32" spans="2:20" ht="16.5" customHeight="1" x14ac:dyDescent="0.3">
      <c r="B32" s="5" t="s">
        <v>165</v>
      </c>
      <c r="C32" s="108" t="s">
        <v>347</v>
      </c>
      <c r="D32" s="11" t="s">
        <v>352</v>
      </c>
      <c r="E32" s="411">
        <v>0</v>
      </c>
      <c r="F32" s="510" t="s">
        <v>353</v>
      </c>
      <c r="G32" s="5" t="s">
        <v>28</v>
      </c>
      <c r="H32" s="414">
        <v>11490</v>
      </c>
      <c r="I32" s="140">
        <v>1800</v>
      </c>
      <c r="J32" s="412">
        <f t="shared" si="0"/>
        <v>9690</v>
      </c>
      <c r="K32" s="413"/>
      <c r="L32" s="129">
        <v>11490</v>
      </c>
      <c r="M32" s="140">
        <v>1500</v>
      </c>
      <c r="N32" s="412">
        <f t="shared" si="3"/>
        <v>9990</v>
      </c>
      <c r="O32" s="511"/>
      <c r="P32" s="70" t="s">
        <v>63</v>
      </c>
      <c r="Q32" s="537"/>
      <c r="R32" s="666"/>
      <c r="S32" s="666"/>
      <c r="T32" s="634" t="s">
        <v>354</v>
      </c>
    </row>
    <row r="33" spans="2:20" ht="16.5" customHeight="1" x14ac:dyDescent="0.3">
      <c r="B33" s="5" t="s">
        <v>165</v>
      </c>
      <c r="C33" s="108" t="s">
        <v>347</v>
      </c>
      <c r="D33" s="516" t="s">
        <v>355</v>
      </c>
      <c r="E33" s="411">
        <v>0</v>
      </c>
      <c r="F33" s="517" t="s">
        <v>356</v>
      </c>
      <c r="G33" s="5" t="s">
        <v>357</v>
      </c>
      <c r="H33" s="414">
        <v>11490</v>
      </c>
      <c r="I33" s="140">
        <v>1800</v>
      </c>
      <c r="J33" s="412">
        <f t="shared" si="0"/>
        <v>9690</v>
      </c>
      <c r="K33" s="413"/>
      <c r="L33" s="129">
        <v>11490</v>
      </c>
      <c r="M33" s="140">
        <v>1500</v>
      </c>
      <c r="N33" s="412">
        <f t="shared" si="3"/>
        <v>9990</v>
      </c>
      <c r="O33" s="511"/>
      <c r="P33" s="70" t="s">
        <v>63</v>
      </c>
      <c r="Q33" s="537"/>
      <c r="R33" s="666"/>
      <c r="S33" s="666"/>
      <c r="T33" s="634"/>
    </row>
    <row r="34" spans="2:20" ht="16.5" customHeight="1" x14ac:dyDescent="0.3">
      <c r="B34" s="5" t="s">
        <v>165</v>
      </c>
      <c r="C34" s="108" t="s">
        <v>347</v>
      </c>
      <c r="D34" s="11" t="s">
        <v>358</v>
      </c>
      <c r="E34" s="411">
        <v>0.05</v>
      </c>
      <c r="F34" s="510" t="s">
        <v>359</v>
      </c>
      <c r="G34" s="5" t="s">
        <v>23</v>
      </c>
      <c r="H34" s="414">
        <v>12290</v>
      </c>
      <c r="I34" s="140">
        <v>1800</v>
      </c>
      <c r="J34" s="412">
        <f t="shared" si="0"/>
        <v>10490</v>
      </c>
      <c r="K34" s="413"/>
      <c r="L34" s="129">
        <v>12290</v>
      </c>
      <c r="M34" s="140">
        <v>1500</v>
      </c>
      <c r="N34" s="412">
        <f t="shared" si="3"/>
        <v>10790</v>
      </c>
      <c r="O34" s="511"/>
      <c r="P34" s="70" t="s">
        <v>63</v>
      </c>
      <c r="Q34" s="537"/>
      <c r="R34" s="666"/>
      <c r="S34" s="666"/>
      <c r="T34" s="634" t="s">
        <v>360</v>
      </c>
    </row>
    <row r="35" spans="2:20" ht="16.5" customHeight="1" x14ac:dyDescent="0.3">
      <c r="B35" s="5" t="s">
        <v>165</v>
      </c>
      <c r="C35" s="108" t="s">
        <v>347</v>
      </c>
      <c r="D35" s="516" t="s">
        <v>361</v>
      </c>
      <c r="E35" s="411">
        <v>0</v>
      </c>
      <c r="F35" s="517" t="s">
        <v>362</v>
      </c>
      <c r="G35" s="5" t="s">
        <v>28</v>
      </c>
      <c r="H35" s="414">
        <v>12290</v>
      </c>
      <c r="I35" s="140">
        <v>1800</v>
      </c>
      <c r="J35" s="412">
        <f t="shared" si="0"/>
        <v>10490</v>
      </c>
      <c r="K35" s="413"/>
      <c r="L35" s="129">
        <v>12290</v>
      </c>
      <c r="M35" s="140">
        <v>1500</v>
      </c>
      <c r="N35" s="412">
        <f t="shared" si="3"/>
        <v>10790</v>
      </c>
      <c r="O35" s="511"/>
      <c r="P35" s="70" t="s">
        <v>63</v>
      </c>
      <c r="Q35" s="537"/>
      <c r="R35" s="666"/>
      <c r="S35" s="666"/>
      <c r="T35" s="634" t="s">
        <v>363</v>
      </c>
    </row>
    <row r="36" spans="2:20" ht="16.5" customHeight="1" x14ac:dyDescent="0.3">
      <c r="B36" s="7" t="s">
        <v>165</v>
      </c>
      <c r="C36" s="156" t="s">
        <v>347</v>
      </c>
      <c r="D36" s="518" t="s">
        <v>364</v>
      </c>
      <c r="E36" s="415">
        <v>0</v>
      </c>
      <c r="F36" s="519" t="s">
        <v>365</v>
      </c>
      <c r="G36" s="7" t="s">
        <v>357</v>
      </c>
      <c r="H36" s="416">
        <v>12290</v>
      </c>
      <c r="I36" s="265">
        <v>1800</v>
      </c>
      <c r="J36" s="417">
        <f t="shared" si="0"/>
        <v>10490</v>
      </c>
      <c r="K36" s="418"/>
      <c r="L36" s="291">
        <v>12290</v>
      </c>
      <c r="M36" s="265">
        <v>1500</v>
      </c>
      <c r="N36" s="417">
        <f t="shared" si="3"/>
        <v>10790</v>
      </c>
      <c r="O36" s="513"/>
      <c r="P36" s="293" t="s">
        <v>63</v>
      </c>
      <c r="Q36" s="25"/>
      <c r="R36" s="675"/>
      <c r="S36" s="675"/>
      <c r="T36" s="634"/>
    </row>
    <row r="37" spans="2:20" ht="16.5" customHeight="1" x14ac:dyDescent="0.3">
      <c r="B37" s="5" t="s">
        <v>165</v>
      </c>
      <c r="C37" s="58" t="s">
        <v>366</v>
      </c>
      <c r="D37" s="58" t="s">
        <v>367</v>
      </c>
      <c r="E37" s="411">
        <v>7.4999999999999997E-2</v>
      </c>
      <c r="F37" s="510" t="s">
        <v>368</v>
      </c>
      <c r="G37" s="5" t="s">
        <v>23</v>
      </c>
      <c r="H37" s="414">
        <v>11190</v>
      </c>
      <c r="I37" s="140">
        <v>500</v>
      </c>
      <c r="J37" s="412">
        <f t="shared" si="0"/>
        <v>10690</v>
      </c>
      <c r="K37" s="413"/>
      <c r="L37" s="129">
        <v>11490</v>
      </c>
      <c r="M37" s="140">
        <v>500</v>
      </c>
      <c r="N37" s="412">
        <f t="shared" si="3"/>
        <v>10990</v>
      </c>
      <c r="O37" s="511"/>
      <c r="P37" s="70" t="s">
        <v>63</v>
      </c>
      <c r="Q37" s="537"/>
      <c r="R37" s="674" t="s">
        <v>191</v>
      </c>
      <c r="S37" s="537"/>
      <c r="T37" s="634" t="s">
        <v>369</v>
      </c>
    </row>
    <row r="38" spans="2:20" ht="16.5" customHeight="1" x14ac:dyDescent="0.3">
      <c r="B38" s="5" t="s">
        <v>165</v>
      </c>
      <c r="C38" s="58" t="s">
        <v>366</v>
      </c>
      <c r="D38" s="58" t="s">
        <v>370</v>
      </c>
      <c r="E38" s="411">
        <v>0</v>
      </c>
      <c r="F38" s="510" t="s">
        <v>371</v>
      </c>
      <c r="G38" s="5" t="s">
        <v>28</v>
      </c>
      <c r="H38" s="414">
        <v>11190</v>
      </c>
      <c r="I38" s="140">
        <v>500</v>
      </c>
      <c r="J38" s="412">
        <f t="shared" si="0"/>
        <v>10690</v>
      </c>
      <c r="K38" s="413"/>
      <c r="L38" s="129">
        <v>11490</v>
      </c>
      <c r="M38" s="140">
        <v>500</v>
      </c>
      <c r="N38" s="412">
        <f t="shared" si="3"/>
        <v>10990</v>
      </c>
      <c r="O38" s="511"/>
      <c r="P38" s="70" t="s">
        <v>63</v>
      </c>
      <c r="Q38" s="537"/>
      <c r="R38" s="666"/>
      <c r="S38" s="537"/>
      <c r="T38" s="634" t="s">
        <v>369</v>
      </c>
    </row>
    <row r="39" spans="2:20" ht="16.5" customHeight="1" x14ac:dyDescent="0.3">
      <c r="B39" s="5" t="s">
        <v>165</v>
      </c>
      <c r="C39" s="58" t="s">
        <v>366</v>
      </c>
      <c r="D39" s="58" t="s">
        <v>372</v>
      </c>
      <c r="E39" s="411">
        <v>7.4999999999999997E-2</v>
      </c>
      <c r="F39" s="510" t="s">
        <v>373</v>
      </c>
      <c r="G39" s="5" t="s">
        <v>23</v>
      </c>
      <c r="H39" s="414">
        <v>12190</v>
      </c>
      <c r="I39" s="140">
        <v>500</v>
      </c>
      <c r="J39" s="412">
        <f t="shared" si="0"/>
        <v>11690</v>
      </c>
      <c r="K39" s="413"/>
      <c r="L39" s="129">
        <v>12490</v>
      </c>
      <c r="M39" s="140">
        <v>500</v>
      </c>
      <c r="N39" s="412">
        <f t="shared" si="3"/>
        <v>11990</v>
      </c>
      <c r="O39" s="511"/>
      <c r="P39" s="70" t="s">
        <v>63</v>
      </c>
      <c r="Q39" s="537"/>
      <c r="R39" s="666"/>
      <c r="S39" s="537"/>
      <c r="T39" s="634" t="s">
        <v>374</v>
      </c>
    </row>
    <row r="40" spans="2:20" ht="16.5" customHeight="1" x14ac:dyDescent="0.3">
      <c r="B40" s="7" t="s">
        <v>165</v>
      </c>
      <c r="C40" s="157" t="s">
        <v>366</v>
      </c>
      <c r="D40" s="157" t="s">
        <v>375</v>
      </c>
      <c r="E40" s="415">
        <v>0</v>
      </c>
      <c r="F40" s="512" t="s">
        <v>376</v>
      </c>
      <c r="G40" s="7" t="s">
        <v>28</v>
      </c>
      <c r="H40" s="416">
        <v>12190</v>
      </c>
      <c r="I40" s="265">
        <v>500</v>
      </c>
      <c r="J40" s="417">
        <f t="shared" si="0"/>
        <v>11690</v>
      </c>
      <c r="K40" s="418"/>
      <c r="L40" s="291">
        <v>12490</v>
      </c>
      <c r="M40" s="265">
        <v>500</v>
      </c>
      <c r="N40" s="417">
        <f t="shared" si="3"/>
        <v>11990</v>
      </c>
      <c r="O40" s="513"/>
      <c r="P40" s="293" t="s">
        <v>63</v>
      </c>
      <c r="Q40" s="25"/>
      <c r="R40" s="675"/>
      <c r="S40" s="25"/>
      <c r="T40" s="634" t="s">
        <v>374</v>
      </c>
    </row>
    <row r="41" spans="2:20" x14ac:dyDescent="0.3">
      <c r="B41" s="5" t="s">
        <v>165</v>
      </c>
      <c r="C41" s="58" t="s">
        <v>377</v>
      </c>
      <c r="D41" s="58" t="s">
        <v>378</v>
      </c>
      <c r="E41" s="411">
        <v>0.05</v>
      </c>
      <c r="F41" s="510" t="s">
        <v>379</v>
      </c>
      <c r="G41" s="5" t="s">
        <v>23</v>
      </c>
      <c r="H41" s="414">
        <v>8490</v>
      </c>
      <c r="I41" s="140">
        <v>300</v>
      </c>
      <c r="J41" s="412">
        <f t="shared" si="0"/>
        <v>8190</v>
      </c>
      <c r="K41" s="413"/>
      <c r="L41" s="129">
        <v>8790</v>
      </c>
      <c r="M41" s="140">
        <v>300</v>
      </c>
      <c r="N41" s="412">
        <f t="shared" si="3"/>
        <v>8490</v>
      </c>
      <c r="O41" s="511"/>
      <c r="P41" s="70" t="s">
        <v>63</v>
      </c>
      <c r="Q41" s="537"/>
      <c r="R41" s="537"/>
      <c r="S41" s="537"/>
      <c r="T41" s="634" t="s">
        <v>134</v>
      </c>
    </row>
    <row r="42" spans="2:20" x14ac:dyDescent="0.3">
      <c r="B42" s="5" t="s">
        <v>165</v>
      </c>
      <c r="C42" s="58" t="s">
        <v>377</v>
      </c>
      <c r="D42" s="58" t="s">
        <v>380</v>
      </c>
      <c r="E42" s="411">
        <v>0</v>
      </c>
      <c r="F42" s="510" t="s">
        <v>381</v>
      </c>
      <c r="G42" s="5" t="s">
        <v>28</v>
      </c>
      <c r="H42" s="414">
        <v>9090</v>
      </c>
      <c r="I42" s="140">
        <v>300</v>
      </c>
      <c r="J42" s="412">
        <f t="shared" si="0"/>
        <v>8790</v>
      </c>
      <c r="K42" s="413"/>
      <c r="L42" s="129">
        <v>9390</v>
      </c>
      <c r="M42" s="140">
        <v>300</v>
      </c>
      <c r="N42" s="412">
        <f t="shared" si="3"/>
        <v>9090</v>
      </c>
      <c r="O42" s="511"/>
      <c r="P42" s="70" t="s">
        <v>63</v>
      </c>
      <c r="Q42" s="537"/>
      <c r="R42" s="537"/>
      <c r="S42" s="537"/>
      <c r="T42" s="634" t="s">
        <v>134</v>
      </c>
    </row>
    <row r="43" spans="2:20" x14ac:dyDescent="0.3">
      <c r="B43" s="5" t="s">
        <v>165</v>
      </c>
      <c r="C43" s="58" t="s">
        <v>377</v>
      </c>
      <c r="D43" s="58" t="s">
        <v>382</v>
      </c>
      <c r="E43" s="411">
        <v>0.05</v>
      </c>
      <c r="F43" s="510" t="s">
        <v>383</v>
      </c>
      <c r="G43" s="5" t="s">
        <v>23</v>
      </c>
      <c r="H43" s="414">
        <v>8990</v>
      </c>
      <c r="I43" s="140">
        <v>300</v>
      </c>
      <c r="J43" s="412">
        <f t="shared" si="0"/>
        <v>8690</v>
      </c>
      <c r="K43" s="413"/>
      <c r="L43" s="129">
        <v>9290</v>
      </c>
      <c r="M43" s="140">
        <v>300</v>
      </c>
      <c r="N43" s="412">
        <f t="shared" si="3"/>
        <v>8990</v>
      </c>
      <c r="O43" s="511"/>
      <c r="P43" s="70" t="s">
        <v>63</v>
      </c>
      <c r="Q43" s="537"/>
      <c r="R43" s="537"/>
      <c r="S43" s="537"/>
      <c r="T43" s="634" t="s">
        <v>141</v>
      </c>
    </row>
    <row r="44" spans="2:20" x14ac:dyDescent="0.3">
      <c r="B44" s="7" t="s">
        <v>165</v>
      </c>
      <c r="C44" s="157" t="s">
        <v>377</v>
      </c>
      <c r="D44" s="157" t="s">
        <v>384</v>
      </c>
      <c r="E44" s="415">
        <v>0</v>
      </c>
      <c r="F44" s="512" t="s">
        <v>385</v>
      </c>
      <c r="G44" s="7" t="s">
        <v>28</v>
      </c>
      <c r="H44" s="416">
        <v>9590</v>
      </c>
      <c r="I44" s="265">
        <v>300</v>
      </c>
      <c r="J44" s="417">
        <f t="shared" si="0"/>
        <v>9290</v>
      </c>
      <c r="K44" s="418"/>
      <c r="L44" s="291">
        <v>9890</v>
      </c>
      <c r="M44" s="265">
        <v>300</v>
      </c>
      <c r="N44" s="417">
        <f t="shared" si="3"/>
        <v>9590</v>
      </c>
      <c r="O44" s="513"/>
      <c r="P44" s="293" t="s">
        <v>63</v>
      </c>
      <c r="Q44" s="25"/>
      <c r="R44" s="25"/>
      <c r="S44" s="25"/>
      <c r="T44" s="634" t="s">
        <v>141</v>
      </c>
    </row>
    <row r="45" spans="2:20" ht="16.5" customHeight="1" x14ac:dyDescent="0.3">
      <c r="B45" s="5" t="s">
        <v>165</v>
      </c>
      <c r="C45" s="58" t="s">
        <v>386</v>
      </c>
      <c r="D45" s="58" t="s">
        <v>387</v>
      </c>
      <c r="E45" s="411">
        <v>0</v>
      </c>
      <c r="F45" s="510" t="s">
        <v>388</v>
      </c>
      <c r="G45" s="5" t="s">
        <v>23</v>
      </c>
      <c r="H45" s="414">
        <v>10990</v>
      </c>
      <c r="I45" s="140">
        <v>300</v>
      </c>
      <c r="J45" s="412">
        <f t="shared" si="0"/>
        <v>10690</v>
      </c>
      <c r="K45" s="413"/>
      <c r="L45" s="129">
        <v>11290</v>
      </c>
      <c r="M45" s="140">
        <v>300</v>
      </c>
      <c r="N45" s="412">
        <f t="shared" si="3"/>
        <v>10990</v>
      </c>
      <c r="O45" s="511"/>
      <c r="P45" s="70" t="s">
        <v>149</v>
      </c>
      <c r="Q45" s="537"/>
      <c r="R45" s="537"/>
      <c r="S45" s="537"/>
      <c r="T45" s="634" t="s">
        <v>148</v>
      </c>
    </row>
    <row r="46" spans="2:20" ht="16.5" customHeight="1" x14ac:dyDescent="0.3">
      <c r="B46" s="5" t="s">
        <v>165</v>
      </c>
      <c r="C46" s="58" t="s">
        <v>386</v>
      </c>
      <c r="D46" s="58" t="s">
        <v>389</v>
      </c>
      <c r="E46" s="411">
        <v>0</v>
      </c>
      <c r="F46" s="510" t="s">
        <v>390</v>
      </c>
      <c r="G46" s="5" t="s">
        <v>28</v>
      </c>
      <c r="H46" s="414">
        <v>11990</v>
      </c>
      <c r="I46" s="140">
        <v>300</v>
      </c>
      <c r="J46" s="412">
        <f t="shared" si="0"/>
        <v>11690</v>
      </c>
      <c r="K46" s="413"/>
      <c r="L46" s="129">
        <v>12290</v>
      </c>
      <c r="M46" s="140">
        <v>300</v>
      </c>
      <c r="N46" s="412">
        <f t="shared" si="3"/>
        <v>11990</v>
      </c>
      <c r="O46" s="511"/>
      <c r="P46" s="70" t="s">
        <v>149</v>
      </c>
      <c r="Q46" s="537"/>
      <c r="R46" s="537"/>
      <c r="S46" s="537"/>
      <c r="T46" s="634" t="s">
        <v>148</v>
      </c>
    </row>
    <row r="47" spans="2:20" ht="16.5" customHeight="1" x14ac:dyDescent="0.3">
      <c r="B47" s="5" t="s">
        <v>165</v>
      </c>
      <c r="C47" s="58" t="s">
        <v>386</v>
      </c>
      <c r="D47" s="58" t="s">
        <v>391</v>
      </c>
      <c r="E47" s="411">
        <v>0</v>
      </c>
      <c r="F47" s="510" t="s">
        <v>392</v>
      </c>
      <c r="G47" s="5" t="s">
        <v>23</v>
      </c>
      <c r="H47" s="414">
        <v>11590</v>
      </c>
      <c r="I47" s="140">
        <v>300</v>
      </c>
      <c r="J47" s="412">
        <f t="shared" si="0"/>
        <v>11290</v>
      </c>
      <c r="K47" s="413"/>
      <c r="L47" s="129">
        <v>11890</v>
      </c>
      <c r="M47" s="140">
        <v>300</v>
      </c>
      <c r="N47" s="412">
        <f t="shared" si="3"/>
        <v>11590</v>
      </c>
      <c r="O47" s="511"/>
      <c r="P47" s="70" t="s">
        <v>149</v>
      </c>
      <c r="Q47" s="537"/>
      <c r="R47" s="537"/>
      <c r="S47" s="537"/>
      <c r="T47" s="634" t="s">
        <v>152</v>
      </c>
    </row>
    <row r="48" spans="2:20" ht="16.5" customHeight="1" x14ac:dyDescent="0.3">
      <c r="B48" s="7" t="s">
        <v>165</v>
      </c>
      <c r="C48" s="157" t="s">
        <v>386</v>
      </c>
      <c r="D48" s="157" t="s">
        <v>393</v>
      </c>
      <c r="E48" s="415">
        <v>0</v>
      </c>
      <c r="F48" s="512" t="s">
        <v>394</v>
      </c>
      <c r="G48" s="7" t="s">
        <v>28</v>
      </c>
      <c r="H48" s="416">
        <v>12590</v>
      </c>
      <c r="I48" s="265">
        <v>300</v>
      </c>
      <c r="J48" s="417">
        <f t="shared" si="0"/>
        <v>12290</v>
      </c>
      <c r="K48" s="418"/>
      <c r="L48" s="291">
        <v>12890</v>
      </c>
      <c r="M48" s="265">
        <v>300</v>
      </c>
      <c r="N48" s="417">
        <f t="shared" si="3"/>
        <v>12590</v>
      </c>
      <c r="O48" s="513"/>
      <c r="P48" s="293" t="s">
        <v>149</v>
      </c>
      <c r="Q48" s="25"/>
      <c r="R48" s="25"/>
      <c r="S48" s="25"/>
      <c r="T48" s="634" t="s">
        <v>152</v>
      </c>
    </row>
    <row r="49" spans="2:20" ht="16.5" customHeight="1" x14ac:dyDescent="0.3">
      <c r="B49" s="5" t="s">
        <v>165</v>
      </c>
      <c r="C49" s="108" t="s">
        <v>395</v>
      </c>
      <c r="D49" s="58" t="s">
        <v>396</v>
      </c>
      <c r="E49" s="411">
        <v>0</v>
      </c>
      <c r="F49" s="510" t="s">
        <v>397</v>
      </c>
      <c r="G49" s="5" t="s">
        <v>23</v>
      </c>
      <c r="H49" s="414">
        <v>13390</v>
      </c>
      <c r="I49" s="140">
        <v>300</v>
      </c>
      <c r="J49" s="412">
        <f t="shared" si="0"/>
        <v>13090</v>
      </c>
      <c r="K49" s="413"/>
      <c r="L49" s="429">
        <v>13690</v>
      </c>
      <c r="M49" s="138">
        <v>300</v>
      </c>
      <c r="N49" s="420">
        <f t="shared" si="3"/>
        <v>13390</v>
      </c>
      <c r="O49" s="511"/>
      <c r="P49" s="70" t="s">
        <v>149</v>
      </c>
      <c r="Q49" s="537"/>
      <c r="R49" s="537"/>
      <c r="S49" s="537"/>
      <c r="T49" s="634" t="s">
        <v>156</v>
      </c>
    </row>
    <row r="50" spans="2:20" ht="16.5" customHeight="1" x14ac:dyDescent="0.3">
      <c r="B50" s="5" t="s">
        <v>165</v>
      </c>
      <c r="C50" s="108" t="s">
        <v>395</v>
      </c>
      <c r="D50" s="58" t="s">
        <v>398</v>
      </c>
      <c r="E50" s="411">
        <v>0</v>
      </c>
      <c r="F50" s="510" t="s">
        <v>399</v>
      </c>
      <c r="G50" s="5" t="s">
        <v>28</v>
      </c>
      <c r="H50" s="111">
        <v>14390</v>
      </c>
      <c r="I50" s="140">
        <v>300</v>
      </c>
      <c r="J50" s="412">
        <f t="shared" si="0"/>
        <v>14090</v>
      </c>
      <c r="K50" s="413"/>
      <c r="L50" s="137">
        <v>14690</v>
      </c>
      <c r="M50" s="265">
        <v>300</v>
      </c>
      <c r="N50" s="417">
        <f t="shared" si="3"/>
        <v>14390</v>
      </c>
      <c r="O50" s="511"/>
      <c r="P50" s="70" t="s">
        <v>149</v>
      </c>
      <c r="Q50" s="537"/>
      <c r="R50" s="537"/>
      <c r="S50" s="537"/>
      <c r="T50" s="634" t="s">
        <v>156</v>
      </c>
    </row>
    <row r="51" spans="2:20" ht="16.5" customHeight="1" x14ac:dyDescent="0.3">
      <c r="B51" s="6" t="s">
        <v>165</v>
      </c>
      <c r="C51" s="123" t="s">
        <v>400</v>
      </c>
      <c r="D51" s="427" t="s">
        <v>401</v>
      </c>
      <c r="E51" s="428">
        <v>0</v>
      </c>
      <c r="F51" s="514" t="s">
        <v>402</v>
      </c>
      <c r="G51" s="6" t="s">
        <v>131</v>
      </c>
      <c r="H51" s="429">
        <v>21490</v>
      </c>
      <c r="I51" s="138">
        <v>1700</v>
      </c>
      <c r="J51" s="420">
        <f t="shared" si="0"/>
        <v>19790</v>
      </c>
      <c r="K51" s="421"/>
      <c r="L51" s="129">
        <v>21490</v>
      </c>
      <c r="M51" s="140">
        <v>1000</v>
      </c>
      <c r="N51" s="412">
        <f t="shared" si="3"/>
        <v>20490</v>
      </c>
      <c r="O51" s="515"/>
      <c r="P51" s="313" t="s">
        <v>63</v>
      </c>
      <c r="Q51" s="29"/>
      <c r="R51" s="674" t="s">
        <v>221</v>
      </c>
      <c r="S51" s="674" t="s">
        <v>222</v>
      </c>
      <c r="T51" s="634" t="s">
        <v>403</v>
      </c>
    </row>
    <row r="52" spans="2:20" ht="16.5" customHeight="1" thickBot="1" x14ac:dyDescent="0.35">
      <c r="B52" s="71" t="s">
        <v>165</v>
      </c>
      <c r="C52" s="114" t="s">
        <v>400</v>
      </c>
      <c r="D52" s="73" t="s">
        <v>404</v>
      </c>
      <c r="E52" s="430">
        <v>0</v>
      </c>
      <c r="F52" s="520" t="s">
        <v>405</v>
      </c>
      <c r="G52" s="71" t="s">
        <v>131</v>
      </c>
      <c r="H52" s="117">
        <v>23990</v>
      </c>
      <c r="I52" s="431">
        <v>1700</v>
      </c>
      <c r="J52" s="432">
        <f t="shared" si="0"/>
        <v>22290</v>
      </c>
      <c r="K52" s="433"/>
      <c r="L52" s="151">
        <v>23990</v>
      </c>
      <c r="M52" s="431">
        <v>1000</v>
      </c>
      <c r="N52" s="432">
        <f t="shared" si="3"/>
        <v>22990</v>
      </c>
      <c r="O52" s="521"/>
      <c r="P52" s="86" t="s">
        <v>63</v>
      </c>
      <c r="Q52" s="536"/>
      <c r="R52" s="665"/>
      <c r="S52" s="665"/>
      <c r="T52" s="634" t="s">
        <v>406</v>
      </c>
    </row>
    <row r="54" spans="2:20" ht="16.5" hidden="1" customHeight="1" thickBot="1" x14ac:dyDescent="0.35">
      <c r="B54" s="5" t="s">
        <v>165</v>
      </c>
      <c r="C54" s="108" t="s">
        <v>166</v>
      </c>
      <c r="D54" s="58" t="s">
        <v>167</v>
      </c>
      <c r="E54" s="109">
        <v>0</v>
      </c>
      <c r="F54" s="58"/>
      <c r="G54" s="11"/>
      <c r="H54" s="102"/>
      <c r="I54" s="103"/>
      <c r="J54" s="434"/>
      <c r="K54" s="104"/>
      <c r="L54" s="154"/>
      <c r="M54" s="154"/>
      <c r="N54" s="154"/>
      <c r="O54" s="154"/>
    </row>
    <row r="55" spans="2:20" ht="16.5" hidden="1" customHeight="1" x14ac:dyDescent="0.3">
      <c r="B55" s="5" t="s">
        <v>165</v>
      </c>
      <c r="C55" s="108" t="s">
        <v>166</v>
      </c>
      <c r="D55" s="58" t="s">
        <v>169</v>
      </c>
      <c r="E55" s="109">
        <v>0</v>
      </c>
      <c r="F55" s="58"/>
      <c r="G55" s="11"/>
      <c r="H55" s="102"/>
      <c r="I55" s="103"/>
      <c r="J55" s="434"/>
      <c r="K55" s="104"/>
      <c r="L55" s="154"/>
      <c r="M55" s="154"/>
      <c r="N55" s="154"/>
      <c r="O55" s="154"/>
    </row>
    <row r="56" spans="2:20" ht="16.5" hidden="1" customHeight="1" x14ac:dyDescent="0.3">
      <c r="B56" s="5" t="s">
        <v>165</v>
      </c>
      <c r="C56" s="108" t="s">
        <v>166</v>
      </c>
      <c r="D56" s="58" t="s">
        <v>171</v>
      </c>
      <c r="E56" s="109">
        <v>0</v>
      </c>
      <c r="F56" s="58"/>
      <c r="G56" s="11"/>
      <c r="H56" s="102"/>
      <c r="I56" s="103"/>
      <c r="J56" s="434"/>
      <c r="K56" s="104"/>
      <c r="L56" s="154"/>
      <c r="M56" s="154"/>
      <c r="N56" s="154"/>
      <c r="O56" s="154"/>
    </row>
    <row r="57" spans="2:20" ht="16.5" hidden="1" customHeight="1" x14ac:dyDescent="0.3">
      <c r="B57" s="71" t="s">
        <v>165</v>
      </c>
      <c r="C57" s="114" t="s">
        <v>166</v>
      </c>
      <c r="D57" s="73" t="s">
        <v>173</v>
      </c>
      <c r="E57" s="115">
        <v>0</v>
      </c>
      <c r="F57" s="73"/>
      <c r="G57" s="75"/>
      <c r="H57" s="105"/>
      <c r="I57" s="106"/>
      <c r="J57" s="435"/>
      <c r="K57" s="107"/>
      <c r="L57" s="154"/>
      <c r="M57" s="154"/>
      <c r="N57" s="154"/>
      <c r="O57" s="154"/>
    </row>
  </sheetData>
  <mergeCells count="15">
    <mergeCell ref="R37:R40"/>
    <mergeCell ref="R51:R52"/>
    <mergeCell ref="S51:S52"/>
    <mergeCell ref="R17:R24"/>
    <mergeCell ref="S17:S24"/>
    <mergeCell ref="R25:R30"/>
    <mergeCell ref="S25:S30"/>
    <mergeCell ref="R31:R36"/>
    <mergeCell ref="S31:S36"/>
    <mergeCell ref="R14:R16"/>
    <mergeCell ref="B1:G1"/>
    <mergeCell ref="B2:G2"/>
    <mergeCell ref="H4:K4"/>
    <mergeCell ref="L4:O4"/>
    <mergeCell ref="R6:R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1803C-BE8C-457B-B94A-BCE1504EE513}">
  <sheetPr>
    <pageSetUpPr fitToPage="1"/>
  </sheetPr>
  <dimension ref="B1:Z88"/>
  <sheetViews>
    <sheetView showGridLines="0" zoomScale="65" zoomScaleNormal="65" workbookViewId="0">
      <pane xSplit="6" ySplit="5" topLeftCell="G69" activePane="bottomRight" state="frozen"/>
      <selection pane="topRight" activeCell="K1" sqref="K1"/>
      <selection pane="bottomLeft" activeCell="A6" sqref="A6"/>
      <selection pane="bottomRight" activeCell="J6" activeCellId="2" sqref="B6:C88 F6:G88 J6:J88"/>
    </sheetView>
  </sheetViews>
  <sheetFormatPr baseColWidth="10" defaultColWidth="11.44140625" defaultRowHeight="14.4" x14ac:dyDescent="0.3"/>
  <cols>
    <col min="1" max="1" width="2.5546875" customWidth="1"/>
    <col min="2" max="2" width="9.44140625" customWidth="1"/>
    <col min="3" max="3" width="17.44140625" customWidth="1"/>
    <col min="4" max="4" width="26.44140625" customWidth="1"/>
    <col min="5" max="5" width="10.109375" bestFit="1" customWidth="1"/>
    <col min="6" max="6" width="49.5546875" bestFit="1" customWidth="1"/>
    <col min="7" max="7" width="15.5546875" customWidth="1"/>
    <col min="8" max="8" width="19.109375" style="1" customWidth="1"/>
    <col min="9" max="9" width="19.44140625" style="1" customWidth="1"/>
    <col min="10" max="10" width="18.5546875" style="1" customWidth="1"/>
    <col min="11" max="11" width="65.5546875" style="263" customWidth="1"/>
    <col min="12" max="12" width="15.109375" customWidth="1"/>
    <col min="13" max="13" width="13.88671875" customWidth="1"/>
    <col min="14" max="14" width="13" customWidth="1"/>
    <col min="15" max="15" width="18.5546875" customWidth="1"/>
    <col min="16" max="16" width="18" customWidth="1"/>
    <col min="17" max="17" width="9.109375" style="1" customWidth="1"/>
    <col min="18" max="18" width="24.5546875" customWidth="1"/>
    <col min="19" max="19" width="27.5546875" customWidth="1"/>
    <col min="20" max="20" width="40.44140625" bestFit="1" customWidth="1"/>
    <col min="21" max="21" width="50.44140625" bestFit="1" customWidth="1"/>
  </cols>
  <sheetData>
    <row r="1" spans="2:21" s="2" customFormat="1" ht="23.4" x14ac:dyDescent="0.45">
      <c r="B1" s="656" t="s">
        <v>175</v>
      </c>
      <c r="C1" s="656"/>
      <c r="D1" s="656"/>
      <c r="E1" s="656"/>
      <c r="F1" s="656"/>
      <c r="G1" s="656"/>
      <c r="H1" s="530"/>
      <c r="I1" s="530"/>
      <c r="J1" s="530"/>
      <c r="K1" s="161"/>
      <c r="Q1" s="4"/>
    </row>
    <row r="2" spans="2:21" ht="21" x14ac:dyDescent="0.4">
      <c r="B2" s="682" t="s">
        <v>407</v>
      </c>
      <c r="C2" s="682"/>
      <c r="D2" s="682"/>
      <c r="E2" s="682"/>
      <c r="F2" s="682"/>
      <c r="G2" s="682"/>
      <c r="H2" s="531"/>
      <c r="I2" s="531"/>
      <c r="J2" s="531"/>
      <c r="K2" s="162"/>
    </row>
    <row r="3" spans="2:21" ht="14.25" customHeight="1" thickBot="1" x14ac:dyDescent="0.35">
      <c r="H3" s="163">
        <v>545</v>
      </c>
      <c r="I3" s="163">
        <v>548</v>
      </c>
      <c r="J3" s="163"/>
      <c r="K3" s="164"/>
    </row>
    <row r="4" spans="2:21" ht="15" thickBot="1" x14ac:dyDescent="0.35">
      <c r="H4" s="667" t="s">
        <v>1</v>
      </c>
      <c r="I4" s="668"/>
      <c r="J4" s="668"/>
      <c r="K4" s="669"/>
    </row>
    <row r="5" spans="2:21" ht="77.25" customHeight="1" thickBot="1" x14ac:dyDescent="0.35">
      <c r="B5" s="30" t="s">
        <v>2</v>
      </c>
      <c r="C5" s="32" t="s">
        <v>3</v>
      </c>
      <c r="D5" s="32" t="s">
        <v>4</v>
      </c>
      <c r="E5" s="32" t="s">
        <v>5</v>
      </c>
      <c r="F5" s="32" t="s">
        <v>6</v>
      </c>
      <c r="G5" s="165" t="s">
        <v>7</v>
      </c>
      <c r="H5" s="267" t="s">
        <v>408</v>
      </c>
      <c r="I5" s="268" t="s">
        <v>9</v>
      </c>
      <c r="J5" s="24" t="s">
        <v>409</v>
      </c>
      <c r="K5" s="269" t="s">
        <v>11</v>
      </c>
      <c r="L5" s="39" t="s">
        <v>12</v>
      </c>
      <c r="M5" s="8" t="s">
        <v>13</v>
      </c>
      <c r="N5" s="8" t="s">
        <v>14</v>
      </c>
      <c r="O5" s="9" t="s">
        <v>15</v>
      </c>
      <c r="P5" s="9" t="s">
        <v>16</v>
      </c>
      <c r="Q5" s="40" t="s">
        <v>17</v>
      </c>
      <c r="R5" s="318" t="s">
        <v>410</v>
      </c>
      <c r="S5" s="472" t="s">
        <v>411</v>
      </c>
      <c r="T5" s="472" t="s">
        <v>412</v>
      </c>
      <c r="U5" s="472" t="s">
        <v>413</v>
      </c>
    </row>
    <row r="6" spans="2:21" ht="21" x14ac:dyDescent="0.3">
      <c r="B6" s="166" t="s">
        <v>414</v>
      </c>
      <c r="C6" s="167" t="s">
        <v>415</v>
      </c>
      <c r="D6" s="45" t="s">
        <v>416</v>
      </c>
      <c r="E6" s="168">
        <v>0.05</v>
      </c>
      <c r="F6" s="169" t="s">
        <v>417</v>
      </c>
      <c r="G6" s="170" t="s">
        <v>23</v>
      </c>
      <c r="H6" s="171">
        <v>8490</v>
      </c>
      <c r="I6" s="172">
        <v>600</v>
      </c>
      <c r="J6" s="173">
        <f>H6-I6</f>
        <v>7890</v>
      </c>
      <c r="K6" s="319" t="s">
        <v>418</v>
      </c>
      <c r="L6" s="174">
        <v>7.0000000000000007E-2</v>
      </c>
      <c r="M6" s="175">
        <v>7.0000000000000007E-2</v>
      </c>
      <c r="N6" s="175">
        <v>7.0000000000000007E-2</v>
      </c>
      <c r="O6" s="176"/>
      <c r="P6" s="176" t="s">
        <v>419</v>
      </c>
      <c r="Q6" s="177">
        <v>0</v>
      </c>
      <c r="R6" s="320"/>
      <c r="S6" s="473"/>
      <c r="T6" s="473"/>
      <c r="U6" s="473"/>
    </row>
    <row r="7" spans="2:21" ht="21" x14ac:dyDescent="0.3">
      <c r="B7" s="178" t="s">
        <v>414</v>
      </c>
      <c r="C7" s="156" t="s">
        <v>415</v>
      </c>
      <c r="D7" s="18" t="s">
        <v>420</v>
      </c>
      <c r="E7" s="158">
        <v>0</v>
      </c>
      <c r="F7" s="179" t="s">
        <v>421</v>
      </c>
      <c r="G7" s="180" t="s">
        <v>28</v>
      </c>
      <c r="H7" s="181">
        <f>H6+600</f>
        <v>9090</v>
      </c>
      <c r="I7" s="182">
        <v>600</v>
      </c>
      <c r="J7" s="183">
        <f t="shared" ref="J7:J31" si="0">H7-I7</f>
        <v>8490</v>
      </c>
      <c r="K7" s="321" t="s">
        <v>418</v>
      </c>
      <c r="L7" s="184">
        <v>7.0000000000000007E-2</v>
      </c>
      <c r="M7" s="185">
        <v>7.0000000000000007E-2</v>
      </c>
      <c r="N7" s="185">
        <v>7.0000000000000007E-2</v>
      </c>
      <c r="O7" s="186"/>
      <c r="P7" s="186" t="s">
        <v>419</v>
      </c>
      <c r="Q7" s="187">
        <v>0</v>
      </c>
      <c r="R7" s="28"/>
      <c r="S7" s="534"/>
      <c r="T7" s="534"/>
      <c r="U7" s="534"/>
    </row>
    <row r="8" spans="2:21" ht="21" x14ac:dyDescent="0.4">
      <c r="B8" s="142" t="s">
        <v>414</v>
      </c>
      <c r="C8" s="188" t="s">
        <v>422</v>
      </c>
      <c r="D8" s="16" t="s">
        <v>423</v>
      </c>
      <c r="E8" s="124">
        <v>0.05</v>
      </c>
      <c r="F8" s="189" t="s">
        <v>424</v>
      </c>
      <c r="G8" s="190" t="s">
        <v>23</v>
      </c>
      <c r="H8" s="270">
        <v>8690</v>
      </c>
      <c r="I8" s="271"/>
      <c r="J8" s="272">
        <f t="shared" si="0"/>
        <v>8690</v>
      </c>
      <c r="K8" s="193" t="s">
        <v>418</v>
      </c>
      <c r="L8" s="194">
        <v>7.0000000000000007E-2</v>
      </c>
      <c r="M8" s="195">
        <v>7.0000000000000007E-2</v>
      </c>
      <c r="N8" s="195">
        <v>7.0000000000000007E-2</v>
      </c>
      <c r="O8" s="196"/>
      <c r="P8" s="196" t="s">
        <v>425</v>
      </c>
      <c r="Q8" s="197">
        <v>0</v>
      </c>
      <c r="R8" s="313"/>
      <c r="S8" s="474">
        <v>235</v>
      </c>
      <c r="T8" s="475" t="s">
        <v>426</v>
      </c>
      <c r="U8" s="476">
        <v>10</v>
      </c>
    </row>
    <row r="9" spans="2:21" ht="21" x14ac:dyDescent="0.4">
      <c r="B9" s="145" t="s">
        <v>414</v>
      </c>
      <c r="C9" s="198" t="s">
        <v>422</v>
      </c>
      <c r="D9" t="s">
        <v>427</v>
      </c>
      <c r="E9" s="109">
        <v>0.05</v>
      </c>
      <c r="F9" s="199" t="s">
        <v>428</v>
      </c>
      <c r="G9" s="200" t="s">
        <v>23</v>
      </c>
      <c r="H9" s="202">
        <v>10990</v>
      </c>
      <c r="I9" s="203">
        <v>1300</v>
      </c>
      <c r="J9" s="204">
        <f t="shared" si="0"/>
        <v>9690</v>
      </c>
      <c r="K9" s="201" t="s">
        <v>418</v>
      </c>
      <c r="L9" s="205">
        <v>7.0000000000000007E-2</v>
      </c>
      <c r="M9" s="206">
        <v>7.0000000000000007E-2</v>
      </c>
      <c r="N9" s="206">
        <v>7.0000000000000007E-2</v>
      </c>
      <c r="O9" s="207"/>
      <c r="P9" s="207" t="s">
        <v>429</v>
      </c>
      <c r="Q9" s="112">
        <v>0</v>
      </c>
      <c r="R9" s="70"/>
      <c r="S9" s="477">
        <f t="shared" ref="S9:T11" si="1">+S8</f>
        <v>235</v>
      </c>
      <c r="T9" s="478" t="str">
        <f t="shared" si="1"/>
        <v>Bono 200+Soat 35</v>
      </c>
      <c r="U9" s="479">
        <v>30</v>
      </c>
    </row>
    <row r="10" spans="2:21" ht="21" x14ac:dyDescent="0.4">
      <c r="B10" s="145" t="s">
        <v>414</v>
      </c>
      <c r="C10" s="198" t="s">
        <v>422</v>
      </c>
      <c r="D10" t="s">
        <v>430</v>
      </c>
      <c r="E10" s="109">
        <v>0</v>
      </c>
      <c r="F10" s="199" t="s">
        <v>431</v>
      </c>
      <c r="G10" s="200" t="s">
        <v>28</v>
      </c>
      <c r="H10" s="202">
        <f>H8+600</f>
        <v>9290</v>
      </c>
      <c r="I10" s="203">
        <f>I8</f>
        <v>0</v>
      </c>
      <c r="J10" s="204">
        <f t="shared" si="0"/>
        <v>9290</v>
      </c>
      <c r="K10" s="201" t="s">
        <v>418</v>
      </c>
      <c r="L10" s="205">
        <v>7.0000000000000007E-2</v>
      </c>
      <c r="M10" s="206">
        <v>7.0000000000000007E-2</v>
      </c>
      <c r="N10" s="206">
        <v>7.0000000000000007E-2</v>
      </c>
      <c r="O10" s="207"/>
      <c r="P10" s="207" t="s">
        <v>425</v>
      </c>
      <c r="Q10" s="112">
        <v>0</v>
      </c>
      <c r="R10" s="70"/>
      <c r="S10" s="477">
        <f t="shared" si="1"/>
        <v>235</v>
      </c>
      <c r="T10" s="478" t="str">
        <f t="shared" si="1"/>
        <v>Bono 200+Soat 35</v>
      </c>
      <c r="U10" s="477" t="s">
        <v>432</v>
      </c>
    </row>
    <row r="11" spans="2:21" ht="21" x14ac:dyDescent="0.4">
      <c r="B11" s="178" t="s">
        <v>414</v>
      </c>
      <c r="C11" s="208" t="s">
        <v>422</v>
      </c>
      <c r="D11" s="14" t="s">
        <v>433</v>
      </c>
      <c r="E11" s="158">
        <v>0</v>
      </c>
      <c r="F11" s="209" t="s">
        <v>434</v>
      </c>
      <c r="G11" s="210" t="s">
        <v>28</v>
      </c>
      <c r="H11" s="202">
        <f>H9+600</f>
        <v>11590</v>
      </c>
      <c r="I11" s="203">
        <f>I9</f>
        <v>1300</v>
      </c>
      <c r="J11" s="211">
        <f t="shared" si="0"/>
        <v>10290</v>
      </c>
      <c r="K11" s="212" t="s">
        <v>418</v>
      </c>
      <c r="L11" s="213">
        <v>7.0000000000000007E-2</v>
      </c>
      <c r="M11" s="214">
        <v>7.0000000000000007E-2</v>
      </c>
      <c r="N11" s="214">
        <v>7.0000000000000007E-2</v>
      </c>
      <c r="O11" s="215"/>
      <c r="P11" s="215" t="s">
        <v>429</v>
      </c>
      <c r="Q11" s="216">
        <v>0</v>
      </c>
      <c r="R11" s="293"/>
      <c r="S11" s="477">
        <f t="shared" si="1"/>
        <v>235</v>
      </c>
      <c r="T11" s="478" t="str">
        <f t="shared" si="1"/>
        <v>Bono 200+Soat 35</v>
      </c>
      <c r="U11" s="477" t="s">
        <v>435</v>
      </c>
    </row>
    <row r="12" spans="2:21" ht="21" x14ac:dyDescent="0.4">
      <c r="B12" s="142" t="s">
        <v>414</v>
      </c>
      <c r="C12" s="188" t="s">
        <v>436</v>
      </c>
      <c r="D12" s="16" t="s">
        <v>437</v>
      </c>
      <c r="E12" s="124">
        <v>0.05</v>
      </c>
      <c r="F12" s="189" t="s">
        <v>438</v>
      </c>
      <c r="G12" s="190" t="s">
        <v>23</v>
      </c>
      <c r="H12" s="217">
        <v>9490</v>
      </c>
      <c r="I12" s="191">
        <v>1000</v>
      </c>
      <c r="J12" s="192">
        <f t="shared" si="0"/>
        <v>8490</v>
      </c>
      <c r="K12" s="218" t="s">
        <v>439</v>
      </c>
      <c r="L12" s="194">
        <v>7.0000000000000007E-2</v>
      </c>
      <c r="M12" s="195">
        <v>7.0000000000000007E-2</v>
      </c>
      <c r="N12" s="195">
        <v>7.0000000000000007E-2</v>
      </c>
      <c r="O12" s="196"/>
      <c r="P12" s="196" t="s">
        <v>440</v>
      </c>
      <c r="Q12" s="197">
        <v>0</v>
      </c>
      <c r="R12" s="313"/>
      <c r="S12" s="475"/>
      <c r="T12" s="475"/>
      <c r="U12" s="475"/>
    </row>
    <row r="13" spans="2:21" ht="21" x14ac:dyDescent="0.4">
      <c r="B13" s="145" t="s">
        <v>414</v>
      </c>
      <c r="C13" s="198" t="s">
        <v>436</v>
      </c>
      <c r="D13" t="s">
        <v>441</v>
      </c>
      <c r="E13" s="109">
        <v>0.05</v>
      </c>
      <c r="F13" s="199" t="s">
        <v>442</v>
      </c>
      <c r="G13" s="200" t="s">
        <v>23</v>
      </c>
      <c r="H13" s="220">
        <v>11990</v>
      </c>
      <c r="I13" s="203">
        <v>200</v>
      </c>
      <c r="J13" s="204">
        <f t="shared" si="0"/>
        <v>11790</v>
      </c>
      <c r="K13" s="322" t="s">
        <v>443</v>
      </c>
      <c r="L13" s="205">
        <v>7.0000000000000007E-2</v>
      </c>
      <c r="M13" s="206">
        <v>7.0000000000000007E-2</v>
      </c>
      <c r="N13" s="206">
        <v>7.0000000000000007E-2</v>
      </c>
      <c r="O13" s="207"/>
      <c r="P13" s="207" t="s">
        <v>444</v>
      </c>
      <c r="Q13" s="112" t="s">
        <v>149</v>
      </c>
      <c r="R13" s="70"/>
      <c r="S13" s="478"/>
      <c r="T13" s="478"/>
      <c r="U13" s="478"/>
    </row>
    <row r="14" spans="2:21" ht="21" x14ac:dyDescent="0.4">
      <c r="B14" s="145" t="s">
        <v>414</v>
      </c>
      <c r="C14" s="198" t="s">
        <v>436</v>
      </c>
      <c r="D14" t="s">
        <v>445</v>
      </c>
      <c r="E14" s="109">
        <v>0</v>
      </c>
      <c r="F14" s="199" t="s">
        <v>446</v>
      </c>
      <c r="G14" s="200" t="s">
        <v>28</v>
      </c>
      <c r="H14" s="202">
        <f>+H12+600</f>
        <v>10090</v>
      </c>
      <c r="I14" s="203">
        <f>I12</f>
        <v>1000</v>
      </c>
      <c r="J14" s="204">
        <f t="shared" si="0"/>
        <v>9090</v>
      </c>
      <c r="K14" s="219" t="s">
        <v>439</v>
      </c>
      <c r="L14" s="205">
        <v>7.0000000000000007E-2</v>
      </c>
      <c r="M14" s="206">
        <v>7.0000000000000007E-2</v>
      </c>
      <c r="N14" s="206">
        <v>7.0000000000000007E-2</v>
      </c>
      <c r="O14" s="207"/>
      <c r="P14" s="207" t="s">
        <v>440</v>
      </c>
      <c r="Q14" s="112">
        <v>0</v>
      </c>
      <c r="R14" s="70"/>
      <c r="S14" s="478"/>
      <c r="T14" s="478"/>
      <c r="U14" s="478"/>
    </row>
    <row r="15" spans="2:21" ht="21" x14ac:dyDescent="0.4">
      <c r="B15" s="178" t="s">
        <v>414</v>
      </c>
      <c r="C15" s="208" t="s">
        <v>436</v>
      </c>
      <c r="D15" s="14" t="s">
        <v>447</v>
      </c>
      <c r="E15" s="158">
        <v>0</v>
      </c>
      <c r="F15" s="209" t="s">
        <v>448</v>
      </c>
      <c r="G15" s="210" t="s">
        <v>28</v>
      </c>
      <c r="H15" s="220">
        <f>+H13+600</f>
        <v>12590</v>
      </c>
      <c r="I15" s="203">
        <f>I13</f>
        <v>200</v>
      </c>
      <c r="J15" s="204">
        <f t="shared" si="0"/>
        <v>12390</v>
      </c>
      <c r="K15" s="322" t="s">
        <v>443</v>
      </c>
      <c r="L15" s="205">
        <v>7.0000000000000007E-2</v>
      </c>
      <c r="M15" s="206">
        <v>7.0000000000000007E-2</v>
      </c>
      <c r="N15" s="206">
        <v>7.0000000000000007E-2</v>
      </c>
      <c r="O15" s="207"/>
      <c r="P15" s="207" t="s">
        <v>444</v>
      </c>
      <c r="Q15" s="112">
        <v>0</v>
      </c>
      <c r="R15" s="70"/>
      <c r="S15" s="478"/>
      <c r="T15" s="478"/>
      <c r="U15" s="478"/>
    </row>
    <row r="16" spans="2:21" ht="21" x14ac:dyDescent="0.4">
      <c r="B16" s="142" t="s">
        <v>414</v>
      </c>
      <c r="C16" s="188" t="s">
        <v>449</v>
      </c>
      <c r="D16" s="16" t="s">
        <v>450</v>
      </c>
      <c r="E16" s="124">
        <v>0.05</v>
      </c>
      <c r="F16" s="189" t="s">
        <v>451</v>
      </c>
      <c r="G16" s="190" t="s">
        <v>23</v>
      </c>
      <c r="H16" s="217">
        <v>10990</v>
      </c>
      <c r="I16" s="191">
        <v>500</v>
      </c>
      <c r="J16" s="192">
        <f t="shared" si="0"/>
        <v>10490</v>
      </c>
      <c r="K16" s="218" t="s">
        <v>418</v>
      </c>
      <c r="L16" s="194">
        <v>7.0000000000000007E-2</v>
      </c>
      <c r="M16" s="195">
        <v>7.0000000000000007E-2</v>
      </c>
      <c r="N16" s="195">
        <v>7.0000000000000007E-2</v>
      </c>
      <c r="O16" s="196"/>
      <c r="P16" s="196" t="s">
        <v>452</v>
      </c>
      <c r="Q16" s="197">
        <v>0</v>
      </c>
      <c r="R16" s="313" t="s">
        <v>453</v>
      </c>
      <c r="S16" s="480">
        <v>35</v>
      </c>
      <c r="T16" s="475" t="s">
        <v>454</v>
      </c>
      <c r="U16" s="683">
        <v>30</v>
      </c>
    </row>
    <row r="17" spans="2:26" ht="21" x14ac:dyDescent="0.4">
      <c r="B17" s="145" t="s">
        <v>414</v>
      </c>
      <c r="C17" s="198" t="s">
        <v>449</v>
      </c>
      <c r="D17" t="s">
        <v>455</v>
      </c>
      <c r="E17" s="109">
        <v>0.05</v>
      </c>
      <c r="F17" s="199" t="s">
        <v>456</v>
      </c>
      <c r="G17" s="200" t="s">
        <v>23</v>
      </c>
      <c r="H17" s="202">
        <v>12690</v>
      </c>
      <c r="I17" s="203"/>
      <c r="J17" s="204">
        <f t="shared" si="0"/>
        <v>12690</v>
      </c>
      <c r="K17" s="219" t="s">
        <v>457</v>
      </c>
      <c r="L17" s="205">
        <v>7.0000000000000007E-2</v>
      </c>
      <c r="M17" s="206">
        <v>7.0000000000000007E-2</v>
      </c>
      <c r="N17" s="206">
        <v>7.0000000000000007E-2</v>
      </c>
      <c r="O17" s="207"/>
      <c r="P17" s="207" t="s">
        <v>458</v>
      </c>
      <c r="Q17" s="112">
        <v>0</v>
      </c>
      <c r="R17" s="70" t="s">
        <v>459</v>
      </c>
      <c r="S17" s="481">
        <v>35</v>
      </c>
      <c r="T17" s="478" t="str">
        <f>+T16</f>
        <v>SOAT</v>
      </c>
      <c r="U17" s="684"/>
    </row>
    <row r="18" spans="2:26" ht="21" x14ac:dyDescent="0.4">
      <c r="B18" s="145" t="s">
        <v>414</v>
      </c>
      <c r="C18" s="198" t="s">
        <v>449</v>
      </c>
      <c r="D18" t="s">
        <v>460</v>
      </c>
      <c r="E18" s="109">
        <v>0.05</v>
      </c>
      <c r="F18" s="199" t="s">
        <v>461</v>
      </c>
      <c r="G18" s="200" t="s">
        <v>23</v>
      </c>
      <c r="H18" s="202">
        <v>13690</v>
      </c>
      <c r="I18" s="203">
        <v>200</v>
      </c>
      <c r="J18" s="204">
        <f t="shared" si="0"/>
        <v>13490</v>
      </c>
      <c r="K18" s="219" t="s">
        <v>457</v>
      </c>
      <c r="L18" s="205">
        <v>7.0000000000000007E-2</v>
      </c>
      <c r="M18" s="206">
        <v>7.0000000000000007E-2</v>
      </c>
      <c r="N18" s="206">
        <v>7.0000000000000007E-2</v>
      </c>
      <c r="O18" s="207"/>
      <c r="P18" s="207" t="s">
        <v>462</v>
      </c>
      <c r="Q18" s="112">
        <v>0</v>
      </c>
      <c r="R18" s="70" t="s">
        <v>463</v>
      </c>
      <c r="S18" s="481">
        <v>35</v>
      </c>
      <c r="T18" s="478" t="str">
        <f t="shared" ref="T18:T25" si="2">+T17</f>
        <v>SOAT</v>
      </c>
      <c r="U18" s="684"/>
    </row>
    <row r="19" spans="2:26" ht="21" x14ac:dyDescent="0.4">
      <c r="B19" s="145" t="s">
        <v>414</v>
      </c>
      <c r="C19" s="198" t="s">
        <v>449</v>
      </c>
      <c r="D19" t="s">
        <v>464</v>
      </c>
      <c r="E19" s="109">
        <v>0.05</v>
      </c>
      <c r="F19" s="199" t="s">
        <v>465</v>
      </c>
      <c r="G19" s="200" t="s">
        <v>23</v>
      </c>
      <c r="H19" s="202">
        <v>13990</v>
      </c>
      <c r="I19" s="203">
        <v>300</v>
      </c>
      <c r="J19" s="204">
        <f t="shared" si="0"/>
        <v>13690</v>
      </c>
      <c r="K19" s="219" t="s">
        <v>457</v>
      </c>
      <c r="L19" s="205">
        <v>7.0000000000000007E-2</v>
      </c>
      <c r="M19" s="206">
        <v>7.0000000000000007E-2</v>
      </c>
      <c r="N19" s="206">
        <v>7.0000000000000007E-2</v>
      </c>
      <c r="O19" s="207"/>
      <c r="P19" s="207" t="s">
        <v>466</v>
      </c>
      <c r="Q19" s="112">
        <v>0</v>
      </c>
      <c r="R19" s="70" t="s">
        <v>467</v>
      </c>
      <c r="S19" s="481">
        <v>35</v>
      </c>
      <c r="T19" s="478" t="str">
        <f t="shared" si="2"/>
        <v>SOAT</v>
      </c>
      <c r="U19" s="684"/>
    </row>
    <row r="20" spans="2:26" ht="21" x14ac:dyDescent="0.4">
      <c r="B20" s="145" t="s">
        <v>414</v>
      </c>
      <c r="C20" s="198" t="s">
        <v>449</v>
      </c>
      <c r="D20" t="s">
        <v>468</v>
      </c>
      <c r="E20" s="109">
        <v>0.05</v>
      </c>
      <c r="F20" s="199" t="s">
        <v>469</v>
      </c>
      <c r="G20" s="200" t="s">
        <v>23</v>
      </c>
      <c r="H20" s="202">
        <v>14990</v>
      </c>
      <c r="I20" s="203">
        <v>500</v>
      </c>
      <c r="J20" s="204">
        <f t="shared" si="0"/>
        <v>14490</v>
      </c>
      <c r="K20" s="219" t="s">
        <v>457</v>
      </c>
      <c r="L20" s="205">
        <v>7.0000000000000007E-2</v>
      </c>
      <c r="M20" s="206">
        <v>7.0000000000000007E-2</v>
      </c>
      <c r="N20" s="206">
        <v>7.0000000000000007E-2</v>
      </c>
      <c r="O20" s="207"/>
      <c r="P20" s="207" t="s">
        <v>470</v>
      </c>
      <c r="Q20" s="112">
        <v>0</v>
      </c>
      <c r="R20" s="70" t="s">
        <v>471</v>
      </c>
      <c r="S20" s="481">
        <v>35</v>
      </c>
      <c r="T20" s="478" t="str">
        <f t="shared" si="2"/>
        <v>SOAT</v>
      </c>
      <c r="U20" s="684"/>
    </row>
    <row r="21" spans="2:26" ht="21" x14ac:dyDescent="0.4">
      <c r="B21" s="145" t="s">
        <v>414</v>
      </c>
      <c r="C21" s="198" t="s">
        <v>449</v>
      </c>
      <c r="D21" t="s">
        <v>472</v>
      </c>
      <c r="E21" s="109">
        <v>0</v>
      </c>
      <c r="F21" s="199" t="s">
        <v>473</v>
      </c>
      <c r="G21" s="200" t="s">
        <v>28</v>
      </c>
      <c r="H21" s="202">
        <f>H16+600</f>
        <v>11590</v>
      </c>
      <c r="I21" s="203">
        <v>600</v>
      </c>
      <c r="J21" s="204">
        <f t="shared" si="0"/>
        <v>10990</v>
      </c>
      <c r="K21" s="219" t="s">
        <v>418</v>
      </c>
      <c r="L21" s="205">
        <v>7.0000000000000007E-2</v>
      </c>
      <c r="M21" s="206">
        <v>7.0000000000000007E-2</v>
      </c>
      <c r="N21" s="206">
        <v>7.0000000000000007E-2</v>
      </c>
      <c r="O21" s="207"/>
      <c r="P21" s="207" t="s">
        <v>452</v>
      </c>
      <c r="Q21" s="112">
        <v>0</v>
      </c>
      <c r="R21" s="70" t="s">
        <v>474</v>
      </c>
      <c r="S21" s="481">
        <v>35</v>
      </c>
      <c r="T21" s="478" t="str">
        <f t="shared" si="2"/>
        <v>SOAT</v>
      </c>
      <c r="U21" s="684"/>
    </row>
    <row r="22" spans="2:26" ht="21" x14ac:dyDescent="0.4">
      <c r="B22" s="145" t="s">
        <v>414</v>
      </c>
      <c r="C22" s="198" t="s">
        <v>449</v>
      </c>
      <c r="D22" t="s">
        <v>475</v>
      </c>
      <c r="E22" s="109">
        <v>0</v>
      </c>
      <c r="F22" s="199" t="s">
        <v>476</v>
      </c>
      <c r="G22" s="200" t="s">
        <v>28</v>
      </c>
      <c r="H22" s="202">
        <f>H17+600</f>
        <v>13290</v>
      </c>
      <c r="I22" s="203"/>
      <c r="J22" s="204">
        <f t="shared" si="0"/>
        <v>13290</v>
      </c>
      <c r="K22" s="219" t="s">
        <v>457</v>
      </c>
      <c r="L22" s="205">
        <v>7.0000000000000007E-2</v>
      </c>
      <c r="M22" s="206">
        <v>7.0000000000000007E-2</v>
      </c>
      <c r="N22" s="206">
        <v>7.0000000000000007E-2</v>
      </c>
      <c r="O22" s="207"/>
      <c r="P22" s="207" t="s">
        <v>458</v>
      </c>
      <c r="Q22" s="112">
        <v>0</v>
      </c>
      <c r="R22" s="70" t="s">
        <v>477</v>
      </c>
      <c r="S22" s="481">
        <v>35</v>
      </c>
      <c r="T22" s="478" t="str">
        <f t="shared" si="2"/>
        <v>SOAT</v>
      </c>
      <c r="U22" s="684"/>
    </row>
    <row r="23" spans="2:26" ht="21" x14ac:dyDescent="0.4">
      <c r="B23" s="145" t="s">
        <v>414</v>
      </c>
      <c r="C23" s="198" t="s">
        <v>449</v>
      </c>
      <c r="D23" t="s">
        <v>478</v>
      </c>
      <c r="E23" s="109">
        <v>0</v>
      </c>
      <c r="F23" s="199" t="s">
        <v>479</v>
      </c>
      <c r="G23" s="200" t="s">
        <v>28</v>
      </c>
      <c r="H23" s="202">
        <f>H18+600</f>
        <v>14290</v>
      </c>
      <c r="I23" s="203">
        <v>200</v>
      </c>
      <c r="J23" s="204">
        <f t="shared" si="0"/>
        <v>14090</v>
      </c>
      <c r="K23" s="219" t="s">
        <v>457</v>
      </c>
      <c r="L23" s="205">
        <v>7.0000000000000007E-2</v>
      </c>
      <c r="M23" s="206">
        <v>7.0000000000000007E-2</v>
      </c>
      <c r="N23" s="206">
        <v>7.0000000000000007E-2</v>
      </c>
      <c r="O23" s="207"/>
      <c r="P23" s="207" t="s">
        <v>462</v>
      </c>
      <c r="Q23" s="112">
        <v>0</v>
      </c>
      <c r="R23" s="70" t="s">
        <v>480</v>
      </c>
      <c r="S23" s="481">
        <v>35</v>
      </c>
      <c r="T23" s="478" t="str">
        <f t="shared" si="2"/>
        <v>SOAT</v>
      </c>
      <c r="U23" s="684"/>
      <c r="Y23">
        <v>21990</v>
      </c>
    </row>
    <row r="24" spans="2:26" ht="21" x14ac:dyDescent="0.4">
      <c r="B24" s="145" t="s">
        <v>414</v>
      </c>
      <c r="C24" s="198" t="s">
        <v>449</v>
      </c>
      <c r="D24" t="s">
        <v>481</v>
      </c>
      <c r="E24" s="109">
        <v>0</v>
      </c>
      <c r="F24" s="199" t="s">
        <v>482</v>
      </c>
      <c r="G24" s="200" t="s">
        <v>28</v>
      </c>
      <c r="H24" s="202">
        <f>H19+600</f>
        <v>14590</v>
      </c>
      <c r="I24" s="203">
        <v>200</v>
      </c>
      <c r="J24" s="204">
        <f t="shared" si="0"/>
        <v>14390</v>
      </c>
      <c r="K24" s="219" t="s">
        <v>457</v>
      </c>
      <c r="L24" s="205">
        <v>7.0000000000000007E-2</v>
      </c>
      <c r="M24" s="206">
        <v>7.0000000000000007E-2</v>
      </c>
      <c r="N24" s="206">
        <v>7.0000000000000007E-2</v>
      </c>
      <c r="O24" s="207"/>
      <c r="P24" s="207" t="s">
        <v>466</v>
      </c>
      <c r="Q24" s="112">
        <v>0</v>
      </c>
      <c r="R24" s="70" t="s">
        <v>483</v>
      </c>
      <c r="S24" s="481">
        <v>35</v>
      </c>
      <c r="T24" s="478" t="str">
        <f t="shared" si="2"/>
        <v>SOAT</v>
      </c>
      <c r="U24" s="684"/>
      <c r="W24">
        <v>3.8</v>
      </c>
      <c r="X24">
        <v>4.0999999999999996</v>
      </c>
      <c r="Y24" s="482">
        <f>+W24/X24-1</f>
        <v>-7.3170731707317027E-2</v>
      </c>
    </row>
    <row r="25" spans="2:26" ht="21" x14ac:dyDescent="0.4">
      <c r="B25" s="178" t="s">
        <v>414</v>
      </c>
      <c r="C25" s="208" t="s">
        <v>449</v>
      </c>
      <c r="D25" s="14" t="s">
        <v>484</v>
      </c>
      <c r="E25" s="158">
        <v>0</v>
      </c>
      <c r="F25" s="209" t="s">
        <v>485</v>
      </c>
      <c r="G25" s="210" t="s">
        <v>28</v>
      </c>
      <c r="H25" s="202">
        <f>H20+600</f>
        <v>15590</v>
      </c>
      <c r="I25" s="222">
        <v>200</v>
      </c>
      <c r="J25" s="204">
        <f t="shared" si="0"/>
        <v>15390</v>
      </c>
      <c r="K25" s="321" t="s">
        <v>457</v>
      </c>
      <c r="L25" s="205">
        <v>7.0000000000000007E-2</v>
      </c>
      <c r="M25" s="206">
        <v>7.0000000000000007E-2</v>
      </c>
      <c r="N25" s="206">
        <v>7.0000000000000007E-2</v>
      </c>
      <c r="O25" s="207"/>
      <c r="P25" s="207" t="s">
        <v>470</v>
      </c>
      <c r="Q25" s="112">
        <v>0</v>
      </c>
      <c r="R25" s="70" t="s">
        <v>486</v>
      </c>
      <c r="S25" s="481">
        <v>35</v>
      </c>
      <c r="T25" s="478" t="str">
        <f t="shared" si="2"/>
        <v>SOAT</v>
      </c>
      <c r="U25" s="685"/>
      <c r="W25">
        <v>20990</v>
      </c>
      <c r="X25">
        <v>20990</v>
      </c>
      <c r="Y25">
        <f>+Y23*(1+Y24)</f>
        <v>20380.9756097561</v>
      </c>
      <c r="Z25">
        <f>+X25-Y25</f>
        <v>609.02439024389969</v>
      </c>
    </row>
    <row r="26" spans="2:26" ht="21" x14ac:dyDescent="0.4">
      <c r="B26" s="142" t="s">
        <v>414</v>
      </c>
      <c r="C26" s="188" t="s">
        <v>487</v>
      </c>
      <c r="D26" s="16" t="s">
        <v>488</v>
      </c>
      <c r="E26" s="109">
        <v>0.05</v>
      </c>
      <c r="F26" s="189" t="s">
        <v>489</v>
      </c>
      <c r="G26" s="190" t="s">
        <v>23</v>
      </c>
      <c r="H26" s="270">
        <v>13990</v>
      </c>
      <c r="I26" s="271">
        <v>500</v>
      </c>
      <c r="J26" s="272">
        <f t="shared" si="0"/>
        <v>13490</v>
      </c>
      <c r="K26" s="218" t="s">
        <v>490</v>
      </c>
      <c r="L26" s="194">
        <v>7.0000000000000007E-2</v>
      </c>
      <c r="M26" s="195">
        <v>7.0000000000000007E-2</v>
      </c>
      <c r="N26" s="195">
        <v>7.0000000000000007E-2</v>
      </c>
      <c r="O26" s="196"/>
      <c r="P26" s="196" t="s">
        <v>491</v>
      </c>
      <c r="Q26" s="323" t="s">
        <v>149</v>
      </c>
      <c r="R26" s="313"/>
      <c r="S26" s="475"/>
      <c r="T26" s="475"/>
      <c r="U26" s="475"/>
      <c r="W26">
        <f>+W25*W24</f>
        <v>79762</v>
      </c>
      <c r="X26">
        <f>+X25*X24</f>
        <v>86058.999999999985</v>
      </c>
    </row>
    <row r="27" spans="2:26" ht="21" x14ac:dyDescent="0.4">
      <c r="B27" s="145" t="s">
        <v>414</v>
      </c>
      <c r="C27" s="198" t="s">
        <v>487</v>
      </c>
      <c r="D27" t="s">
        <v>492</v>
      </c>
      <c r="E27" s="109">
        <v>0.05</v>
      </c>
      <c r="F27" s="199" t="s">
        <v>493</v>
      </c>
      <c r="G27" s="200" t="s">
        <v>23</v>
      </c>
      <c r="H27" s="202">
        <v>14490</v>
      </c>
      <c r="I27" s="203"/>
      <c r="J27" s="204">
        <f t="shared" si="0"/>
        <v>14490</v>
      </c>
      <c r="K27" s="219" t="s">
        <v>494</v>
      </c>
      <c r="L27" s="205">
        <v>7.0000000000000007E-2</v>
      </c>
      <c r="M27" s="206">
        <v>7.0000000000000007E-2</v>
      </c>
      <c r="N27" s="206">
        <v>7.0000000000000007E-2</v>
      </c>
      <c r="O27" s="207"/>
      <c r="P27" s="207" t="s">
        <v>495</v>
      </c>
      <c r="Q27" s="112">
        <v>0</v>
      </c>
      <c r="R27" s="70"/>
      <c r="S27" s="478"/>
      <c r="T27" s="478"/>
      <c r="U27" s="478"/>
    </row>
    <row r="28" spans="2:26" ht="21" x14ac:dyDescent="0.4">
      <c r="B28" s="145" t="s">
        <v>414</v>
      </c>
      <c r="C28" s="198" t="s">
        <v>487</v>
      </c>
      <c r="D28" t="s">
        <v>496</v>
      </c>
      <c r="E28" s="109">
        <v>0.05</v>
      </c>
      <c r="F28" s="199" t="s">
        <v>497</v>
      </c>
      <c r="G28" s="200" t="s">
        <v>23</v>
      </c>
      <c r="H28" s="202">
        <v>15490</v>
      </c>
      <c r="I28" s="203"/>
      <c r="J28" s="204">
        <f t="shared" si="0"/>
        <v>15490</v>
      </c>
      <c r="K28" s="219" t="s">
        <v>494</v>
      </c>
      <c r="L28" s="205">
        <v>7.0000000000000007E-2</v>
      </c>
      <c r="M28" s="206">
        <v>7.0000000000000007E-2</v>
      </c>
      <c r="N28" s="206">
        <v>7.0000000000000007E-2</v>
      </c>
      <c r="O28" s="207"/>
      <c r="P28" s="207" t="s">
        <v>498</v>
      </c>
      <c r="Q28" s="112">
        <v>0</v>
      </c>
      <c r="R28" s="70"/>
      <c r="S28" s="481">
        <v>500</v>
      </c>
      <c r="T28" s="478" t="s">
        <v>499</v>
      </c>
      <c r="U28" s="477" t="s">
        <v>435</v>
      </c>
    </row>
    <row r="29" spans="2:26" ht="21" x14ac:dyDescent="0.4">
      <c r="B29" s="145" t="s">
        <v>414</v>
      </c>
      <c r="C29" s="198" t="s">
        <v>487</v>
      </c>
      <c r="D29" t="s">
        <v>500</v>
      </c>
      <c r="E29" s="109">
        <v>0</v>
      </c>
      <c r="F29" s="199" t="s">
        <v>501</v>
      </c>
      <c r="G29" s="200" t="s">
        <v>28</v>
      </c>
      <c r="H29" s="273">
        <f>H26+600</f>
        <v>14590</v>
      </c>
      <c r="I29" s="274">
        <v>1600</v>
      </c>
      <c r="J29" s="275">
        <f t="shared" si="0"/>
        <v>12990</v>
      </c>
      <c r="K29" s="219" t="s">
        <v>494</v>
      </c>
      <c r="L29" s="205">
        <v>7.0000000000000007E-2</v>
      </c>
      <c r="M29" s="206">
        <v>7.0000000000000007E-2</v>
      </c>
      <c r="N29" s="206">
        <v>7.0000000000000007E-2</v>
      </c>
      <c r="O29" s="207"/>
      <c r="P29" s="207" t="s">
        <v>491</v>
      </c>
      <c r="Q29" s="112">
        <v>0</v>
      </c>
      <c r="R29" s="70"/>
      <c r="S29" s="478"/>
      <c r="T29" s="478"/>
      <c r="U29" s="478"/>
    </row>
    <row r="30" spans="2:26" ht="21" x14ac:dyDescent="0.4">
      <c r="B30" s="145" t="s">
        <v>414</v>
      </c>
      <c r="C30" s="198" t="s">
        <v>487</v>
      </c>
      <c r="D30" t="s">
        <v>502</v>
      </c>
      <c r="E30" s="109">
        <v>0</v>
      </c>
      <c r="F30" s="199" t="s">
        <v>503</v>
      </c>
      <c r="G30" s="200" t="s">
        <v>28</v>
      </c>
      <c r="H30" s="202">
        <f>H27+600</f>
        <v>15090</v>
      </c>
      <c r="I30" s="203"/>
      <c r="J30" s="204">
        <f t="shared" si="0"/>
        <v>15090</v>
      </c>
      <c r="K30" s="219" t="s">
        <v>494</v>
      </c>
      <c r="L30" s="205">
        <v>7.0000000000000007E-2</v>
      </c>
      <c r="M30" s="206">
        <v>7.0000000000000007E-2</v>
      </c>
      <c r="N30" s="206">
        <v>7.0000000000000007E-2</v>
      </c>
      <c r="O30" s="207"/>
      <c r="P30" s="207" t="s">
        <v>495</v>
      </c>
      <c r="Q30" s="112">
        <v>0</v>
      </c>
      <c r="R30" s="70"/>
      <c r="S30" s="478"/>
      <c r="T30" s="478"/>
      <c r="U30" s="478"/>
    </row>
    <row r="31" spans="2:26" ht="21" x14ac:dyDescent="0.4">
      <c r="B31" s="178" t="s">
        <v>414</v>
      </c>
      <c r="C31" s="208" t="s">
        <v>487</v>
      </c>
      <c r="D31" s="14" t="s">
        <v>504</v>
      </c>
      <c r="E31" s="158">
        <v>0</v>
      </c>
      <c r="F31" s="209" t="s">
        <v>505</v>
      </c>
      <c r="G31" s="210" t="s">
        <v>28</v>
      </c>
      <c r="H31" s="202">
        <f>H28+600</f>
        <v>16090</v>
      </c>
      <c r="I31" s="203"/>
      <c r="J31" s="204">
        <f t="shared" si="0"/>
        <v>16090</v>
      </c>
      <c r="K31" s="219" t="s">
        <v>494</v>
      </c>
      <c r="L31" s="205">
        <v>7.0000000000000007E-2</v>
      </c>
      <c r="M31" s="206">
        <v>7.0000000000000007E-2</v>
      </c>
      <c r="N31" s="206">
        <v>7.0000000000000007E-2</v>
      </c>
      <c r="O31" s="207"/>
      <c r="P31" s="207" t="s">
        <v>498</v>
      </c>
      <c r="Q31" s="112">
        <v>0</v>
      </c>
      <c r="R31" s="70"/>
      <c r="S31" s="481">
        <v>500</v>
      </c>
      <c r="T31" s="478" t="s">
        <v>499</v>
      </c>
      <c r="U31" s="477" t="s">
        <v>435</v>
      </c>
    </row>
    <row r="32" spans="2:26" ht="21" x14ac:dyDescent="0.3">
      <c r="B32" s="142" t="s">
        <v>414</v>
      </c>
      <c r="C32" s="123" t="s">
        <v>506</v>
      </c>
      <c r="D32" s="15" t="s">
        <v>507</v>
      </c>
      <c r="E32" s="124">
        <v>0</v>
      </c>
      <c r="F32" s="223" t="s">
        <v>508</v>
      </c>
      <c r="G32" s="224" t="s">
        <v>23</v>
      </c>
      <c r="H32" s="225">
        <v>15990</v>
      </c>
      <c r="I32" s="226"/>
      <c r="J32" s="227">
        <f>H32-I32</f>
        <v>15990</v>
      </c>
      <c r="K32" s="218" t="s">
        <v>509</v>
      </c>
      <c r="L32" s="228">
        <v>7.0000000000000007E-2</v>
      </c>
      <c r="M32" s="229">
        <v>7.0000000000000007E-2</v>
      </c>
      <c r="N32" s="229">
        <v>7.0000000000000007E-2</v>
      </c>
      <c r="O32" s="230"/>
      <c r="P32" s="230" t="s">
        <v>510</v>
      </c>
      <c r="Q32" s="231">
        <v>0</v>
      </c>
      <c r="R32" s="26"/>
      <c r="S32" s="532"/>
      <c r="T32" s="532"/>
      <c r="U32" s="532"/>
    </row>
    <row r="33" spans="2:22" ht="21" x14ac:dyDescent="0.3">
      <c r="B33" s="145" t="s">
        <v>414</v>
      </c>
      <c r="C33" s="108" t="s">
        <v>506</v>
      </c>
      <c r="D33" s="11" t="s">
        <v>511</v>
      </c>
      <c r="E33" s="109">
        <v>0</v>
      </c>
      <c r="F33" s="232" t="s">
        <v>512</v>
      </c>
      <c r="G33" s="233" t="s">
        <v>23</v>
      </c>
      <c r="H33" s="234">
        <f>H32+1000</f>
        <v>16990</v>
      </c>
      <c r="I33" s="235"/>
      <c r="J33" s="236">
        <f t="shared" ref="J33:J41" si="3">H33-I33</f>
        <v>16990</v>
      </c>
      <c r="K33" s="219" t="s">
        <v>509</v>
      </c>
      <c r="L33" s="237">
        <v>7.0000000000000007E-2</v>
      </c>
      <c r="M33" s="238">
        <v>7.0000000000000007E-2</v>
      </c>
      <c r="N33" s="238">
        <v>7.0000000000000007E-2</v>
      </c>
      <c r="O33" s="239"/>
      <c r="P33" s="239" t="s">
        <v>510</v>
      </c>
      <c r="Q33" s="240"/>
      <c r="R33" s="27"/>
      <c r="S33" s="533"/>
      <c r="T33" s="533"/>
      <c r="U33" s="533"/>
    </row>
    <row r="34" spans="2:22" ht="21" x14ac:dyDescent="0.3">
      <c r="B34" s="145" t="s">
        <v>414</v>
      </c>
      <c r="C34" s="108" t="s">
        <v>506</v>
      </c>
      <c r="D34" s="11" t="s">
        <v>513</v>
      </c>
      <c r="E34" s="109">
        <v>0.1</v>
      </c>
      <c r="F34" s="232" t="s">
        <v>514</v>
      </c>
      <c r="G34" s="233" t="s">
        <v>23</v>
      </c>
      <c r="H34" s="277">
        <v>17990</v>
      </c>
      <c r="I34" s="278">
        <v>500</v>
      </c>
      <c r="J34" s="279">
        <f t="shared" si="3"/>
        <v>17490</v>
      </c>
      <c r="K34" s="219" t="s">
        <v>439</v>
      </c>
      <c r="L34" s="243">
        <v>7.0000000000000007E-2</v>
      </c>
      <c r="M34" s="244">
        <v>7.0000000000000007E-2</v>
      </c>
      <c r="N34" s="244">
        <v>7.0000000000000007E-2</v>
      </c>
      <c r="O34" s="245"/>
      <c r="P34" s="245" t="s">
        <v>515</v>
      </c>
      <c r="Q34" s="246">
        <v>0</v>
      </c>
      <c r="R34" s="324"/>
      <c r="S34" s="483"/>
      <c r="T34" s="483"/>
      <c r="U34" s="483"/>
    </row>
    <row r="35" spans="2:22" ht="21" x14ac:dyDescent="0.3">
      <c r="B35" s="145" t="s">
        <v>414</v>
      </c>
      <c r="C35" s="108" t="s">
        <v>506</v>
      </c>
      <c r="D35" s="11" t="s">
        <v>516</v>
      </c>
      <c r="E35" s="109">
        <v>0.1</v>
      </c>
      <c r="F35" s="232" t="s">
        <v>517</v>
      </c>
      <c r="G35" s="233" t="s">
        <v>23</v>
      </c>
      <c r="H35" s="277">
        <f>H34+1000</f>
        <v>18990</v>
      </c>
      <c r="I35" s="278">
        <v>500</v>
      </c>
      <c r="J35" s="279">
        <f t="shared" si="3"/>
        <v>18490</v>
      </c>
      <c r="K35" s="219" t="s">
        <v>439</v>
      </c>
      <c r="L35" s="243">
        <v>7.0000000000000007E-2</v>
      </c>
      <c r="M35" s="244">
        <v>7.0000000000000007E-2</v>
      </c>
      <c r="N35" s="244">
        <v>7.0000000000000007E-2</v>
      </c>
      <c r="O35" s="245"/>
      <c r="P35" s="245" t="s">
        <v>515</v>
      </c>
      <c r="Q35" s="246"/>
      <c r="R35" s="324"/>
      <c r="S35" s="483"/>
      <c r="T35" s="483"/>
      <c r="U35" s="483"/>
    </row>
    <row r="36" spans="2:22" ht="21" x14ac:dyDescent="0.3">
      <c r="B36" s="145" t="s">
        <v>414</v>
      </c>
      <c r="C36" s="108" t="s">
        <v>506</v>
      </c>
      <c r="D36" s="11" t="s">
        <v>518</v>
      </c>
      <c r="E36" s="109">
        <v>0</v>
      </c>
      <c r="F36" s="232" t="s">
        <v>519</v>
      </c>
      <c r="G36" s="233" t="s">
        <v>28</v>
      </c>
      <c r="H36" s="276">
        <f>H32+600</f>
        <v>16590</v>
      </c>
      <c r="I36" s="241">
        <v>600</v>
      </c>
      <c r="J36" s="242">
        <f t="shared" si="3"/>
        <v>15990</v>
      </c>
      <c r="K36" s="219" t="s">
        <v>509</v>
      </c>
      <c r="L36" s="247">
        <v>7.0000000000000007E-2</v>
      </c>
      <c r="M36" s="248">
        <v>7.0000000000000007E-2</v>
      </c>
      <c r="N36" s="248">
        <v>7.0000000000000007E-2</v>
      </c>
      <c r="O36" s="249"/>
      <c r="P36" s="249" t="s">
        <v>510</v>
      </c>
      <c r="Q36" s="250">
        <v>0</v>
      </c>
      <c r="R36" s="325"/>
      <c r="S36" s="484"/>
      <c r="T36" s="484"/>
      <c r="U36" s="484"/>
    </row>
    <row r="37" spans="2:22" ht="21" x14ac:dyDescent="0.3">
      <c r="B37" s="145" t="s">
        <v>414</v>
      </c>
      <c r="C37" s="108" t="s">
        <v>506</v>
      </c>
      <c r="D37" s="11" t="s">
        <v>520</v>
      </c>
      <c r="E37" s="109">
        <v>0</v>
      </c>
      <c r="F37" s="232" t="s">
        <v>521</v>
      </c>
      <c r="G37" s="233" t="s">
        <v>28</v>
      </c>
      <c r="H37" s="276">
        <f>H34+600</f>
        <v>18590</v>
      </c>
      <c r="I37" s="241">
        <v>1100</v>
      </c>
      <c r="J37" s="242">
        <f t="shared" si="3"/>
        <v>17490</v>
      </c>
      <c r="K37" s="219" t="s">
        <v>439</v>
      </c>
      <c r="L37" s="237">
        <v>7.0000000000000007E-2</v>
      </c>
      <c r="M37" s="238">
        <v>7.0000000000000007E-2</v>
      </c>
      <c r="N37" s="238">
        <v>7.0000000000000007E-2</v>
      </c>
      <c r="O37" s="239"/>
      <c r="P37" s="239" t="s">
        <v>515</v>
      </c>
      <c r="Q37" s="240">
        <v>0</v>
      </c>
      <c r="R37" s="27"/>
      <c r="S37" s="533"/>
      <c r="T37" s="533"/>
      <c r="U37" s="533"/>
    </row>
    <row r="38" spans="2:22" ht="21" x14ac:dyDescent="0.3">
      <c r="B38" s="145" t="s">
        <v>414</v>
      </c>
      <c r="C38" s="108" t="s">
        <v>506</v>
      </c>
      <c r="D38" s="11" t="s">
        <v>522</v>
      </c>
      <c r="E38" s="109">
        <v>0</v>
      </c>
      <c r="F38" s="232" t="s">
        <v>523</v>
      </c>
      <c r="G38" s="233" t="s">
        <v>28</v>
      </c>
      <c r="H38" s="276">
        <f>H32+600</f>
        <v>16590</v>
      </c>
      <c r="I38" s="241">
        <v>600</v>
      </c>
      <c r="J38" s="242">
        <f t="shared" si="3"/>
        <v>15990</v>
      </c>
      <c r="K38" s="219" t="s">
        <v>509</v>
      </c>
      <c r="L38" s="237">
        <v>7.0000000000000007E-2</v>
      </c>
      <c r="M38" s="238">
        <v>7.0000000000000007E-2</v>
      </c>
      <c r="N38" s="238">
        <v>7.0000000000000007E-2</v>
      </c>
      <c r="O38" s="239"/>
      <c r="P38" s="239" t="s">
        <v>510</v>
      </c>
      <c r="Q38" s="240">
        <v>0</v>
      </c>
      <c r="R38" s="27"/>
      <c r="S38" s="533"/>
      <c r="T38" s="533"/>
      <c r="U38" s="533"/>
    </row>
    <row r="39" spans="2:22" ht="21" x14ac:dyDescent="0.3">
      <c r="B39" s="145" t="s">
        <v>414</v>
      </c>
      <c r="C39" s="108" t="s">
        <v>506</v>
      </c>
      <c r="D39" s="11" t="s">
        <v>524</v>
      </c>
      <c r="E39" s="109">
        <v>0</v>
      </c>
      <c r="F39" s="232" t="s">
        <v>525</v>
      </c>
      <c r="G39" s="233" t="s">
        <v>28</v>
      </c>
      <c r="H39" s="276">
        <f>$H$37</f>
        <v>18590</v>
      </c>
      <c r="I39" s="241">
        <v>1100</v>
      </c>
      <c r="J39" s="242">
        <f t="shared" si="3"/>
        <v>17490</v>
      </c>
      <c r="K39" s="219" t="s">
        <v>439</v>
      </c>
      <c r="L39" s="237">
        <v>7.0000000000000007E-2</v>
      </c>
      <c r="M39" s="238">
        <v>7.0000000000000007E-2</v>
      </c>
      <c r="N39" s="238">
        <v>7.0000000000000007E-2</v>
      </c>
      <c r="O39" s="239"/>
      <c r="P39" s="239" t="s">
        <v>515</v>
      </c>
      <c r="Q39" s="240">
        <v>0</v>
      </c>
      <c r="R39" s="27"/>
      <c r="S39" s="533"/>
      <c r="T39" s="533"/>
      <c r="U39" s="533"/>
    </row>
    <row r="40" spans="2:22" ht="21" x14ac:dyDescent="0.3">
      <c r="B40" s="145" t="s">
        <v>414</v>
      </c>
      <c r="C40" s="108" t="s">
        <v>506</v>
      </c>
      <c r="D40" s="11" t="s">
        <v>526</v>
      </c>
      <c r="E40" s="109">
        <v>0</v>
      </c>
      <c r="F40" s="232" t="s">
        <v>527</v>
      </c>
      <c r="G40" s="233" t="s">
        <v>357</v>
      </c>
      <c r="H40" s="276">
        <f>H32+600</f>
        <v>16590</v>
      </c>
      <c r="I40" s="241">
        <v>600</v>
      </c>
      <c r="J40" s="242">
        <f t="shared" si="3"/>
        <v>15990</v>
      </c>
      <c r="K40" s="219" t="s">
        <v>509</v>
      </c>
      <c r="L40" s="237">
        <v>7.0000000000000007E-2</v>
      </c>
      <c r="M40" s="238">
        <v>7.0000000000000007E-2</v>
      </c>
      <c r="N40" s="238">
        <v>7.0000000000000007E-2</v>
      </c>
      <c r="O40" s="239"/>
      <c r="P40" s="239" t="s">
        <v>510</v>
      </c>
      <c r="Q40" s="240">
        <v>0</v>
      </c>
      <c r="R40" s="27"/>
      <c r="S40" s="533"/>
      <c r="T40" s="533"/>
      <c r="U40" s="533"/>
    </row>
    <row r="41" spans="2:22" ht="21" x14ac:dyDescent="0.3">
      <c r="B41" s="145" t="s">
        <v>414</v>
      </c>
      <c r="C41" s="108" t="s">
        <v>506</v>
      </c>
      <c r="D41" s="11" t="s">
        <v>528</v>
      </c>
      <c r="E41" s="109">
        <v>0</v>
      </c>
      <c r="F41" s="232" t="s">
        <v>529</v>
      </c>
      <c r="G41" s="233" t="s">
        <v>357</v>
      </c>
      <c r="H41" s="276">
        <f>$H$37</f>
        <v>18590</v>
      </c>
      <c r="I41" s="241">
        <v>1100</v>
      </c>
      <c r="J41" s="242">
        <f t="shared" si="3"/>
        <v>17490</v>
      </c>
      <c r="K41" s="219" t="s">
        <v>439</v>
      </c>
      <c r="L41" s="237">
        <v>7.0000000000000007E-2</v>
      </c>
      <c r="M41" s="238">
        <v>7.0000000000000007E-2</v>
      </c>
      <c r="N41" s="238">
        <v>7.0000000000000007E-2</v>
      </c>
      <c r="O41" s="239"/>
      <c r="P41" s="239" t="s">
        <v>515</v>
      </c>
      <c r="Q41" s="240">
        <v>0</v>
      </c>
      <c r="R41" s="27"/>
      <c r="S41" s="533"/>
      <c r="T41" s="533"/>
      <c r="U41" s="533"/>
    </row>
    <row r="42" spans="2:22" ht="21" x14ac:dyDescent="0.4">
      <c r="B42" s="142" t="s">
        <v>414</v>
      </c>
      <c r="C42" s="188" t="s">
        <v>530</v>
      </c>
      <c r="D42" s="16" t="s">
        <v>531</v>
      </c>
      <c r="E42" s="124">
        <v>7.4999999999999997E-2</v>
      </c>
      <c r="F42" s="189" t="s">
        <v>532</v>
      </c>
      <c r="G42" s="190" t="s">
        <v>23</v>
      </c>
      <c r="H42" s="270">
        <v>17990</v>
      </c>
      <c r="I42" s="271"/>
      <c r="J42" s="272">
        <f>+H42-I42</f>
        <v>17990</v>
      </c>
      <c r="K42" s="218" t="s">
        <v>457</v>
      </c>
      <c r="L42" s="194">
        <v>7.0000000000000007E-2</v>
      </c>
      <c r="M42" s="195">
        <v>7.0000000000000007E-2</v>
      </c>
      <c r="N42" s="195">
        <v>7.0000000000000007E-2</v>
      </c>
      <c r="O42" s="196"/>
      <c r="P42" s="196" t="s">
        <v>533</v>
      </c>
      <c r="Q42" s="323" t="s">
        <v>149</v>
      </c>
      <c r="R42" s="313"/>
      <c r="S42" s="475">
        <v>2.5000000000000001E-2</v>
      </c>
      <c r="T42" s="475" t="s">
        <v>499</v>
      </c>
      <c r="U42" s="686">
        <v>30</v>
      </c>
      <c r="V42" s="485">
        <f>+S42*J42</f>
        <v>449.75</v>
      </c>
    </row>
    <row r="43" spans="2:22" ht="21" x14ac:dyDescent="0.4">
      <c r="B43" s="145" t="s">
        <v>414</v>
      </c>
      <c r="C43" s="198" t="s">
        <v>530</v>
      </c>
      <c r="D43" t="s">
        <v>534</v>
      </c>
      <c r="E43" s="109">
        <v>7.4999999999999997E-2</v>
      </c>
      <c r="F43" s="199" t="s">
        <v>535</v>
      </c>
      <c r="G43" s="200" t="s">
        <v>23</v>
      </c>
      <c r="H43" s="202">
        <v>18990</v>
      </c>
      <c r="I43" s="203"/>
      <c r="J43" s="204">
        <f t="shared" ref="J43:J45" si="4">H43-I43</f>
        <v>18990</v>
      </c>
      <c r="K43" s="219" t="s">
        <v>457</v>
      </c>
      <c r="L43" s="205">
        <v>7.0000000000000007E-2</v>
      </c>
      <c r="M43" s="206">
        <v>7.0000000000000007E-2</v>
      </c>
      <c r="N43" s="206">
        <v>7.0000000000000007E-2</v>
      </c>
      <c r="O43" s="207"/>
      <c r="P43" s="207" t="s">
        <v>536</v>
      </c>
      <c r="Q43" s="112" t="s">
        <v>149</v>
      </c>
      <c r="R43" s="70"/>
      <c r="S43" s="478">
        <v>2.5000000000000001E-2</v>
      </c>
      <c r="T43" s="478" t="str">
        <f>+T42</f>
        <v>BONO</v>
      </c>
      <c r="U43" s="687"/>
    </row>
    <row r="44" spans="2:22" ht="21" x14ac:dyDescent="0.4">
      <c r="B44" s="145" t="s">
        <v>414</v>
      </c>
      <c r="C44" s="198" t="s">
        <v>530</v>
      </c>
      <c r="D44" t="s">
        <v>537</v>
      </c>
      <c r="E44" s="109">
        <v>7.4999999999999997E-2</v>
      </c>
      <c r="F44" s="199" t="s">
        <v>538</v>
      </c>
      <c r="G44" s="200" t="s">
        <v>23</v>
      </c>
      <c r="H44" s="202">
        <v>19490</v>
      </c>
      <c r="I44" s="203">
        <v>500</v>
      </c>
      <c r="J44" s="204">
        <f t="shared" si="4"/>
        <v>18990</v>
      </c>
      <c r="K44" s="219" t="s">
        <v>457</v>
      </c>
      <c r="L44" s="205">
        <v>7.0000000000000007E-2</v>
      </c>
      <c r="M44" s="206">
        <v>7.0000000000000007E-2</v>
      </c>
      <c r="N44" s="206">
        <v>7.0000000000000007E-2</v>
      </c>
      <c r="O44" s="207"/>
      <c r="P44" s="207" t="s">
        <v>539</v>
      </c>
      <c r="Q44" s="112">
        <v>0</v>
      </c>
      <c r="R44" s="70"/>
      <c r="S44" s="478">
        <v>2.5000000000000001E-2</v>
      </c>
      <c r="T44" s="478" t="str">
        <f t="shared" ref="T44:T57" si="5">+T43</f>
        <v>BONO</v>
      </c>
      <c r="U44" s="687"/>
    </row>
    <row r="45" spans="2:22" ht="21" x14ac:dyDescent="0.4">
      <c r="B45" s="145" t="s">
        <v>414</v>
      </c>
      <c r="C45" s="198" t="s">
        <v>530</v>
      </c>
      <c r="D45" t="s">
        <v>540</v>
      </c>
      <c r="E45" s="109">
        <v>7.4999999999999997E-2</v>
      </c>
      <c r="F45" s="199" t="s">
        <v>541</v>
      </c>
      <c r="G45" s="200" t="s">
        <v>23</v>
      </c>
      <c r="H45" s="202">
        <v>20490</v>
      </c>
      <c r="I45" s="203">
        <v>500</v>
      </c>
      <c r="J45" s="204">
        <f t="shared" si="4"/>
        <v>19990</v>
      </c>
      <c r="K45" s="219" t="s">
        <v>457</v>
      </c>
      <c r="L45" s="205">
        <v>7.0000000000000007E-2</v>
      </c>
      <c r="M45" s="206">
        <v>7.0000000000000007E-2</v>
      </c>
      <c r="N45" s="206">
        <v>7.0000000000000007E-2</v>
      </c>
      <c r="O45" s="207"/>
      <c r="P45" s="207" t="s">
        <v>542</v>
      </c>
      <c r="Q45" s="112" t="s">
        <v>149</v>
      </c>
      <c r="R45" s="70"/>
      <c r="S45" s="478">
        <v>2.5000000000000001E-2</v>
      </c>
      <c r="T45" s="478" t="str">
        <f t="shared" si="5"/>
        <v>BONO</v>
      </c>
      <c r="U45" s="687"/>
    </row>
    <row r="46" spans="2:22" ht="21" x14ac:dyDescent="0.4">
      <c r="B46" s="145" t="s">
        <v>414</v>
      </c>
      <c r="C46" s="198" t="s">
        <v>530</v>
      </c>
      <c r="D46" t="s">
        <v>543</v>
      </c>
      <c r="E46" s="109">
        <v>0</v>
      </c>
      <c r="F46" s="199" t="s">
        <v>544</v>
      </c>
      <c r="G46" s="200" t="s">
        <v>28</v>
      </c>
      <c r="H46" s="273">
        <f>+H42+600</f>
        <v>18590</v>
      </c>
      <c r="I46" s="274">
        <v>600</v>
      </c>
      <c r="J46" s="275">
        <f>+H46-I46</f>
        <v>17990</v>
      </c>
      <c r="K46" s="219" t="s">
        <v>457</v>
      </c>
      <c r="L46" s="205">
        <v>7.0000000000000007E-2</v>
      </c>
      <c r="M46" s="206">
        <v>7.0000000000000007E-2</v>
      </c>
      <c r="N46" s="206">
        <v>7.0000000000000007E-2</v>
      </c>
      <c r="O46" s="207"/>
      <c r="P46" s="207" t="s">
        <v>533</v>
      </c>
      <c r="Q46" s="486" t="s">
        <v>149</v>
      </c>
      <c r="R46" s="70"/>
      <c r="S46" s="478">
        <v>2.5000000000000001E-2</v>
      </c>
      <c r="T46" s="478" t="str">
        <f t="shared" si="5"/>
        <v>BONO</v>
      </c>
      <c r="U46" s="687"/>
    </row>
    <row r="47" spans="2:22" ht="21" x14ac:dyDescent="0.4">
      <c r="B47" s="145" t="s">
        <v>414</v>
      </c>
      <c r="C47" s="198" t="s">
        <v>530</v>
      </c>
      <c r="D47" t="s">
        <v>545</v>
      </c>
      <c r="E47" s="109">
        <v>0</v>
      </c>
      <c r="F47" s="199" t="s">
        <v>546</v>
      </c>
      <c r="G47" s="200" t="s">
        <v>28</v>
      </c>
      <c r="H47" s="202">
        <f>+H43+600</f>
        <v>19590</v>
      </c>
      <c r="I47" s="203">
        <v>600</v>
      </c>
      <c r="J47" s="204">
        <f t="shared" ref="J47:J73" si="6">H47-I47</f>
        <v>18990</v>
      </c>
      <c r="K47" s="219" t="s">
        <v>457</v>
      </c>
      <c r="L47" s="205">
        <v>7.0000000000000007E-2</v>
      </c>
      <c r="M47" s="206">
        <v>7.0000000000000007E-2</v>
      </c>
      <c r="N47" s="206">
        <v>7.0000000000000007E-2</v>
      </c>
      <c r="O47" s="207"/>
      <c r="P47" s="207" t="s">
        <v>536</v>
      </c>
      <c r="Q47" s="486" t="s">
        <v>149</v>
      </c>
      <c r="R47" s="70"/>
      <c r="S47" s="478">
        <v>2.5000000000000001E-2</v>
      </c>
      <c r="T47" s="478" t="str">
        <f t="shared" si="5"/>
        <v>BONO</v>
      </c>
      <c r="U47" s="687"/>
    </row>
    <row r="48" spans="2:22" ht="21" x14ac:dyDescent="0.4">
      <c r="B48" s="145" t="s">
        <v>414</v>
      </c>
      <c r="C48" s="198" t="s">
        <v>530</v>
      </c>
      <c r="D48" t="s">
        <v>547</v>
      </c>
      <c r="E48" s="109">
        <v>0</v>
      </c>
      <c r="F48" s="199" t="s">
        <v>548</v>
      </c>
      <c r="G48" s="200" t="s">
        <v>28</v>
      </c>
      <c r="H48" s="202">
        <f t="shared" ref="H48:H49" si="7">+H44+600</f>
        <v>20090</v>
      </c>
      <c r="I48" s="203">
        <v>1100</v>
      </c>
      <c r="J48" s="204">
        <f t="shared" si="6"/>
        <v>18990</v>
      </c>
      <c r="K48" s="219" t="s">
        <v>457</v>
      </c>
      <c r="L48" s="205">
        <v>7.0000000000000007E-2</v>
      </c>
      <c r="M48" s="206">
        <v>7.0000000000000007E-2</v>
      </c>
      <c r="N48" s="206">
        <v>7.0000000000000007E-2</v>
      </c>
      <c r="O48" s="207"/>
      <c r="P48" s="207" t="s">
        <v>539</v>
      </c>
      <c r="Q48" s="486">
        <v>0</v>
      </c>
      <c r="R48" s="70"/>
      <c r="S48" s="478">
        <v>2.5000000000000001E-2</v>
      </c>
      <c r="T48" s="478" t="str">
        <f t="shared" si="5"/>
        <v>BONO</v>
      </c>
      <c r="U48" s="687"/>
    </row>
    <row r="49" spans="2:21" ht="21" x14ac:dyDescent="0.4">
      <c r="B49" s="145" t="s">
        <v>414</v>
      </c>
      <c r="C49" s="198" t="s">
        <v>530</v>
      </c>
      <c r="D49" t="s">
        <v>549</v>
      </c>
      <c r="E49" s="109">
        <v>0</v>
      </c>
      <c r="F49" s="199" t="s">
        <v>550</v>
      </c>
      <c r="G49" s="200" t="s">
        <v>28</v>
      </c>
      <c r="H49" s="202">
        <f t="shared" si="7"/>
        <v>21090</v>
      </c>
      <c r="I49" s="203">
        <v>1100</v>
      </c>
      <c r="J49" s="204">
        <f t="shared" si="6"/>
        <v>19990</v>
      </c>
      <c r="K49" s="219" t="s">
        <v>457</v>
      </c>
      <c r="L49" s="205">
        <v>7.0000000000000007E-2</v>
      </c>
      <c r="M49" s="206">
        <v>7.0000000000000007E-2</v>
      </c>
      <c r="N49" s="206">
        <v>7.0000000000000007E-2</v>
      </c>
      <c r="O49" s="207"/>
      <c r="P49" s="207" t="s">
        <v>542</v>
      </c>
      <c r="Q49" s="486" t="s">
        <v>149</v>
      </c>
      <c r="R49" s="70"/>
      <c r="S49" s="478">
        <v>2.5000000000000001E-2</v>
      </c>
      <c r="T49" s="478" t="str">
        <f t="shared" si="5"/>
        <v>BONO</v>
      </c>
      <c r="U49" s="687"/>
    </row>
    <row r="50" spans="2:21" ht="21" x14ac:dyDescent="0.4">
      <c r="B50" s="145" t="s">
        <v>414</v>
      </c>
      <c r="C50" s="198" t="s">
        <v>530</v>
      </c>
      <c r="D50" t="s">
        <v>551</v>
      </c>
      <c r="E50" s="109">
        <v>0</v>
      </c>
      <c r="F50" s="199" t="s">
        <v>552</v>
      </c>
      <c r="G50" s="200" t="s">
        <v>28</v>
      </c>
      <c r="H50" s="202">
        <f>+H46</f>
        <v>18590</v>
      </c>
      <c r="I50" s="203">
        <v>600</v>
      </c>
      <c r="J50" s="204">
        <f t="shared" si="6"/>
        <v>17990</v>
      </c>
      <c r="K50" s="219" t="s">
        <v>457</v>
      </c>
      <c r="L50" s="205">
        <v>7.0000000000000007E-2</v>
      </c>
      <c r="M50" s="206">
        <v>7.0000000000000007E-2</v>
      </c>
      <c r="N50" s="206">
        <v>7.0000000000000007E-2</v>
      </c>
      <c r="O50" s="207"/>
      <c r="P50" s="207" t="s">
        <v>533</v>
      </c>
      <c r="Q50" s="486" t="s">
        <v>149</v>
      </c>
      <c r="R50" s="70"/>
      <c r="S50" s="478">
        <v>2.5000000000000001E-2</v>
      </c>
      <c r="T50" s="478" t="str">
        <f t="shared" si="5"/>
        <v>BONO</v>
      </c>
      <c r="U50" s="687"/>
    </row>
    <row r="51" spans="2:21" ht="21" x14ac:dyDescent="0.4">
      <c r="B51" s="145" t="s">
        <v>414</v>
      </c>
      <c r="C51" s="198" t="s">
        <v>530</v>
      </c>
      <c r="D51" t="s">
        <v>553</v>
      </c>
      <c r="E51" s="109">
        <v>0</v>
      </c>
      <c r="F51" s="199" t="s">
        <v>554</v>
      </c>
      <c r="G51" s="200" t="s">
        <v>28</v>
      </c>
      <c r="H51" s="202">
        <f t="shared" ref="H51:H52" si="8">+H47</f>
        <v>19590</v>
      </c>
      <c r="I51" s="203">
        <v>600</v>
      </c>
      <c r="J51" s="204">
        <f t="shared" si="6"/>
        <v>18990</v>
      </c>
      <c r="K51" s="219" t="s">
        <v>457</v>
      </c>
      <c r="L51" s="205">
        <v>7.0000000000000007E-2</v>
      </c>
      <c r="M51" s="206">
        <v>7.0000000000000007E-2</v>
      </c>
      <c r="N51" s="206">
        <v>7.0000000000000007E-2</v>
      </c>
      <c r="O51" s="207"/>
      <c r="P51" s="207" t="s">
        <v>536</v>
      </c>
      <c r="Q51" s="486" t="s">
        <v>149</v>
      </c>
      <c r="R51" s="70"/>
      <c r="S51" s="478">
        <v>2.5000000000000001E-2</v>
      </c>
      <c r="T51" s="478" t="str">
        <f t="shared" si="5"/>
        <v>BONO</v>
      </c>
      <c r="U51" s="687"/>
    </row>
    <row r="52" spans="2:21" ht="21" x14ac:dyDescent="0.4">
      <c r="B52" s="145" t="s">
        <v>414</v>
      </c>
      <c r="C52" s="198" t="s">
        <v>530</v>
      </c>
      <c r="D52" t="s">
        <v>555</v>
      </c>
      <c r="E52" s="109">
        <v>0</v>
      </c>
      <c r="F52" s="199" t="s">
        <v>556</v>
      </c>
      <c r="G52" s="200" t="s">
        <v>28</v>
      </c>
      <c r="H52" s="202">
        <f t="shared" si="8"/>
        <v>20090</v>
      </c>
      <c r="I52" s="203">
        <v>1100</v>
      </c>
      <c r="J52" s="204">
        <f t="shared" si="6"/>
        <v>18990</v>
      </c>
      <c r="K52" s="219" t="s">
        <v>457</v>
      </c>
      <c r="L52" s="205">
        <v>7.0000000000000007E-2</v>
      </c>
      <c r="M52" s="206">
        <v>7.0000000000000007E-2</v>
      </c>
      <c r="N52" s="206">
        <v>7.0000000000000007E-2</v>
      </c>
      <c r="O52" s="207"/>
      <c r="P52" s="207" t="s">
        <v>539</v>
      </c>
      <c r="Q52" s="486" t="s">
        <v>149</v>
      </c>
      <c r="R52" s="70"/>
      <c r="S52" s="478">
        <v>2.5000000000000001E-2</v>
      </c>
      <c r="T52" s="478" t="str">
        <f t="shared" si="5"/>
        <v>BONO</v>
      </c>
      <c r="U52" s="687"/>
    </row>
    <row r="53" spans="2:21" ht="21" x14ac:dyDescent="0.4">
      <c r="B53" s="145" t="s">
        <v>414</v>
      </c>
      <c r="C53" s="198" t="s">
        <v>530</v>
      </c>
      <c r="D53" t="s">
        <v>557</v>
      </c>
      <c r="E53" s="109">
        <v>0</v>
      </c>
      <c r="F53" s="199" t="s">
        <v>558</v>
      </c>
      <c r="G53" s="200" t="s">
        <v>28</v>
      </c>
      <c r="H53" s="202">
        <f>+H49</f>
        <v>21090</v>
      </c>
      <c r="I53" s="203">
        <v>1100</v>
      </c>
      <c r="J53" s="204">
        <f t="shared" si="6"/>
        <v>19990</v>
      </c>
      <c r="K53" s="219" t="s">
        <v>457</v>
      </c>
      <c r="L53" s="205">
        <v>7.0000000000000007E-2</v>
      </c>
      <c r="M53" s="206">
        <v>7.0000000000000007E-2</v>
      </c>
      <c r="N53" s="206">
        <v>7.0000000000000007E-2</v>
      </c>
      <c r="O53" s="207"/>
      <c r="P53" s="207" t="s">
        <v>542</v>
      </c>
      <c r="Q53" s="486" t="s">
        <v>149</v>
      </c>
      <c r="R53" s="70"/>
      <c r="S53" s="478">
        <v>2.5000000000000001E-2</v>
      </c>
      <c r="T53" s="478" t="str">
        <f t="shared" si="5"/>
        <v>BONO</v>
      </c>
      <c r="U53" s="687"/>
    </row>
    <row r="54" spans="2:21" ht="21" x14ac:dyDescent="0.4">
      <c r="B54" s="145" t="s">
        <v>414</v>
      </c>
      <c r="C54" s="198" t="s">
        <v>530</v>
      </c>
      <c r="D54" t="s">
        <v>559</v>
      </c>
      <c r="E54" s="109">
        <v>0</v>
      </c>
      <c r="F54" s="199" t="s">
        <v>560</v>
      </c>
      <c r="G54" s="200" t="s">
        <v>357</v>
      </c>
      <c r="H54" s="202">
        <f t="shared" ref="H54:H57" si="9">+H50</f>
        <v>18590</v>
      </c>
      <c r="I54" s="203">
        <v>600</v>
      </c>
      <c r="J54" s="204">
        <f t="shared" si="6"/>
        <v>17990</v>
      </c>
      <c r="K54" s="219" t="s">
        <v>457</v>
      </c>
      <c r="L54" s="205">
        <v>7.0000000000000007E-2</v>
      </c>
      <c r="M54" s="206">
        <v>7.0000000000000007E-2</v>
      </c>
      <c r="N54" s="206">
        <v>7.0000000000000007E-2</v>
      </c>
      <c r="O54" s="207"/>
      <c r="P54" s="207" t="s">
        <v>533</v>
      </c>
      <c r="Q54" s="486" t="s">
        <v>149</v>
      </c>
      <c r="R54" s="70"/>
      <c r="S54" s="478">
        <v>2.5000000000000001E-2</v>
      </c>
      <c r="T54" s="478" t="str">
        <f t="shared" si="5"/>
        <v>BONO</v>
      </c>
      <c r="U54" s="687"/>
    </row>
    <row r="55" spans="2:21" ht="21" x14ac:dyDescent="0.4">
      <c r="B55" s="145" t="s">
        <v>414</v>
      </c>
      <c r="C55" s="198" t="s">
        <v>530</v>
      </c>
      <c r="D55" t="s">
        <v>561</v>
      </c>
      <c r="E55" s="109">
        <v>0</v>
      </c>
      <c r="F55" s="199" t="s">
        <v>562</v>
      </c>
      <c r="G55" s="200" t="s">
        <v>357</v>
      </c>
      <c r="H55" s="202">
        <f t="shared" si="9"/>
        <v>19590</v>
      </c>
      <c r="I55" s="203">
        <v>600</v>
      </c>
      <c r="J55" s="204">
        <f t="shared" si="6"/>
        <v>18990</v>
      </c>
      <c r="K55" s="219" t="s">
        <v>457</v>
      </c>
      <c r="L55" s="205">
        <v>7.0000000000000007E-2</v>
      </c>
      <c r="M55" s="206">
        <v>7.0000000000000007E-2</v>
      </c>
      <c r="N55" s="206">
        <v>7.0000000000000007E-2</v>
      </c>
      <c r="O55" s="207"/>
      <c r="P55" s="207" t="s">
        <v>536</v>
      </c>
      <c r="Q55" s="486" t="s">
        <v>149</v>
      </c>
      <c r="R55" s="70"/>
      <c r="S55" s="478">
        <v>2.5000000000000001E-2</v>
      </c>
      <c r="T55" s="478" t="str">
        <f t="shared" si="5"/>
        <v>BONO</v>
      </c>
      <c r="U55" s="687"/>
    </row>
    <row r="56" spans="2:21" ht="21" x14ac:dyDescent="0.4">
      <c r="B56" s="145" t="s">
        <v>414</v>
      </c>
      <c r="C56" s="198" t="s">
        <v>530</v>
      </c>
      <c r="D56" t="s">
        <v>563</v>
      </c>
      <c r="E56" s="109">
        <v>0</v>
      </c>
      <c r="F56" s="199" t="s">
        <v>564</v>
      </c>
      <c r="G56" s="200" t="s">
        <v>357</v>
      </c>
      <c r="H56" s="202">
        <f t="shared" si="9"/>
        <v>20090</v>
      </c>
      <c r="I56" s="203">
        <v>1100</v>
      </c>
      <c r="J56" s="204">
        <f t="shared" si="6"/>
        <v>18990</v>
      </c>
      <c r="K56" s="219" t="s">
        <v>457</v>
      </c>
      <c r="L56" s="205">
        <v>7.0000000000000007E-2</v>
      </c>
      <c r="M56" s="206">
        <v>7.0000000000000007E-2</v>
      </c>
      <c r="N56" s="206">
        <v>7.0000000000000007E-2</v>
      </c>
      <c r="O56" s="207"/>
      <c r="P56" s="207" t="s">
        <v>539</v>
      </c>
      <c r="Q56" s="486" t="s">
        <v>149</v>
      </c>
      <c r="R56" s="70"/>
      <c r="S56" s="478">
        <v>2.5000000000000001E-2</v>
      </c>
      <c r="T56" s="478" t="str">
        <f t="shared" si="5"/>
        <v>BONO</v>
      </c>
      <c r="U56" s="687"/>
    </row>
    <row r="57" spans="2:21" ht="21" x14ac:dyDescent="0.4">
      <c r="B57" s="178" t="s">
        <v>414</v>
      </c>
      <c r="C57" s="208" t="s">
        <v>530</v>
      </c>
      <c r="D57" s="14" t="s">
        <v>565</v>
      </c>
      <c r="E57" s="158">
        <v>0</v>
      </c>
      <c r="F57" s="209" t="s">
        <v>566</v>
      </c>
      <c r="G57" s="210" t="s">
        <v>357</v>
      </c>
      <c r="H57" s="202">
        <f t="shared" si="9"/>
        <v>21090</v>
      </c>
      <c r="I57" s="203">
        <v>1100</v>
      </c>
      <c r="J57" s="204">
        <f t="shared" si="6"/>
        <v>19990</v>
      </c>
      <c r="K57" s="219" t="s">
        <v>457</v>
      </c>
      <c r="L57" s="205">
        <v>7.0000000000000007E-2</v>
      </c>
      <c r="M57" s="206">
        <v>7.0000000000000007E-2</v>
      </c>
      <c r="N57" s="206">
        <v>7.0000000000000007E-2</v>
      </c>
      <c r="O57" s="207"/>
      <c r="P57" s="207" t="s">
        <v>542</v>
      </c>
      <c r="Q57" s="486" t="s">
        <v>149</v>
      </c>
      <c r="R57" s="70"/>
      <c r="S57" s="478">
        <v>2.5000000000000001E-2</v>
      </c>
      <c r="T57" s="478" t="str">
        <f t="shared" si="5"/>
        <v>BONO</v>
      </c>
      <c r="U57" s="688"/>
    </row>
    <row r="58" spans="2:21" ht="21" x14ac:dyDescent="0.4">
      <c r="B58" s="142" t="s">
        <v>414</v>
      </c>
      <c r="C58" s="188" t="s">
        <v>567</v>
      </c>
      <c r="D58" s="16" t="s">
        <v>568</v>
      </c>
      <c r="E58" s="124">
        <v>7.4999999999999997E-2</v>
      </c>
      <c r="F58" s="189" t="s">
        <v>569</v>
      </c>
      <c r="G58" s="190" t="s">
        <v>23</v>
      </c>
      <c r="H58" s="270">
        <v>20990</v>
      </c>
      <c r="I58" s="271"/>
      <c r="J58" s="305">
        <f t="shared" si="6"/>
        <v>20990</v>
      </c>
      <c r="K58" s="193" t="s">
        <v>570</v>
      </c>
      <c r="L58" s="194">
        <v>7.0000000000000007E-2</v>
      </c>
      <c r="M58" s="195">
        <v>7.0000000000000007E-2</v>
      </c>
      <c r="N58" s="195">
        <v>7.0000000000000007E-2</v>
      </c>
      <c r="O58" s="196"/>
      <c r="P58" s="196" t="s">
        <v>571</v>
      </c>
      <c r="Q58" s="197">
        <v>0</v>
      </c>
      <c r="R58" s="313"/>
      <c r="S58" s="475"/>
      <c r="T58" s="475"/>
      <c r="U58" s="487"/>
    </row>
    <row r="59" spans="2:21" ht="21" x14ac:dyDescent="0.4">
      <c r="B59" s="145" t="s">
        <v>414</v>
      </c>
      <c r="C59" s="198" t="s">
        <v>567</v>
      </c>
      <c r="D59" t="s">
        <v>572</v>
      </c>
      <c r="E59" s="109">
        <v>7.4999999999999997E-2</v>
      </c>
      <c r="F59" s="199" t="s">
        <v>573</v>
      </c>
      <c r="G59" s="200" t="s">
        <v>23</v>
      </c>
      <c r="H59" s="273">
        <v>21990</v>
      </c>
      <c r="I59" s="274"/>
      <c r="J59" s="306">
        <f t="shared" si="6"/>
        <v>21990</v>
      </c>
      <c r="K59" s="201" t="s">
        <v>570</v>
      </c>
      <c r="L59" s="205">
        <v>7.0000000000000007E-2</v>
      </c>
      <c r="M59" s="206">
        <v>7.0000000000000007E-2</v>
      </c>
      <c r="N59" s="206">
        <v>7.0000000000000007E-2</v>
      </c>
      <c r="O59" s="207"/>
      <c r="P59" s="207" t="s">
        <v>574</v>
      </c>
      <c r="Q59" s="112" t="s">
        <v>149</v>
      </c>
      <c r="R59" s="70"/>
      <c r="S59" s="478"/>
      <c r="T59" s="478"/>
      <c r="U59" s="488"/>
    </row>
    <row r="60" spans="2:21" ht="21" x14ac:dyDescent="0.4">
      <c r="B60" s="145" t="s">
        <v>414</v>
      </c>
      <c r="C60" s="198" t="s">
        <v>567</v>
      </c>
      <c r="D60" t="s">
        <v>575</v>
      </c>
      <c r="E60" s="109">
        <v>0</v>
      </c>
      <c r="F60" s="251" t="s">
        <v>576</v>
      </c>
      <c r="G60" s="252" t="s">
        <v>28</v>
      </c>
      <c r="H60" s="273">
        <f>+H58+600</f>
        <v>21590</v>
      </c>
      <c r="I60" s="274"/>
      <c r="J60" s="306">
        <f t="shared" si="6"/>
        <v>21590</v>
      </c>
      <c r="K60" s="201" t="s">
        <v>570</v>
      </c>
      <c r="L60" s="205">
        <v>7.0000000000000007E-2</v>
      </c>
      <c r="M60" s="206">
        <v>7.0000000000000007E-2</v>
      </c>
      <c r="N60" s="206">
        <v>7.0000000000000007E-2</v>
      </c>
      <c r="O60" s="207"/>
      <c r="P60" s="207" t="s">
        <v>571</v>
      </c>
      <c r="Q60" s="112">
        <v>0</v>
      </c>
      <c r="R60" s="70"/>
      <c r="S60" s="478"/>
      <c r="T60" s="478"/>
      <c r="U60" s="488"/>
    </row>
    <row r="61" spans="2:21" ht="21" x14ac:dyDescent="0.4">
      <c r="B61" s="178" t="s">
        <v>414</v>
      </c>
      <c r="C61" s="208" t="s">
        <v>567</v>
      </c>
      <c r="D61" s="14" t="s">
        <v>577</v>
      </c>
      <c r="E61" s="158">
        <v>0</v>
      </c>
      <c r="F61" s="253" t="s">
        <v>578</v>
      </c>
      <c r="G61" s="254" t="s">
        <v>28</v>
      </c>
      <c r="H61" s="307">
        <f>+H59+600</f>
        <v>22590</v>
      </c>
      <c r="I61" s="308">
        <v>600</v>
      </c>
      <c r="J61" s="309">
        <f t="shared" si="6"/>
        <v>21990</v>
      </c>
      <c r="K61" s="212" t="s">
        <v>570</v>
      </c>
      <c r="L61" s="213">
        <v>7.0000000000000007E-2</v>
      </c>
      <c r="M61" s="214">
        <v>7.0000000000000007E-2</v>
      </c>
      <c r="N61" s="214">
        <v>7.0000000000000007E-2</v>
      </c>
      <c r="O61" s="215"/>
      <c r="P61" s="215" t="s">
        <v>574</v>
      </c>
      <c r="Q61" s="216">
        <v>0</v>
      </c>
      <c r="R61" s="293"/>
      <c r="S61" s="489" t="s">
        <v>28</v>
      </c>
      <c r="T61" s="489" t="s">
        <v>28</v>
      </c>
      <c r="U61" s="490"/>
    </row>
    <row r="62" spans="2:21" ht="21" x14ac:dyDescent="0.4">
      <c r="B62" s="145" t="s">
        <v>414</v>
      </c>
      <c r="C62" s="198" t="s">
        <v>579</v>
      </c>
      <c r="D62" t="s">
        <v>580</v>
      </c>
      <c r="E62" s="109">
        <v>0.1</v>
      </c>
      <c r="F62" s="255" t="s">
        <v>581</v>
      </c>
      <c r="G62" s="200" t="s">
        <v>23</v>
      </c>
      <c r="H62" s="202">
        <v>18990</v>
      </c>
      <c r="I62" s="203">
        <v>1000</v>
      </c>
      <c r="J62" s="204">
        <f t="shared" si="6"/>
        <v>17990</v>
      </c>
      <c r="K62" s="219" t="s">
        <v>582</v>
      </c>
      <c r="L62" s="205">
        <v>7.0000000000000007E-2</v>
      </c>
      <c r="M62" s="206">
        <v>7.0000000000000007E-2</v>
      </c>
      <c r="N62" s="206">
        <v>7.0000000000000007E-2</v>
      </c>
      <c r="O62" s="207"/>
      <c r="P62" s="207" t="s">
        <v>583</v>
      </c>
      <c r="Q62" s="486" t="s">
        <v>149</v>
      </c>
      <c r="R62" s="70"/>
      <c r="S62" s="491">
        <v>180</v>
      </c>
      <c r="T62" s="478" t="s">
        <v>584</v>
      </c>
      <c r="U62" s="477" t="s">
        <v>435</v>
      </c>
    </row>
    <row r="63" spans="2:21" ht="21" x14ac:dyDescent="0.4">
      <c r="B63" s="145" t="s">
        <v>414</v>
      </c>
      <c r="C63" s="198" t="s">
        <v>579</v>
      </c>
      <c r="D63" t="s">
        <v>585</v>
      </c>
      <c r="E63" s="109">
        <v>0.1</v>
      </c>
      <c r="F63" s="255" t="s">
        <v>586</v>
      </c>
      <c r="G63" s="200" t="s">
        <v>23</v>
      </c>
      <c r="H63" s="273">
        <v>20990</v>
      </c>
      <c r="I63" s="274">
        <v>2000</v>
      </c>
      <c r="J63" s="275">
        <f t="shared" si="6"/>
        <v>18990</v>
      </c>
      <c r="K63" s="219" t="s">
        <v>582</v>
      </c>
      <c r="L63" s="205">
        <v>7.0000000000000007E-2</v>
      </c>
      <c r="M63" s="206">
        <v>7.0000000000000007E-2</v>
      </c>
      <c r="N63" s="206">
        <v>7.0000000000000007E-2</v>
      </c>
      <c r="O63" s="207"/>
      <c r="P63" s="207" t="s">
        <v>587</v>
      </c>
      <c r="Q63" s="112">
        <v>0</v>
      </c>
      <c r="R63" s="70"/>
      <c r="S63" s="478"/>
      <c r="T63" s="478"/>
      <c r="U63" s="478"/>
    </row>
    <row r="64" spans="2:21" ht="21" x14ac:dyDescent="0.4">
      <c r="B64" s="145" t="s">
        <v>414</v>
      </c>
      <c r="C64" s="198" t="s">
        <v>579</v>
      </c>
      <c r="D64" t="s">
        <v>588</v>
      </c>
      <c r="E64" s="109">
        <v>0.1</v>
      </c>
      <c r="F64" s="255" t="s">
        <v>589</v>
      </c>
      <c r="G64" s="200" t="s">
        <v>23</v>
      </c>
      <c r="H64" s="273">
        <v>21990</v>
      </c>
      <c r="I64" s="274">
        <v>1300</v>
      </c>
      <c r="J64" s="275">
        <f t="shared" si="6"/>
        <v>20690</v>
      </c>
      <c r="K64" s="219" t="s">
        <v>582</v>
      </c>
      <c r="L64" s="205">
        <v>7.0000000000000007E-2</v>
      </c>
      <c r="M64" s="206">
        <v>7.0000000000000007E-2</v>
      </c>
      <c r="N64" s="206">
        <v>7.0000000000000007E-2</v>
      </c>
      <c r="O64" s="207"/>
      <c r="P64" s="207" t="s">
        <v>590</v>
      </c>
      <c r="Q64" s="112">
        <v>0</v>
      </c>
      <c r="R64" s="70"/>
      <c r="S64" s="478"/>
      <c r="T64" s="478"/>
      <c r="U64" s="478"/>
    </row>
    <row r="65" spans="2:23" ht="21" x14ac:dyDescent="0.4">
      <c r="B65" s="145" t="s">
        <v>414</v>
      </c>
      <c r="C65" s="198" t="s">
        <v>579</v>
      </c>
      <c r="D65" t="s">
        <v>591</v>
      </c>
      <c r="E65" s="109">
        <v>0.05</v>
      </c>
      <c r="F65" s="255" t="s">
        <v>592</v>
      </c>
      <c r="G65" s="200" t="s">
        <v>23</v>
      </c>
      <c r="H65" s="202">
        <v>21990</v>
      </c>
      <c r="I65" s="203"/>
      <c r="J65" s="204">
        <f t="shared" si="6"/>
        <v>21990</v>
      </c>
      <c r="K65" s="219" t="s">
        <v>582</v>
      </c>
      <c r="L65" s="205">
        <v>7.0000000000000007E-2</v>
      </c>
      <c r="M65" s="206">
        <v>7.0000000000000007E-2</v>
      </c>
      <c r="N65" s="206">
        <v>7.0000000000000007E-2</v>
      </c>
      <c r="O65" s="207"/>
      <c r="P65" s="207" t="s">
        <v>593</v>
      </c>
      <c r="Q65" s="112">
        <v>0</v>
      </c>
      <c r="R65" s="70"/>
      <c r="S65" s="478"/>
      <c r="T65" s="478"/>
      <c r="U65" s="478"/>
    </row>
    <row r="66" spans="2:23" ht="21" x14ac:dyDescent="0.4">
      <c r="B66" s="145" t="s">
        <v>414</v>
      </c>
      <c r="C66" s="198" t="s">
        <v>579</v>
      </c>
      <c r="D66" s="558" t="s">
        <v>594</v>
      </c>
      <c r="E66" s="559">
        <v>0.05</v>
      </c>
      <c r="F66" s="560" t="s">
        <v>595</v>
      </c>
      <c r="G66" s="561" t="s">
        <v>23</v>
      </c>
      <c r="H66" s="562">
        <v>23990</v>
      </c>
      <c r="I66" s="563">
        <v>500</v>
      </c>
      <c r="J66" s="564">
        <f t="shared" si="6"/>
        <v>23490</v>
      </c>
      <c r="K66" s="219" t="s">
        <v>582</v>
      </c>
      <c r="L66" s="205">
        <v>7.0000000000000007E-2</v>
      </c>
      <c r="M66" s="206">
        <v>7.0000000000000007E-2</v>
      </c>
      <c r="N66" s="206">
        <v>7.0000000000000007E-2</v>
      </c>
      <c r="O66" s="207"/>
      <c r="P66" s="207" t="s">
        <v>596</v>
      </c>
      <c r="Q66" s="112">
        <v>0</v>
      </c>
      <c r="R66" s="70"/>
      <c r="S66" s="478"/>
      <c r="T66" s="478"/>
      <c r="U66" s="478"/>
    </row>
    <row r="67" spans="2:23" ht="21" x14ac:dyDescent="0.4">
      <c r="B67" s="145" t="s">
        <v>414</v>
      </c>
      <c r="C67" s="198" t="s">
        <v>579</v>
      </c>
      <c r="D67" s="558" t="s">
        <v>597</v>
      </c>
      <c r="E67" s="559">
        <v>0.05</v>
      </c>
      <c r="F67" s="560" t="s">
        <v>598</v>
      </c>
      <c r="G67" s="561" t="s">
        <v>23</v>
      </c>
      <c r="H67" s="562">
        <v>23990</v>
      </c>
      <c r="I67" s="563">
        <v>200</v>
      </c>
      <c r="J67" s="564">
        <f t="shared" si="6"/>
        <v>23790</v>
      </c>
      <c r="K67" s="219" t="s">
        <v>582</v>
      </c>
      <c r="L67" s="205">
        <v>7.0000000000000007E-2</v>
      </c>
      <c r="M67" s="206">
        <v>7.0000000000000007E-2</v>
      </c>
      <c r="N67" s="206">
        <v>7.0000000000000007E-2</v>
      </c>
      <c r="O67" s="207"/>
      <c r="P67" s="207" t="s">
        <v>599</v>
      </c>
      <c r="Q67" s="112">
        <v>0</v>
      </c>
      <c r="R67" s="70"/>
      <c r="S67" s="478"/>
      <c r="T67" s="478"/>
      <c r="U67" s="478"/>
    </row>
    <row r="68" spans="2:23" ht="21" x14ac:dyDescent="0.4">
      <c r="B68" s="145" t="s">
        <v>414</v>
      </c>
      <c r="C68" s="198" t="s">
        <v>579</v>
      </c>
      <c r="D68" s="558" t="s">
        <v>600</v>
      </c>
      <c r="E68" s="559">
        <v>0.05</v>
      </c>
      <c r="F68" s="560" t="s">
        <v>601</v>
      </c>
      <c r="G68" s="561" t="s">
        <v>23</v>
      </c>
      <c r="H68" s="562">
        <v>25990</v>
      </c>
      <c r="I68" s="563">
        <v>0</v>
      </c>
      <c r="J68" s="564">
        <f t="shared" si="6"/>
        <v>25990</v>
      </c>
      <c r="K68" s="219" t="s">
        <v>582</v>
      </c>
      <c r="L68" s="205">
        <v>7.0000000000000007E-2</v>
      </c>
      <c r="M68" s="206">
        <v>7.0000000000000007E-2</v>
      </c>
      <c r="N68" s="206">
        <v>7.0000000000000007E-2</v>
      </c>
      <c r="O68" s="207"/>
      <c r="P68" s="207" t="s">
        <v>602</v>
      </c>
      <c r="Q68" s="112">
        <v>0</v>
      </c>
      <c r="R68" s="70"/>
      <c r="S68" s="478"/>
      <c r="T68" s="478"/>
      <c r="U68" s="478"/>
    </row>
    <row r="69" spans="2:23" ht="21" x14ac:dyDescent="0.4">
      <c r="B69" s="145" t="s">
        <v>414</v>
      </c>
      <c r="C69" s="198" t="s">
        <v>579</v>
      </c>
      <c r="D69" t="s">
        <v>603</v>
      </c>
      <c r="E69" s="109">
        <v>0</v>
      </c>
      <c r="F69" s="255" t="s">
        <v>604</v>
      </c>
      <c r="G69" s="200" t="s">
        <v>28</v>
      </c>
      <c r="H69" s="273">
        <f>H62+600</f>
        <v>19590</v>
      </c>
      <c r="I69" s="274">
        <v>2100</v>
      </c>
      <c r="J69" s="275">
        <f t="shared" si="6"/>
        <v>17490</v>
      </c>
      <c r="K69" s="219" t="s">
        <v>582</v>
      </c>
      <c r="L69" s="205">
        <v>7.0000000000000007E-2</v>
      </c>
      <c r="M69" s="206">
        <v>7.0000000000000007E-2</v>
      </c>
      <c r="N69" s="206">
        <v>7.0000000000000007E-2</v>
      </c>
      <c r="O69" s="207"/>
      <c r="P69" s="207" t="s">
        <v>583</v>
      </c>
      <c r="Q69" s="486" t="s">
        <v>149</v>
      </c>
      <c r="R69" s="70"/>
      <c r="S69" s="491">
        <f>+S62</f>
        <v>180</v>
      </c>
      <c r="T69" s="478" t="str">
        <f>+T62</f>
        <v>1er mantenimiento</v>
      </c>
      <c r="U69" s="477" t="s">
        <v>435</v>
      </c>
    </row>
    <row r="70" spans="2:23" ht="21" x14ac:dyDescent="0.4">
      <c r="B70" s="145" t="s">
        <v>414</v>
      </c>
      <c r="C70" s="198" t="s">
        <v>579</v>
      </c>
      <c r="D70" t="s">
        <v>605</v>
      </c>
      <c r="E70" s="109">
        <v>0</v>
      </c>
      <c r="F70" s="255" t="s">
        <v>606</v>
      </c>
      <c r="G70" s="200" t="s">
        <v>28</v>
      </c>
      <c r="H70" s="202">
        <f>H63+600</f>
        <v>21590</v>
      </c>
      <c r="I70" s="203">
        <f>+I63</f>
        <v>2000</v>
      </c>
      <c r="J70" s="204">
        <f t="shared" si="6"/>
        <v>19590</v>
      </c>
      <c r="K70" s="219" t="s">
        <v>582</v>
      </c>
      <c r="L70" s="205">
        <v>7.0000000000000007E-2</v>
      </c>
      <c r="M70" s="206">
        <v>7.0000000000000007E-2</v>
      </c>
      <c r="N70" s="206">
        <v>7.0000000000000007E-2</v>
      </c>
      <c r="O70" s="207"/>
      <c r="P70" s="207" t="s">
        <v>587</v>
      </c>
      <c r="Q70" s="112">
        <v>0</v>
      </c>
      <c r="R70" s="70"/>
      <c r="S70" s="478"/>
      <c r="T70" s="478"/>
      <c r="U70" s="478"/>
    </row>
    <row r="71" spans="2:23" ht="21" x14ac:dyDescent="0.4">
      <c r="B71" s="145" t="s">
        <v>414</v>
      </c>
      <c r="C71" s="198" t="s">
        <v>579</v>
      </c>
      <c r="D71" t="s">
        <v>607</v>
      </c>
      <c r="E71" s="109">
        <v>0</v>
      </c>
      <c r="F71" s="255" t="s">
        <v>608</v>
      </c>
      <c r="G71" s="200" t="s">
        <v>28</v>
      </c>
      <c r="H71" s="202">
        <f>H64+600</f>
        <v>22590</v>
      </c>
      <c r="I71" s="203">
        <f>+I64</f>
        <v>1300</v>
      </c>
      <c r="J71" s="204">
        <f t="shared" si="6"/>
        <v>21290</v>
      </c>
      <c r="K71" s="219" t="s">
        <v>582</v>
      </c>
      <c r="L71" s="205">
        <v>7.0000000000000007E-2</v>
      </c>
      <c r="M71" s="206">
        <v>7.0000000000000007E-2</v>
      </c>
      <c r="N71" s="206">
        <v>7.0000000000000007E-2</v>
      </c>
      <c r="O71" s="207"/>
      <c r="P71" s="207" t="s">
        <v>590</v>
      </c>
      <c r="Q71" s="112">
        <v>0</v>
      </c>
      <c r="R71" s="70"/>
      <c r="S71" s="478"/>
      <c r="T71" s="478"/>
      <c r="U71" s="478"/>
    </row>
    <row r="72" spans="2:23" ht="21" x14ac:dyDescent="0.4">
      <c r="B72" s="142" t="s">
        <v>414</v>
      </c>
      <c r="C72" s="188" t="s">
        <v>609</v>
      </c>
      <c r="D72" s="16" t="s">
        <v>610</v>
      </c>
      <c r="E72" s="124">
        <v>0.1</v>
      </c>
      <c r="F72" s="189" t="s">
        <v>611</v>
      </c>
      <c r="G72" s="190" t="s">
        <v>23</v>
      </c>
      <c r="H72" s="217">
        <v>18990</v>
      </c>
      <c r="I72" s="191">
        <v>500</v>
      </c>
      <c r="J72" s="192">
        <f t="shared" si="6"/>
        <v>18490</v>
      </c>
      <c r="K72" s="218" t="s">
        <v>582</v>
      </c>
      <c r="L72" s="194">
        <v>7.0000000000000007E-2</v>
      </c>
      <c r="M72" s="195">
        <v>7.0000000000000007E-2</v>
      </c>
      <c r="N72" s="195">
        <v>7.0000000000000007E-2</v>
      </c>
      <c r="O72" s="196"/>
      <c r="P72" s="196" t="s">
        <v>612</v>
      </c>
      <c r="Q72" s="492" t="s">
        <v>149</v>
      </c>
      <c r="R72" s="313"/>
      <c r="S72" s="493">
        <v>500</v>
      </c>
      <c r="T72" s="475" t="s">
        <v>499</v>
      </c>
      <c r="U72" s="689" t="s">
        <v>613</v>
      </c>
    </row>
    <row r="73" spans="2:23" ht="21" x14ac:dyDescent="0.4">
      <c r="B73" s="145" t="s">
        <v>414</v>
      </c>
      <c r="C73" s="198" t="s">
        <v>609</v>
      </c>
      <c r="D73" t="s">
        <v>614</v>
      </c>
      <c r="E73" s="109">
        <v>0.1</v>
      </c>
      <c r="F73" s="199" t="s">
        <v>615</v>
      </c>
      <c r="G73" s="200" t="s">
        <v>23</v>
      </c>
      <c r="H73" s="202">
        <v>20290</v>
      </c>
      <c r="I73" s="203">
        <v>800</v>
      </c>
      <c r="J73" s="204">
        <f t="shared" si="6"/>
        <v>19490</v>
      </c>
      <c r="K73" s="219" t="s">
        <v>582</v>
      </c>
      <c r="L73" s="205">
        <v>7.0000000000000007E-2</v>
      </c>
      <c r="M73" s="206">
        <v>7.0000000000000007E-2</v>
      </c>
      <c r="N73" s="206">
        <v>7.0000000000000007E-2</v>
      </c>
      <c r="O73" s="207"/>
      <c r="P73" s="207" t="s">
        <v>616</v>
      </c>
      <c r="Q73" s="486" t="s">
        <v>149</v>
      </c>
      <c r="R73" s="70"/>
      <c r="S73" s="491">
        <f>+S72</f>
        <v>500</v>
      </c>
      <c r="T73" s="478" t="str">
        <f>+T72</f>
        <v>BONO</v>
      </c>
      <c r="U73" s="690"/>
    </row>
    <row r="74" spans="2:23" ht="21" x14ac:dyDescent="0.4">
      <c r="B74" s="145" t="s">
        <v>414</v>
      </c>
      <c r="C74" s="198" t="s">
        <v>609</v>
      </c>
      <c r="D74" t="s">
        <v>617</v>
      </c>
      <c r="E74" s="109">
        <v>0.05</v>
      </c>
      <c r="F74" s="199" t="s">
        <v>618</v>
      </c>
      <c r="G74" s="200" t="s">
        <v>23</v>
      </c>
      <c r="H74" s="202"/>
      <c r="I74" s="203"/>
      <c r="J74" s="204"/>
      <c r="K74" s="219" t="s">
        <v>582</v>
      </c>
      <c r="L74" s="205">
        <v>7.0000000000000007E-2</v>
      </c>
      <c r="M74" s="206">
        <v>7.0000000000000007E-2</v>
      </c>
      <c r="N74" s="206">
        <v>7.0000000000000007E-2</v>
      </c>
      <c r="O74" s="207"/>
      <c r="P74" s="207" t="s">
        <v>619</v>
      </c>
      <c r="Q74" s="486" t="s">
        <v>149</v>
      </c>
      <c r="R74" s="70"/>
      <c r="S74" s="491"/>
      <c r="T74" s="478"/>
      <c r="U74" s="690"/>
    </row>
    <row r="75" spans="2:23" ht="21" x14ac:dyDescent="0.4">
      <c r="B75" s="145" t="s">
        <v>414</v>
      </c>
      <c r="C75" s="198" t="s">
        <v>609</v>
      </c>
      <c r="D75" t="s">
        <v>620</v>
      </c>
      <c r="E75" s="109">
        <v>0.05</v>
      </c>
      <c r="F75" s="199" t="s">
        <v>621</v>
      </c>
      <c r="G75" s="200" t="s">
        <v>23</v>
      </c>
      <c r="H75" s="202"/>
      <c r="I75" s="203"/>
      <c r="J75" s="204"/>
      <c r="K75" s="219" t="s">
        <v>582</v>
      </c>
      <c r="L75" s="205">
        <v>7.0000000000000007E-2</v>
      </c>
      <c r="M75" s="206">
        <v>7.0000000000000007E-2</v>
      </c>
      <c r="N75" s="206">
        <v>7.0000000000000007E-2</v>
      </c>
      <c r="O75" s="207"/>
      <c r="P75" s="207" t="s">
        <v>622</v>
      </c>
      <c r="Q75" s="486" t="s">
        <v>149</v>
      </c>
      <c r="R75" s="70"/>
      <c r="S75" s="491"/>
      <c r="T75" s="478"/>
      <c r="U75" s="690"/>
    </row>
    <row r="76" spans="2:23" ht="21" x14ac:dyDescent="0.4">
      <c r="B76" s="145" t="s">
        <v>414</v>
      </c>
      <c r="C76" s="198" t="s">
        <v>609</v>
      </c>
      <c r="D76" t="s">
        <v>623</v>
      </c>
      <c r="E76" s="109">
        <v>0</v>
      </c>
      <c r="F76" s="199" t="s">
        <v>624</v>
      </c>
      <c r="G76" s="200" t="s">
        <v>28</v>
      </c>
      <c r="H76" s="202">
        <f>18990+600</f>
        <v>19590</v>
      </c>
      <c r="I76" s="203">
        <f>I72</f>
        <v>500</v>
      </c>
      <c r="J76" s="204">
        <f t="shared" ref="J76:J79" si="10">H76-I76</f>
        <v>19090</v>
      </c>
      <c r="K76" s="219" t="s">
        <v>582</v>
      </c>
      <c r="L76" s="205">
        <v>7.0000000000000007E-2</v>
      </c>
      <c r="M76" s="206">
        <v>7.0000000000000007E-2</v>
      </c>
      <c r="N76" s="206">
        <v>7.0000000000000007E-2</v>
      </c>
      <c r="O76" s="207"/>
      <c r="P76" s="207" t="s">
        <v>612</v>
      </c>
      <c r="Q76" s="486" t="s">
        <v>149</v>
      </c>
      <c r="R76" s="70"/>
      <c r="S76" s="491">
        <f>+S73</f>
        <v>500</v>
      </c>
      <c r="T76" s="478" t="str">
        <f>+T73</f>
        <v>BONO</v>
      </c>
      <c r="U76" s="690"/>
    </row>
    <row r="77" spans="2:23" ht="21" x14ac:dyDescent="0.4">
      <c r="B77" s="178" t="s">
        <v>414</v>
      </c>
      <c r="C77" s="208" t="s">
        <v>609</v>
      </c>
      <c r="D77" s="14" t="s">
        <v>625</v>
      </c>
      <c r="E77" s="158">
        <v>0</v>
      </c>
      <c r="F77" s="209" t="s">
        <v>626</v>
      </c>
      <c r="G77" s="210" t="s">
        <v>28</v>
      </c>
      <c r="H77" s="221">
        <f>20290+600</f>
        <v>20890</v>
      </c>
      <c r="I77" s="222">
        <f>I73</f>
        <v>800</v>
      </c>
      <c r="J77" s="204">
        <f t="shared" si="10"/>
        <v>20090</v>
      </c>
      <c r="K77" s="219" t="s">
        <v>582</v>
      </c>
      <c r="L77" s="205">
        <v>7.0000000000000007E-2</v>
      </c>
      <c r="M77" s="206">
        <v>7.0000000000000007E-2</v>
      </c>
      <c r="N77" s="206">
        <v>7.0000000000000007E-2</v>
      </c>
      <c r="O77" s="207"/>
      <c r="P77" s="207" t="s">
        <v>616</v>
      </c>
      <c r="Q77" s="486" t="s">
        <v>149</v>
      </c>
      <c r="R77" s="70"/>
      <c r="S77" s="491">
        <f>+S76</f>
        <v>500</v>
      </c>
      <c r="T77" s="478" t="str">
        <f>+T76</f>
        <v>BONO</v>
      </c>
      <c r="U77" s="691"/>
    </row>
    <row r="78" spans="2:23" ht="28.5" customHeight="1" x14ac:dyDescent="0.4">
      <c r="B78" s="142" t="s">
        <v>414</v>
      </c>
      <c r="C78" s="188" t="s">
        <v>627</v>
      </c>
      <c r="D78" s="16" t="s">
        <v>628</v>
      </c>
      <c r="E78" s="124">
        <v>7.4999999999999997E-2</v>
      </c>
      <c r="F78" s="189" t="s">
        <v>629</v>
      </c>
      <c r="G78" s="190" t="s">
        <v>23</v>
      </c>
      <c r="H78" s="270">
        <v>22990</v>
      </c>
      <c r="I78" s="271">
        <v>1000</v>
      </c>
      <c r="J78" s="272">
        <f t="shared" si="10"/>
        <v>21990</v>
      </c>
      <c r="K78" s="676" t="s">
        <v>630</v>
      </c>
      <c r="L78" s="194">
        <v>7.0000000000000007E-2</v>
      </c>
      <c r="M78" s="195">
        <v>7.0000000000000007E-2</v>
      </c>
      <c r="N78" s="195">
        <v>7.0000000000000007E-2</v>
      </c>
      <c r="O78" s="196"/>
      <c r="P78" s="196" t="s">
        <v>631</v>
      </c>
      <c r="Q78" s="492" t="s">
        <v>149</v>
      </c>
      <c r="R78" s="313"/>
      <c r="S78" s="494">
        <v>7.3200000000000001E-2</v>
      </c>
      <c r="T78" s="475" t="s">
        <v>499</v>
      </c>
      <c r="U78" s="679">
        <v>40</v>
      </c>
      <c r="V78" s="485"/>
      <c r="W78" s="495"/>
    </row>
    <row r="79" spans="2:23" ht="28.5" customHeight="1" x14ac:dyDescent="0.4">
      <c r="B79" s="145" t="s">
        <v>414</v>
      </c>
      <c r="C79" s="198" t="s">
        <v>627</v>
      </c>
      <c r="D79" t="s">
        <v>632</v>
      </c>
      <c r="E79" s="109">
        <v>7.4999999999999997E-2</v>
      </c>
      <c r="F79" s="199" t="s">
        <v>633</v>
      </c>
      <c r="G79" s="200" t="s">
        <v>23</v>
      </c>
      <c r="H79" s="273">
        <f>H78+500</f>
        <v>23490</v>
      </c>
      <c r="I79" s="274">
        <v>1000</v>
      </c>
      <c r="J79" s="275">
        <f t="shared" si="10"/>
        <v>22490</v>
      </c>
      <c r="K79" s="677"/>
      <c r="L79" s="205">
        <v>7.0000000000000007E-2</v>
      </c>
      <c r="M79" s="206">
        <v>7.0000000000000007E-2</v>
      </c>
      <c r="N79" s="206">
        <v>7.0000000000000007E-2</v>
      </c>
      <c r="O79" s="207"/>
      <c r="P79" s="207" t="s">
        <v>631</v>
      </c>
      <c r="Q79" s="486" t="s">
        <v>149</v>
      </c>
      <c r="R79" s="70"/>
      <c r="S79" s="496">
        <f t="shared" ref="S79:S81" si="11">+S78</f>
        <v>7.3200000000000001E-2</v>
      </c>
      <c r="T79" s="475" t="s">
        <v>499</v>
      </c>
      <c r="U79" s="680"/>
    </row>
    <row r="80" spans="2:23" ht="30" customHeight="1" x14ac:dyDescent="0.4">
      <c r="B80" s="145" t="s">
        <v>414</v>
      </c>
      <c r="C80" s="198" t="s">
        <v>627</v>
      </c>
      <c r="D80" t="s">
        <v>634</v>
      </c>
      <c r="E80" s="109">
        <v>7.4999999999999997E-2</v>
      </c>
      <c r="F80" s="199" t="s">
        <v>635</v>
      </c>
      <c r="G80" s="200" t="s">
        <v>23</v>
      </c>
      <c r="H80" s="202">
        <v>23990</v>
      </c>
      <c r="I80" s="203">
        <v>1000</v>
      </c>
      <c r="J80" s="204">
        <f>H80-I80</f>
        <v>22990</v>
      </c>
      <c r="K80" s="677"/>
      <c r="L80" s="205">
        <v>7.0000000000000007E-2</v>
      </c>
      <c r="M80" s="206">
        <v>7.0000000000000007E-2</v>
      </c>
      <c r="N80" s="206">
        <v>7.0000000000000007E-2</v>
      </c>
      <c r="O80" s="207"/>
      <c r="P80" s="207" t="s">
        <v>636</v>
      </c>
      <c r="Q80" s="486" t="s">
        <v>149</v>
      </c>
      <c r="R80" s="70"/>
      <c r="S80" s="496">
        <f t="shared" si="11"/>
        <v>7.3200000000000001E-2</v>
      </c>
      <c r="T80" s="475" t="s">
        <v>499</v>
      </c>
      <c r="U80" s="680"/>
    </row>
    <row r="81" spans="2:21" ht="30" customHeight="1" x14ac:dyDescent="0.4">
      <c r="B81" s="178" t="s">
        <v>414</v>
      </c>
      <c r="C81" s="208" t="s">
        <v>627</v>
      </c>
      <c r="D81" s="14" t="s">
        <v>637</v>
      </c>
      <c r="E81" s="158">
        <v>7.4999999999999997E-2</v>
      </c>
      <c r="F81" s="209" t="s">
        <v>638</v>
      </c>
      <c r="G81" s="210" t="s">
        <v>23</v>
      </c>
      <c r="H81" s="221">
        <f>H80+500</f>
        <v>24490</v>
      </c>
      <c r="I81" s="222">
        <v>1000</v>
      </c>
      <c r="J81" s="211">
        <f t="shared" ref="J81:J88" si="12">H81-I81</f>
        <v>23490</v>
      </c>
      <c r="K81" s="678"/>
      <c r="L81" s="213">
        <v>7.0000000000000007E-2</v>
      </c>
      <c r="M81" s="214">
        <v>7.0000000000000007E-2</v>
      </c>
      <c r="N81" s="214">
        <v>7.0000000000000007E-2</v>
      </c>
      <c r="O81" s="215"/>
      <c r="P81" s="215" t="s">
        <v>636</v>
      </c>
      <c r="Q81" s="497" t="s">
        <v>149</v>
      </c>
      <c r="R81" s="293"/>
      <c r="S81" s="498">
        <f t="shared" si="11"/>
        <v>7.3200000000000001E-2</v>
      </c>
      <c r="T81" s="475" t="s">
        <v>499</v>
      </c>
      <c r="U81" s="681"/>
    </row>
    <row r="82" spans="2:21" ht="21" x14ac:dyDescent="0.4">
      <c r="B82" s="142" t="s">
        <v>414</v>
      </c>
      <c r="C82" s="188" t="s">
        <v>639</v>
      </c>
      <c r="D82" s="16" t="s">
        <v>640</v>
      </c>
      <c r="E82" s="124">
        <v>0.05</v>
      </c>
      <c r="F82" s="189" t="s">
        <v>641</v>
      </c>
      <c r="G82" s="190" t="s">
        <v>23</v>
      </c>
      <c r="H82" s="270">
        <v>13990</v>
      </c>
      <c r="I82" s="310">
        <v>1400</v>
      </c>
      <c r="J82" s="311">
        <f t="shared" si="12"/>
        <v>12590</v>
      </c>
      <c r="K82" s="218" t="s">
        <v>642</v>
      </c>
      <c r="L82" s="194">
        <v>7.0000000000000007E-2</v>
      </c>
      <c r="M82" s="195">
        <v>7.0000000000000007E-2</v>
      </c>
      <c r="N82" s="195">
        <v>7.0000000000000007E-2</v>
      </c>
      <c r="O82" s="196"/>
      <c r="P82" s="196" t="s">
        <v>643</v>
      </c>
      <c r="Q82" s="197" t="s">
        <v>149</v>
      </c>
      <c r="R82" s="313"/>
      <c r="S82" s="493">
        <v>250</v>
      </c>
      <c r="T82" s="475" t="s">
        <v>499</v>
      </c>
      <c r="U82" s="493" t="s">
        <v>613</v>
      </c>
    </row>
    <row r="83" spans="2:21" ht="21" x14ac:dyDescent="0.4">
      <c r="B83" s="145" t="s">
        <v>414</v>
      </c>
      <c r="C83" s="198" t="s">
        <v>639</v>
      </c>
      <c r="D83" t="s">
        <v>644</v>
      </c>
      <c r="E83" s="109">
        <v>0.05</v>
      </c>
      <c r="F83" s="199" t="s">
        <v>645</v>
      </c>
      <c r="G83" s="200" t="s">
        <v>23</v>
      </c>
      <c r="H83" s="273">
        <v>15490</v>
      </c>
      <c r="I83" s="278">
        <v>1900</v>
      </c>
      <c r="J83" s="279">
        <f t="shared" si="12"/>
        <v>13590</v>
      </c>
      <c r="K83" s="219" t="s">
        <v>646</v>
      </c>
      <c r="L83" s="205">
        <v>7.0000000000000007E-2</v>
      </c>
      <c r="M83" s="206">
        <v>7.0000000000000007E-2</v>
      </c>
      <c r="N83" s="206">
        <v>7.0000000000000007E-2</v>
      </c>
      <c r="O83" s="207"/>
      <c r="P83" s="207" t="s">
        <v>647</v>
      </c>
      <c r="Q83" s="112">
        <v>0</v>
      </c>
      <c r="R83" s="70"/>
      <c r="S83" s="478"/>
      <c r="T83" s="478"/>
      <c r="U83" s="478"/>
    </row>
    <row r="84" spans="2:21" ht="21" x14ac:dyDescent="0.4">
      <c r="B84" s="145" t="s">
        <v>414</v>
      </c>
      <c r="C84" s="198" t="s">
        <v>639</v>
      </c>
      <c r="D84" t="s">
        <v>648</v>
      </c>
      <c r="E84" s="109">
        <v>0.05</v>
      </c>
      <c r="F84" s="199" t="s">
        <v>649</v>
      </c>
      <c r="G84" s="200" t="s">
        <v>23</v>
      </c>
      <c r="H84" s="202">
        <v>16490</v>
      </c>
      <c r="I84" s="235">
        <v>1500</v>
      </c>
      <c r="J84" s="236">
        <f t="shared" si="12"/>
        <v>14990</v>
      </c>
      <c r="K84" s="219" t="s">
        <v>646</v>
      </c>
      <c r="L84" s="205">
        <v>7.0000000000000007E-2</v>
      </c>
      <c r="M84" s="206">
        <v>7.0000000000000007E-2</v>
      </c>
      <c r="N84" s="206">
        <v>7.0000000000000007E-2</v>
      </c>
      <c r="O84" s="207"/>
      <c r="P84" s="207" t="s">
        <v>650</v>
      </c>
      <c r="Q84" s="112">
        <v>0</v>
      </c>
      <c r="R84" s="70"/>
      <c r="S84" s="478"/>
      <c r="T84" s="478"/>
      <c r="U84" s="478"/>
    </row>
    <row r="85" spans="2:21" ht="21" x14ac:dyDescent="0.4">
      <c r="B85" s="145" t="s">
        <v>414</v>
      </c>
      <c r="C85" s="198" t="s">
        <v>639</v>
      </c>
      <c r="D85" t="s">
        <v>651</v>
      </c>
      <c r="E85" s="109">
        <v>0</v>
      </c>
      <c r="F85" s="199" t="s">
        <v>652</v>
      </c>
      <c r="G85" s="200" t="s">
        <v>28</v>
      </c>
      <c r="H85" s="273">
        <f>H82+600</f>
        <v>14590</v>
      </c>
      <c r="I85" s="278">
        <v>2000</v>
      </c>
      <c r="J85" s="279">
        <f t="shared" si="12"/>
        <v>12590</v>
      </c>
      <c r="K85" s="219" t="s">
        <v>642</v>
      </c>
      <c r="L85" s="205">
        <v>7.0000000000000007E-2</v>
      </c>
      <c r="M85" s="206">
        <v>7.0000000000000007E-2</v>
      </c>
      <c r="N85" s="206">
        <v>7.0000000000000007E-2</v>
      </c>
      <c r="O85" s="207"/>
      <c r="P85" s="207" t="s">
        <v>643</v>
      </c>
      <c r="Q85" s="486" t="s">
        <v>149</v>
      </c>
      <c r="R85" s="70"/>
      <c r="S85" s="491">
        <f>+S82</f>
        <v>250</v>
      </c>
      <c r="T85" s="478" t="s">
        <v>499</v>
      </c>
      <c r="U85" s="478" t="str">
        <f>+U82</f>
        <v>(Maximo 20 entre Singas y con gas)</v>
      </c>
    </row>
    <row r="86" spans="2:21" ht="21" x14ac:dyDescent="0.4">
      <c r="B86" s="145" t="s">
        <v>414</v>
      </c>
      <c r="C86" s="198" t="s">
        <v>639</v>
      </c>
      <c r="D86" t="s">
        <v>653</v>
      </c>
      <c r="E86" s="109">
        <v>0</v>
      </c>
      <c r="F86" s="199" t="s">
        <v>654</v>
      </c>
      <c r="G86" s="200" t="s">
        <v>28</v>
      </c>
      <c r="H86" s="273">
        <f>H83+600</f>
        <v>16090</v>
      </c>
      <c r="I86" s="278">
        <v>3000</v>
      </c>
      <c r="J86" s="279">
        <f t="shared" si="12"/>
        <v>13090</v>
      </c>
      <c r="K86" s="219" t="s">
        <v>646</v>
      </c>
      <c r="L86" s="205">
        <v>7.0000000000000007E-2</v>
      </c>
      <c r="M86" s="206">
        <v>7.0000000000000007E-2</v>
      </c>
      <c r="N86" s="206">
        <v>7.0000000000000007E-2</v>
      </c>
      <c r="O86" s="207"/>
      <c r="P86" s="207" t="s">
        <v>647</v>
      </c>
      <c r="Q86" s="112">
        <v>0</v>
      </c>
      <c r="R86" s="70"/>
      <c r="S86" s="478"/>
      <c r="T86" s="478"/>
      <c r="U86" s="478"/>
    </row>
    <row r="87" spans="2:21" ht="21" x14ac:dyDescent="0.4">
      <c r="B87" s="148" t="s">
        <v>414</v>
      </c>
      <c r="C87" s="256" t="s">
        <v>639</v>
      </c>
      <c r="D87" s="12" t="s">
        <v>655</v>
      </c>
      <c r="E87" s="115">
        <v>0</v>
      </c>
      <c r="F87" s="257" t="s">
        <v>656</v>
      </c>
      <c r="G87" s="258" t="s">
        <v>28</v>
      </c>
      <c r="H87" s="280">
        <f>H84+600</f>
        <v>17090</v>
      </c>
      <c r="I87" s="281">
        <v>1500</v>
      </c>
      <c r="J87" s="282">
        <f t="shared" si="12"/>
        <v>15590</v>
      </c>
      <c r="K87" s="259" t="str">
        <f>K84</f>
        <v>MULTIMEDIA SP 950 ANDROID + CÁMARA  + SENSORES</v>
      </c>
      <c r="L87" s="260">
        <v>7.0000000000000007E-2</v>
      </c>
      <c r="M87" s="261">
        <v>7.0000000000000007E-2</v>
      </c>
      <c r="N87" s="261">
        <v>7.0000000000000007E-2</v>
      </c>
      <c r="O87" s="262"/>
      <c r="P87" s="215" t="s">
        <v>650</v>
      </c>
      <c r="Q87" s="118">
        <v>0</v>
      </c>
      <c r="R87" s="86"/>
      <c r="S87" s="499"/>
      <c r="T87" s="499"/>
      <c r="U87" s="499"/>
    </row>
    <row r="88" spans="2:21" ht="28.8" x14ac:dyDescent="0.3">
      <c r="B88" s="148" t="s">
        <v>414</v>
      </c>
      <c r="C88" s="326" t="s">
        <v>657</v>
      </c>
      <c r="D88" s="13" t="s">
        <v>658</v>
      </c>
      <c r="E88" s="115">
        <v>0</v>
      </c>
      <c r="F88" s="327" t="s">
        <v>659</v>
      </c>
      <c r="G88" s="160" t="s">
        <v>23</v>
      </c>
      <c r="H88" s="328">
        <v>18990</v>
      </c>
      <c r="I88" s="281">
        <v>2000</v>
      </c>
      <c r="J88" s="282">
        <f t="shared" si="12"/>
        <v>16990</v>
      </c>
      <c r="K88" s="329" t="s">
        <v>660</v>
      </c>
      <c r="L88" s="330">
        <v>7.0000000000000007E-2</v>
      </c>
      <c r="M88" s="331">
        <v>7.0000000000000007E-2</v>
      </c>
      <c r="N88" s="331">
        <v>7.0000000000000007E-2</v>
      </c>
      <c r="O88" s="332"/>
      <c r="P88" s="332" t="s">
        <v>661</v>
      </c>
      <c r="Q88" s="436">
        <v>0</v>
      </c>
      <c r="R88" s="536"/>
      <c r="S88" s="500">
        <v>250</v>
      </c>
      <c r="T88" s="501" t="s">
        <v>499</v>
      </c>
      <c r="U88" s="500">
        <v>5</v>
      </c>
    </row>
  </sheetData>
  <mergeCells count="8">
    <mergeCell ref="K78:K81"/>
    <mergeCell ref="U78:U81"/>
    <mergeCell ref="B1:G1"/>
    <mergeCell ref="B2:G2"/>
    <mergeCell ref="H4:K4"/>
    <mergeCell ref="U16:U25"/>
    <mergeCell ref="U42:U57"/>
    <mergeCell ref="U72:U77"/>
  </mergeCells>
  <conditionalFormatting sqref="L6:N87">
    <cfRule type="cellIs" dxfId="95" priority="4" operator="between">
      <formula>0.01</formula>
      <formula>0.06</formula>
    </cfRule>
  </conditionalFormatting>
  <conditionalFormatting sqref="L6:N41">
    <cfRule type="expression" dxfId="94" priority="5">
      <formula>#REF!&lt;&gt;#REF!</formula>
    </cfRule>
  </conditionalFormatting>
  <conditionalFormatting sqref="L42:N87">
    <cfRule type="expression" dxfId="93" priority="3">
      <formula>#REF!&lt;&gt;#REF!</formula>
    </cfRule>
  </conditionalFormatting>
  <conditionalFormatting sqref="L88:N88">
    <cfRule type="cellIs" dxfId="92" priority="2" operator="between">
      <formula>0.01</formula>
      <formula>0.06</formula>
    </cfRule>
  </conditionalFormatting>
  <conditionalFormatting sqref="L88:N88">
    <cfRule type="expression" dxfId="91" priority="1">
      <formula>#REF!&lt;&gt;#REF!</formula>
    </cfRule>
  </conditionalFormatting>
  <pageMargins left="0.23622047244094491" right="0.23622047244094491" top="0.74803149606299213" bottom="0.74803149606299213" header="0.31496062992125984" footer="0.31496062992125984"/>
  <pageSetup scale="28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7C0D0-73C8-4F04-BEBC-C55D1076033F}">
  <dimension ref="B4:X35"/>
  <sheetViews>
    <sheetView showGridLines="0" topLeftCell="A3" zoomScale="80" zoomScaleNormal="80" workbookViewId="0">
      <pane xSplit="6" ySplit="6" topLeftCell="H9" activePane="bottomRight" state="frozen"/>
      <selection pane="topRight" activeCell="G3" sqref="G3"/>
      <selection pane="bottomLeft" activeCell="A6" sqref="A6"/>
      <selection pane="bottomRight" activeCell="N9" sqref="N9:N26"/>
    </sheetView>
  </sheetViews>
  <sheetFormatPr baseColWidth="10" defaultColWidth="11.44140625" defaultRowHeight="14.4" x14ac:dyDescent="0.3"/>
  <cols>
    <col min="1" max="1" width="4.6640625" customWidth="1"/>
    <col min="2" max="2" width="15.33203125" customWidth="1"/>
    <col min="3" max="3" width="17.5546875" bestFit="1" customWidth="1"/>
    <col min="4" max="4" width="22.33203125" customWidth="1"/>
    <col min="5" max="5" width="6.5546875" customWidth="1"/>
    <col min="6" max="6" width="55.6640625" customWidth="1"/>
    <col min="7" max="7" width="20.6640625" customWidth="1"/>
    <col min="8" max="8" width="11.44140625" customWidth="1"/>
    <col min="9" max="9" width="10.5546875" customWidth="1"/>
    <col min="10" max="10" width="10.6640625" customWidth="1"/>
    <col min="11" max="11" width="11.44140625" customWidth="1"/>
    <col min="12" max="14" width="14" style="1" customWidth="1"/>
    <col min="15" max="15" width="40.44140625" style="1" customWidth="1"/>
    <col min="16" max="16" width="115.5546875" hidden="1" customWidth="1"/>
    <col min="17" max="18" width="10.109375" hidden="1" customWidth="1"/>
    <col min="19" max="19" width="9.5546875" hidden="1" customWidth="1"/>
    <col min="20" max="20" width="16" customWidth="1"/>
    <col min="21" max="21" width="7" style="1" customWidth="1"/>
    <col min="22" max="22" width="44" style="1" customWidth="1"/>
  </cols>
  <sheetData>
    <row r="4" spans="2:24" s="2" customFormat="1" ht="23.4" x14ac:dyDescent="0.45">
      <c r="B4" s="656" t="s">
        <v>175</v>
      </c>
      <c r="C4" s="656"/>
      <c r="D4" s="656"/>
      <c r="E4" s="656"/>
      <c r="F4" s="656"/>
      <c r="G4" s="656"/>
      <c r="H4" s="530"/>
      <c r="I4" s="530"/>
      <c r="J4" s="530"/>
      <c r="K4" s="530"/>
      <c r="L4" s="530"/>
      <c r="M4" s="530"/>
      <c r="N4" s="530"/>
      <c r="O4" s="530"/>
      <c r="U4" s="4"/>
      <c r="V4" s="4"/>
    </row>
    <row r="5" spans="2:24" ht="21.75" customHeight="1" x14ac:dyDescent="0.3">
      <c r="B5" s="670" t="s">
        <v>662</v>
      </c>
      <c r="C5" s="670"/>
      <c r="D5" s="670"/>
      <c r="E5" s="670"/>
      <c r="F5" s="670"/>
      <c r="G5" s="670"/>
      <c r="H5" s="531"/>
      <c r="I5" s="531"/>
      <c r="J5" s="531"/>
      <c r="K5" s="531"/>
      <c r="L5" s="531"/>
      <c r="M5" s="531"/>
      <c r="N5" s="531"/>
      <c r="O5" s="531"/>
    </row>
    <row r="6" spans="2:24" ht="21.75" customHeight="1" thickBot="1" x14ac:dyDescent="0.35"/>
    <row r="7" spans="2:24" ht="15" thickBot="1" x14ac:dyDescent="0.35">
      <c r="H7" s="659" t="s">
        <v>0</v>
      </c>
      <c r="I7" s="660"/>
      <c r="J7" s="660"/>
      <c r="K7" s="671"/>
      <c r="L7" s="659" t="s">
        <v>1</v>
      </c>
      <c r="M7" s="660"/>
      <c r="N7" s="660"/>
      <c r="O7" s="671"/>
    </row>
    <row r="8" spans="2:24" ht="77.25" customHeight="1" thickBot="1" x14ac:dyDescent="0.35">
      <c r="B8" s="30" t="s">
        <v>2</v>
      </c>
      <c r="C8" s="32" t="s">
        <v>3</v>
      </c>
      <c r="D8" s="32" t="s">
        <v>4</v>
      </c>
      <c r="E8" s="32" t="s">
        <v>5</v>
      </c>
      <c r="F8" s="32" t="s">
        <v>6</v>
      </c>
      <c r="G8" s="33" t="s">
        <v>7</v>
      </c>
      <c r="H8" s="120" t="s">
        <v>181</v>
      </c>
      <c r="I8" s="121" t="s">
        <v>9</v>
      </c>
      <c r="J8" s="34" t="s">
        <v>663</v>
      </c>
      <c r="K8" s="122" t="s">
        <v>11</v>
      </c>
      <c r="L8" s="120" t="s">
        <v>181</v>
      </c>
      <c r="M8" s="121" t="s">
        <v>9</v>
      </c>
      <c r="N8" s="34" t="s">
        <v>663</v>
      </c>
      <c r="O8" s="122" t="s">
        <v>11</v>
      </c>
      <c r="P8" s="39" t="s">
        <v>12</v>
      </c>
      <c r="Q8" s="8" t="s">
        <v>13</v>
      </c>
      <c r="R8" s="8" t="s">
        <v>14</v>
      </c>
      <c r="S8" s="9" t="s">
        <v>15</v>
      </c>
      <c r="T8" s="9" t="s">
        <v>16</v>
      </c>
      <c r="U8" s="467" t="s">
        <v>17</v>
      </c>
      <c r="V8" s="468" t="s">
        <v>664</v>
      </c>
    </row>
    <row r="9" spans="2:24" s="17" customFormat="1" ht="28.95" customHeight="1" x14ac:dyDescent="0.3">
      <c r="B9" s="5" t="s">
        <v>665</v>
      </c>
      <c r="C9" s="108" t="s">
        <v>666</v>
      </c>
      <c r="D9" s="58" t="s">
        <v>667</v>
      </c>
      <c r="E9" s="109">
        <v>7.4999999999999997E-2</v>
      </c>
      <c r="F9" s="58" t="s">
        <v>668</v>
      </c>
      <c r="G9" s="11" t="s">
        <v>669</v>
      </c>
      <c r="H9" s="110">
        <v>16990</v>
      </c>
      <c r="I9" s="103"/>
      <c r="J9" s="111">
        <f>H9-I9</f>
        <v>16990</v>
      </c>
      <c r="K9" s="131"/>
      <c r="L9" s="110">
        <v>17990</v>
      </c>
      <c r="M9" s="103">
        <v>150</v>
      </c>
      <c r="N9" s="414">
        <f t="shared" ref="N9:N16" si="0">L9-M9</f>
        <v>17840</v>
      </c>
      <c r="O9" s="636" t="s">
        <v>670</v>
      </c>
      <c r="P9" s="155"/>
      <c r="Q9" s="155"/>
      <c r="R9" s="155"/>
      <c r="T9" s="17" t="s">
        <v>671</v>
      </c>
      <c r="U9" s="461" t="s">
        <v>63</v>
      </c>
      <c r="V9" s="462" t="s">
        <v>672</v>
      </c>
      <c r="W9"/>
    </row>
    <row r="10" spans="2:24" s="17" customFormat="1" ht="28.8" x14ac:dyDescent="0.3">
      <c r="B10" s="5" t="s">
        <v>665</v>
      </c>
      <c r="C10" s="108" t="s">
        <v>666</v>
      </c>
      <c r="D10" s="58" t="s">
        <v>673</v>
      </c>
      <c r="E10" s="109">
        <v>0</v>
      </c>
      <c r="F10" s="58" t="s">
        <v>674</v>
      </c>
      <c r="G10" s="11" t="s">
        <v>28</v>
      </c>
      <c r="H10" s="110">
        <v>16990</v>
      </c>
      <c r="I10" s="103"/>
      <c r="J10" s="111">
        <v>16990</v>
      </c>
      <c r="K10" s="131"/>
      <c r="L10" s="110">
        <v>18190</v>
      </c>
      <c r="M10" s="103">
        <v>300</v>
      </c>
      <c r="N10" s="414">
        <f t="shared" si="0"/>
        <v>17890</v>
      </c>
      <c r="O10" s="637" t="s">
        <v>670</v>
      </c>
      <c r="P10" s="155"/>
      <c r="Q10" s="155"/>
      <c r="R10" s="155"/>
      <c r="T10" s="17" t="s">
        <v>671</v>
      </c>
      <c r="U10" s="461" t="s">
        <v>63</v>
      </c>
      <c r="V10" s="462" t="s">
        <v>675</v>
      </c>
      <c r="W10"/>
    </row>
    <row r="11" spans="2:24" s="17" customFormat="1" x14ac:dyDescent="0.3">
      <c r="B11" s="6" t="s">
        <v>665</v>
      </c>
      <c r="C11" s="123" t="s">
        <v>676</v>
      </c>
      <c r="D11" s="15" t="s">
        <v>677</v>
      </c>
      <c r="E11" s="124">
        <v>7.4999999999999997E-2</v>
      </c>
      <c r="F11" s="15" t="s">
        <v>678</v>
      </c>
      <c r="G11" s="15" t="s">
        <v>669</v>
      </c>
      <c r="H11" s="23"/>
      <c r="I11" s="138"/>
      <c r="J11" s="127"/>
      <c r="K11" s="303"/>
      <c r="L11" s="125">
        <v>16790</v>
      </c>
      <c r="M11" s="138">
        <v>480</v>
      </c>
      <c r="N11" s="429">
        <f t="shared" si="0"/>
        <v>16310</v>
      </c>
      <c r="O11" s="638"/>
      <c r="P11" s="304"/>
      <c r="Q11" s="304"/>
      <c r="R11" s="304"/>
      <c r="S11" s="22"/>
      <c r="T11" s="22" t="s">
        <v>679</v>
      </c>
      <c r="U11" s="469" t="s">
        <v>63</v>
      </c>
      <c r="V11" s="462" t="s">
        <v>680</v>
      </c>
      <c r="W11"/>
      <c r="X11"/>
    </row>
    <row r="12" spans="2:24" s="17" customFormat="1" x14ac:dyDescent="0.3">
      <c r="B12" s="5" t="s">
        <v>665</v>
      </c>
      <c r="C12" s="108" t="s">
        <v>676</v>
      </c>
      <c r="D12" s="11" t="s">
        <v>681</v>
      </c>
      <c r="E12" s="109">
        <v>0</v>
      </c>
      <c r="F12" s="11" t="s">
        <v>682</v>
      </c>
      <c r="G12" s="11" t="s">
        <v>683</v>
      </c>
      <c r="H12" s="20"/>
      <c r="I12" s="140"/>
      <c r="J12" s="111"/>
      <c r="K12" s="131"/>
      <c r="L12" s="129">
        <v>17440</v>
      </c>
      <c r="M12" s="140">
        <v>480</v>
      </c>
      <c r="N12" s="414">
        <f t="shared" si="0"/>
        <v>16960</v>
      </c>
      <c r="O12" s="639"/>
      <c r="P12" s="155"/>
      <c r="Q12" s="155"/>
      <c r="R12" s="155"/>
      <c r="T12" s="17" t="s">
        <v>679</v>
      </c>
      <c r="U12" s="461" t="s">
        <v>63</v>
      </c>
      <c r="V12" s="462" t="s">
        <v>680</v>
      </c>
      <c r="W12"/>
      <c r="X12"/>
    </row>
    <row r="13" spans="2:24" s="17" customFormat="1" x14ac:dyDescent="0.3">
      <c r="B13" s="5" t="s">
        <v>665</v>
      </c>
      <c r="C13" s="108" t="s">
        <v>676</v>
      </c>
      <c r="D13" s="11" t="s">
        <v>684</v>
      </c>
      <c r="E13" s="109">
        <v>7.4999999999999997E-2</v>
      </c>
      <c r="F13" s="11" t="s">
        <v>685</v>
      </c>
      <c r="G13" s="11" t="s">
        <v>669</v>
      </c>
      <c r="H13" s="20"/>
      <c r="I13" s="140"/>
      <c r="J13" s="111"/>
      <c r="K13" s="131"/>
      <c r="L13" s="129">
        <v>18290</v>
      </c>
      <c r="M13" s="140">
        <v>480</v>
      </c>
      <c r="N13" s="414">
        <f t="shared" si="0"/>
        <v>17810</v>
      </c>
      <c r="O13" s="639"/>
      <c r="P13" s="155"/>
      <c r="Q13" s="155"/>
      <c r="R13" s="155"/>
      <c r="T13" s="17" t="s">
        <v>686</v>
      </c>
      <c r="U13" s="461" t="s">
        <v>63</v>
      </c>
      <c r="V13" s="462" t="s">
        <v>680</v>
      </c>
      <c r="W13"/>
      <c r="X13"/>
    </row>
    <row r="14" spans="2:24" s="17" customFormat="1" x14ac:dyDescent="0.3">
      <c r="B14" s="5" t="s">
        <v>665</v>
      </c>
      <c r="C14" s="108" t="s">
        <v>676</v>
      </c>
      <c r="D14" s="11" t="s">
        <v>687</v>
      </c>
      <c r="E14" s="109">
        <v>0</v>
      </c>
      <c r="F14" s="11" t="s">
        <v>688</v>
      </c>
      <c r="G14" s="11" t="s">
        <v>683</v>
      </c>
      <c r="H14" s="20"/>
      <c r="I14" s="140"/>
      <c r="J14" s="111"/>
      <c r="K14" s="131"/>
      <c r="L14" s="129">
        <v>18940</v>
      </c>
      <c r="M14" s="140">
        <v>480</v>
      </c>
      <c r="N14" s="414">
        <f t="shared" si="0"/>
        <v>18460</v>
      </c>
      <c r="O14" s="639"/>
      <c r="P14" s="155"/>
      <c r="Q14" s="155"/>
      <c r="R14" s="155"/>
      <c r="T14" s="17" t="s">
        <v>686</v>
      </c>
      <c r="U14" s="461" t="s">
        <v>63</v>
      </c>
      <c r="V14" s="462" t="s">
        <v>680</v>
      </c>
    </row>
    <row r="15" spans="2:24" s="17" customFormat="1" x14ac:dyDescent="0.3">
      <c r="B15" s="5" t="s">
        <v>665</v>
      </c>
      <c r="C15" s="108" t="s">
        <v>676</v>
      </c>
      <c r="D15" s="11" t="s">
        <v>689</v>
      </c>
      <c r="E15" s="109">
        <v>7.4999999999999997E-2</v>
      </c>
      <c r="F15" s="11" t="s">
        <v>690</v>
      </c>
      <c r="G15" s="11" t="s">
        <v>669</v>
      </c>
      <c r="H15" s="20"/>
      <c r="I15" s="140"/>
      <c r="J15" s="111"/>
      <c r="K15" s="131"/>
      <c r="L15" s="129">
        <v>20290</v>
      </c>
      <c r="M15" s="140">
        <v>480</v>
      </c>
      <c r="N15" s="414">
        <f t="shared" si="0"/>
        <v>19810</v>
      </c>
      <c r="O15" s="637"/>
      <c r="P15" s="155"/>
      <c r="Q15" s="155"/>
      <c r="R15" s="155"/>
      <c r="T15" s="17" t="s">
        <v>691</v>
      </c>
      <c r="U15" s="461" t="s">
        <v>63</v>
      </c>
      <c r="V15" s="462" t="s">
        <v>680</v>
      </c>
    </row>
    <row r="16" spans="2:24" s="17" customFormat="1" x14ac:dyDescent="0.3">
      <c r="B16" s="5" t="s">
        <v>665</v>
      </c>
      <c r="C16" s="108" t="s">
        <v>676</v>
      </c>
      <c r="D16" s="11" t="s">
        <v>692</v>
      </c>
      <c r="E16" s="109">
        <v>0</v>
      </c>
      <c r="F16" s="11" t="s">
        <v>693</v>
      </c>
      <c r="G16" s="11" t="s">
        <v>683</v>
      </c>
      <c r="H16" s="20"/>
      <c r="I16" s="140"/>
      <c r="J16" s="111"/>
      <c r="K16" s="131"/>
      <c r="L16" s="129">
        <v>20940</v>
      </c>
      <c r="M16" s="140">
        <v>480</v>
      </c>
      <c r="N16" s="414">
        <f t="shared" si="0"/>
        <v>20460</v>
      </c>
      <c r="O16" s="639"/>
      <c r="P16" s="155"/>
      <c r="Q16" s="155"/>
      <c r="R16" s="155"/>
      <c r="T16" s="17" t="s">
        <v>691</v>
      </c>
      <c r="U16" s="461" t="s">
        <v>63</v>
      </c>
      <c r="V16" s="462" t="s">
        <v>680</v>
      </c>
    </row>
    <row r="17" spans="2:22" s="17" customFormat="1" x14ac:dyDescent="0.3">
      <c r="B17" s="5" t="s">
        <v>665</v>
      </c>
      <c r="C17" s="108" t="s">
        <v>676</v>
      </c>
      <c r="D17" s="11" t="s">
        <v>694</v>
      </c>
      <c r="E17" s="109">
        <v>7.4999999999999997E-2</v>
      </c>
      <c r="F17" s="11" t="s">
        <v>695</v>
      </c>
      <c r="G17" s="11" t="s">
        <v>669</v>
      </c>
      <c r="H17" s="20"/>
      <c r="I17" s="140"/>
      <c r="J17" s="111"/>
      <c r="K17" s="131"/>
      <c r="L17" s="129">
        <v>22290</v>
      </c>
      <c r="M17" s="140">
        <v>300</v>
      </c>
      <c r="N17" s="414">
        <f>L17-M17</f>
        <v>21990</v>
      </c>
      <c r="O17" s="640"/>
      <c r="P17" s="155"/>
      <c r="Q17" s="155"/>
      <c r="R17" s="155"/>
      <c r="T17" s="17" t="s">
        <v>696</v>
      </c>
      <c r="U17" s="461" t="s">
        <v>63</v>
      </c>
      <c r="V17" s="462" t="s">
        <v>680</v>
      </c>
    </row>
    <row r="18" spans="2:22" s="17" customFormat="1" x14ac:dyDescent="0.3">
      <c r="B18" s="7" t="s">
        <v>665</v>
      </c>
      <c r="C18" s="156" t="s">
        <v>676</v>
      </c>
      <c r="D18" s="18" t="s">
        <v>697</v>
      </c>
      <c r="E18" s="158">
        <v>0</v>
      </c>
      <c r="F18" s="18" t="s">
        <v>698</v>
      </c>
      <c r="G18" s="18" t="s">
        <v>683</v>
      </c>
      <c r="H18" s="21"/>
      <c r="I18" s="265"/>
      <c r="J18" s="137"/>
      <c r="K18" s="295"/>
      <c r="L18" s="314">
        <v>22940</v>
      </c>
      <c r="M18" s="265">
        <v>300</v>
      </c>
      <c r="N18" s="416">
        <f>L18-M18</f>
        <v>22640</v>
      </c>
      <c r="O18" s="641"/>
      <c r="P18" s="159"/>
      <c r="Q18" s="159"/>
      <c r="R18" s="159"/>
      <c r="S18" s="19"/>
      <c r="T18" s="19" t="s">
        <v>696</v>
      </c>
      <c r="U18" s="470" t="s">
        <v>63</v>
      </c>
      <c r="V18" s="462" t="s">
        <v>680</v>
      </c>
    </row>
    <row r="19" spans="2:22" ht="26.25" customHeight="1" x14ac:dyDescent="0.3">
      <c r="B19" s="5" t="s">
        <v>665</v>
      </c>
      <c r="C19" s="108" t="s">
        <v>699</v>
      </c>
      <c r="D19" s="58" t="s">
        <v>700</v>
      </c>
      <c r="E19" s="109">
        <v>0.1</v>
      </c>
      <c r="F19" s="58" t="s">
        <v>701</v>
      </c>
      <c r="G19" s="11" t="s">
        <v>669</v>
      </c>
      <c r="H19" s="110"/>
      <c r="I19" s="103"/>
      <c r="J19" s="111"/>
      <c r="K19" s="131"/>
      <c r="L19" s="147">
        <v>19990</v>
      </c>
      <c r="M19" s="103">
        <v>400</v>
      </c>
      <c r="N19" s="414">
        <f>L19-M19</f>
        <v>19590</v>
      </c>
      <c r="O19" s="637" t="s">
        <v>702</v>
      </c>
      <c r="P19" s="69"/>
      <c r="Q19" s="69"/>
      <c r="R19" s="69"/>
      <c r="T19" t="s">
        <v>703</v>
      </c>
      <c r="U19" s="461" t="s">
        <v>63</v>
      </c>
      <c r="V19" s="556" t="s">
        <v>704</v>
      </c>
    </row>
    <row r="20" spans="2:22" ht="26.25" customHeight="1" x14ac:dyDescent="0.3">
      <c r="B20" s="5" t="s">
        <v>665</v>
      </c>
      <c r="C20" s="108" t="s">
        <v>699</v>
      </c>
      <c r="D20" s="58" t="s">
        <v>705</v>
      </c>
      <c r="E20" s="109">
        <v>0.1</v>
      </c>
      <c r="F20" s="58" t="s">
        <v>706</v>
      </c>
      <c r="G20" s="11" t="s">
        <v>669</v>
      </c>
      <c r="H20" s="110"/>
      <c r="I20" s="103"/>
      <c r="J20" s="111"/>
      <c r="K20" s="132"/>
      <c r="L20" s="147">
        <v>23590</v>
      </c>
      <c r="M20" s="103">
        <v>500</v>
      </c>
      <c r="N20" s="414">
        <f t="shared" ref="N20:N22" si="1">L20-M20</f>
        <v>23090</v>
      </c>
      <c r="O20" s="642"/>
      <c r="P20" s="69"/>
      <c r="Q20" s="69"/>
      <c r="R20" s="69"/>
      <c r="T20" t="s">
        <v>707</v>
      </c>
      <c r="U20" s="461" t="s">
        <v>63</v>
      </c>
      <c r="V20" s="556" t="s">
        <v>708</v>
      </c>
    </row>
    <row r="21" spans="2:22" ht="26.25" customHeight="1" x14ac:dyDescent="0.3">
      <c r="B21" s="5" t="s">
        <v>665</v>
      </c>
      <c r="C21" s="108" t="s">
        <v>699</v>
      </c>
      <c r="D21" s="58" t="s">
        <v>709</v>
      </c>
      <c r="E21" s="109">
        <v>0.1</v>
      </c>
      <c r="F21" s="58" t="s">
        <v>710</v>
      </c>
      <c r="G21" s="11" t="s">
        <v>669</v>
      </c>
      <c r="H21" s="110">
        <v>21800</v>
      </c>
      <c r="I21" s="103"/>
      <c r="J21" s="111">
        <v>21800</v>
      </c>
      <c r="K21" s="132"/>
      <c r="L21" s="147"/>
      <c r="M21" s="103"/>
      <c r="N21" s="414"/>
      <c r="O21" s="642"/>
      <c r="P21" s="69"/>
      <c r="Q21" s="69"/>
      <c r="R21" s="69"/>
      <c r="T21" t="s">
        <v>711</v>
      </c>
      <c r="U21" s="461" t="s">
        <v>63</v>
      </c>
      <c r="V21" s="465" t="s">
        <v>712</v>
      </c>
    </row>
    <row r="22" spans="2:22" ht="26.25" customHeight="1" thickBot="1" x14ac:dyDescent="0.35">
      <c r="B22" s="7" t="s">
        <v>665</v>
      </c>
      <c r="C22" s="156" t="s">
        <v>699</v>
      </c>
      <c r="D22" s="157" t="s">
        <v>713</v>
      </c>
      <c r="E22" s="158">
        <v>0.1</v>
      </c>
      <c r="F22" s="157" t="s">
        <v>714</v>
      </c>
      <c r="G22" s="18" t="s">
        <v>669</v>
      </c>
      <c r="H22" s="314"/>
      <c r="I22" s="315"/>
      <c r="J22" s="137"/>
      <c r="K22" s="316"/>
      <c r="L22" s="557">
        <v>27090</v>
      </c>
      <c r="M22" s="315">
        <v>500</v>
      </c>
      <c r="N22" s="416">
        <f t="shared" si="1"/>
        <v>26590</v>
      </c>
      <c r="O22" s="643"/>
      <c r="P22" s="85"/>
      <c r="Q22" s="85"/>
      <c r="R22" s="85"/>
      <c r="S22" s="12"/>
      <c r="T22" s="12" t="s">
        <v>715</v>
      </c>
      <c r="U22" s="470" t="s">
        <v>63</v>
      </c>
      <c r="V22" s="556" t="s">
        <v>708</v>
      </c>
    </row>
    <row r="23" spans="2:22" x14ac:dyDescent="0.3">
      <c r="B23" s="5" t="s">
        <v>665</v>
      </c>
      <c r="C23" s="108" t="s">
        <v>716</v>
      </c>
      <c r="D23" s="58" t="s">
        <v>717</v>
      </c>
      <c r="E23" s="109">
        <v>0.1</v>
      </c>
      <c r="F23" s="58" t="s">
        <v>718</v>
      </c>
      <c r="G23" s="11" t="s">
        <v>669</v>
      </c>
      <c r="H23" s="110"/>
      <c r="I23" s="103"/>
      <c r="J23" s="111"/>
      <c r="K23" s="131"/>
      <c r="L23" s="110">
        <v>23590</v>
      </c>
      <c r="M23" s="103">
        <v>300</v>
      </c>
      <c r="N23" s="414">
        <f>L23-M23</f>
        <v>23290</v>
      </c>
      <c r="O23" s="637"/>
      <c r="P23" s="69">
        <v>23590</v>
      </c>
      <c r="Q23" s="69">
        <v>500</v>
      </c>
      <c r="R23" s="69">
        <f>P23-Q23</f>
        <v>23090</v>
      </c>
      <c r="T23" t="s">
        <v>719</v>
      </c>
      <c r="U23" s="461" t="s">
        <v>239</v>
      </c>
      <c r="V23" s="692" t="s">
        <v>720</v>
      </c>
    </row>
    <row r="24" spans="2:22" x14ac:dyDescent="0.3">
      <c r="B24" s="5" t="s">
        <v>665</v>
      </c>
      <c r="C24" s="108" t="s">
        <v>716</v>
      </c>
      <c r="D24" s="58" t="s">
        <v>721</v>
      </c>
      <c r="E24" s="109">
        <v>0.1</v>
      </c>
      <c r="F24" s="58" t="s">
        <v>722</v>
      </c>
      <c r="G24" s="11" t="s">
        <v>669</v>
      </c>
      <c r="H24" s="110"/>
      <c r="I24" s="103"/>
      <c r="J24" s="111"/>
      <c r="K24" s="131"/>
      <c r="L24" s="110">
        <v>24990</v>
      </c>
      <c r="M24" s="103">
        <v>300</v>
      </c>
      <c r="N24" s="414">
        <f t="shared" ref="N24:N26" si="2">L24-M24</f>
        <v>24690</v>
      </c>
      <c r="O24" s="642"/>
      <c r="P24" s="69">
        <v>24990</v>
      </c>
      <c r="Q24" s="69">
        <v>500</v>
      </c>
      <c r="R24" s="69">
        <f t="shared" ref="R24:R26" si="3">P24-Q24</f>
        <v>24490</v>
      </c>
      <c r="T24" t="s">
        <v>723</v>
      </c>
      <c r="U24" s="461" t="s">
        <v>239</v>
      </c>
      <c r="V24" s="692"/>
    </row>
    <row r="25" spans="2:22" x14ac:dyDescent="0.3">
      <c r="B25" s="5" t="s">
        <v>665</v>
      </c>
      <c r="C25" s="108" t="s">
        <v>716</v>
      </c>
      <c r="D25" s="58" t="s">
        <v>724</v>
      </c>
      <c r="E25" s="109">
        <v>0.1</v>
      </c>
      <c r="F25" s="58" t="s">
        <v>725</v>
      </c>
      <c r="G25" s="11" t="s">
        <v>669</v>
      </c>
      <c r="H25" s="110"/>
      <c r="I25" s="103"/>
      <c r="J25" s="111"/>
      <c r="K25" s="131"/>
      <c r="L25" s="110">
        <v>27990</v>
      </c>
      <c r="M25" s="103">
        <v>300</v>
      </c>
      <c r="N25" s="414">
        <f t="shared" si="2"/>
        <v>27690</v>
      </c>
      <c r="O25" s="642"/>
      <c r="P25" s="69">
        <v>27990</v>
      </c>
      <c r="Q25" s="69">
        <v>500</v>
      </c>
      <c r="R25" s="69">
        <f t="shared" si="3"/>
        <v>27490</v>
      </c>
      <c r="T25" t="s">
        <v>726</v>
      </c>
      <c r="U25" s="461" t="s">
        <v>239</v>
      </c>
      <c r="V25" s="692"/>
    </row>
    <row r="26" spans="2:22" ht="15" thickBot="1" x14ac:dyDescent="0.35">
      <c r="B26" s="71" t="s">
        <v>665</v>
      </c>
      <c r="C26" s="114" t="s">
        <v>716</v>
      </c>
      <c r="D26" s="73" t="s">
        <v>727</v>
      </c>
      <c r="E26" s="115">
        <v>0.1</v>
      </c>
      <c r="F26" s="73" t="s">
        <v>728</v>
      </c>
      <c r="G26" s="75" t="s">
        <v>669</v>
      </c>
      <c r="H26" s="116"/>
      <c r="I26" s="106"/>
      <c r="J26" s="117"/>
      <c r="K26" s="317"/>
      <c r="L26" s="116">
        <v>28990</v>
      </c>
      <c r="M26" s="106">
        <v>300</v>
      </c>
      <c r="N26" s="645">
        <f t="shared" si="2"/>
        <v>28690</v>
      </c>
      <c r="O26" s="644"/>
      <c r="P26" s="85">
        <v>28990</v>
      </c>
      <c r="Q26" s="85">
        <v>500</v>
      </c>
      <c r="R26" s="85">
        <f t="shared" si="3"/>
        <v>28490</v>
      </c>
      <c r="S26" s="12"/>
      <c r="T26" s="12" t="s">
        <v>729</v>
      </c>
      <c r="U26" s="471" t="s">
        <v>239</v>
      </c>
      <c r="V26" s="693"/>
    </row>
    <row r="27" spans="2:22" x14ac:dyDescent="0.3">
      <c r="L27"/>
      <c r="N27" s="152"/>
    </row>
    <row r="28" spans="2:22" x14ac:dyDescent="0.3">
      <c r="J28" s="153"/>
      <c r="L28" s="153"/>
    </row>
    <row r="29" spans="2:22" x14ac:dyDescent="0.3">
      <c r="L29"/>
    </row>
    <row r="32" spans="2:22" ht="16.5" hidden="1" customHeight="1" x14ac:dyDescent="0.3">
      <c r="B32" s="5" t="s">
        <v>165</v>
      </c>
      <c r="C32" s="108" t="s">
        <v>166</v>
      </c>
      <c r="D32" s="58" t="s">
        <v>167</v>
      </c>
      <c r="E32" s="109">
        <v>0</v>
      </c>
      <c r="F32" s="58" t="s">
        <v>168</v>
      </c>
      <c r="G32" s="11"/>
      <c r="H32" s="11"/>
      <c r="I32" s="11"/>
      <c r="J32" s="11"/>
      <c r="K32" s="11"/>
      <c r="L32" s="154"/>
      <c r="M32" s="154"/>
      <c r="N32" s="154"/>
      <c r="O32" s="154"/>
    </row>
    <row r="33" spans="2:15" ht="16.5" hidden="1" customHeight="1" x14ac:dyDescent="0.3">
      <c r="B33" s="5" t="s">
        <v>165</v>
      </c>
      <c r="C33" s="108" t="s">
        <v>166</v>
      </c>
      <c r="D33" s="58" t="s">
        <v>169</v>
      </c>
      <c r="E33" s="109">
        <v>0</v>
      </c>
      <c r="F33" s="58" t="s">
        <v>170</v>
      </c>
      <c r="G33" s="11"/>
      <c r="H33" s="11"/>
      <c r="I33" s="11"/>
      <c r="J33" s="11"/>
      <c r="K33" s="11"/>
      <c r="L33" s="154"/>
      <c r="M33" s="154"/>
      <c r="N33" s="154"/>
      <c r="O33" s="154"/>
    </row>
    <row r="34" spans="2:15" ht="16.5" hidden="1" customHeight="1" x14ac:dyDescent="0.3">
      <c r="B34" s="5" t="s">
        <v>165</v>
      </c>
      <c r="C34" s="108" t="s">
        <v>166</v>
      </c>
      <c r="D34" s="58" t="s">
        <v>171</v>
      </c>
      <c r="E34" s="109">
        <v>0</v>
      </c>
      <c r="F34" s="58" t="s">
        <v>172</v>
      </c>
      <c r="G34" s="11"/>
      <c r="H34" s="11"/>
      <c r="I34" s="11"/>
      <c r="J34" s="11"/>
      <c r="K34" s="11"/>
      <c r="L34" s="154"/>
      <c r="M34" s="154"/>
      <c r="N34" s="154"/>
      <c r="O34" s="154"/>
    </row>
    <row r="35" spans="2:15" ht="16.5" hidden="1" customHeight="1" x14ac:dyDescent="0.3">
      <c r="B35" s="71" t="s">
        <v>165</v>
      </c>
      <c r="C35" s="114" t="s">
        <v>166</v>
      </c>
      <c r="D35" s="73" t="s">
        <v>173</v>
      </c>
      <c r="E35" s="115">
        <v>0</v>
      </c>
      <c r="F35" s="73" t="s">
        <v>174</v>
      </c>
      <c r="G35" s="75"/>
      <c r="H35" s="11"/>
      <c r="I35" s="11"/>
      <c r="J35" s="11"/>
      <c r="K35" s="11"/>
      <c r="L35" s="154"/>
      <c r="M35" s="154"/>
      <c r="N35" s="154"/>
      <c r="O35" s="154"/>
    </row>
  </sheetData>
  <mergeCells count="5">
    <mergeCell ref="B4:G4"/>
    <mergeCell ref="B5:G5"/>
    <mergeCell ref="H7:K7"/>
    <mergeCell ref="L7:O7"/>
    <mergeCell ref="V23:V26"/>
  </mergeCells>
  <conditionalFormatting sqref="P18:R22 P13:R13 P15:R15 P11:R11">
    <cfRule type="cellIs" dxfId="90" priority="13" operator="between">
      <formula>0.01</formula>
      <formula>0.06</formula>
    </cfRule>
  </conditionalFormatting>
  <conditionalFormatting sqref="P18:R22 P13:R13 P15:R15 P11:R11">
    <cfRule type="expression" dxfId="89" priority="14">
      <formula>#REF!&lt;&gt;#REF!</formula>
    </cfRule>
  </conditionalFormatting>
  <conditionalFormatting sqref="P9:R10">
    <cfRule type="cellIs" dxfId="88" priority="11" operator="between">
      <formula>0.01</formula>
      <formula>0.06</formula>
    </cfRule>
  </conditionalFormatting>
  <conditionalFormatting sqref="P9:R10">
    <cfRule type="expression" dxfId="87" priority="12">
      <formula>#REF!&lt;&gt;#REF!</formula>
    </cfRule>
  </conditionalFormatting>
  <conditionalFormatting sqref="P17:R17">
    <cfRule type="cellIs" dxfId="86" priority="9" operator="between">
      <formula>0.01</formula>
      <formula>0.06</formula>
    </cfRule>
  </conditionalFormatting>
  <conditionalFormatting sqref="P17:R17">
    <cfRule type="expression" dxfId="85" priority="10">
      <formula>#REF!&lt;&gt;#REF!</formula>
    </cfRule>
  </conditionalFormatting>
  <conditionalFormatting sqref="P16:R16">
    <cfRule type="cellIs" dxfId="84" priority="7" operator="between">
      <formula>0.01</formula>
      <formula>0.06</formula>
    </cfRule>
  </conditionalFormatting>
  <conditionalFormatting sqref="P16:R16">
    <cfRule type="expression" dxfId="83" priority="8">
      <formula>#REF!&lt;&gt;#REF!</formula>
    </cfRule>
  </conditionalFormatting>
  <conditionalFormatting sqref="P12:R12">
    <cfRule type="cellIs" dxfId="82" priority="5" operator="between">
      <formula>0.01</formula>
      <formula>0.06</formula>
    </cfRule>
  </conditionalFormatting>
  <conditionalFormatting sqref="P12:R12">
    <cfRule type="expression" dxfId="81" priority="6">
      <formula>#REF!&lt;&gt;#REF!</formula>
    </cfRule>
  </conditionalFormatting>
  <conditionalFormatting sqref="P14:R14">
    <cfRule type="cellIs" dxfId="80" priority="3" operator="between">
      <formula>0.01</formula>
      <formula>0.06</formula>
    </cfRule>
  </conditionalFormatting>
  <conditionalFormatting sqref="P14:R14">
    <cfRule type="expression" dxfId="79" priority="4">
      <formula>#REF!&lt;&gt;#REF!</formula>
    </cfRule>
  </conditionalFormatting>
  <conditionalFormatting sqref="P23:R26">
    <cfRule type="cellIs" dxfId="78" priority="1" operator="between">
      <formula>0.01</formula>
      <formula>0.06</formula>
    </cfRule>
  </conditionalFormatting>
  <conditionalFormatting sqref="P23:R26">
    <cfRule type="expression" dxfId="77" priority="2">
      <formula>#REF!&lt;&gt;#REF!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9DA83-71E2-407C-B574-4EB4B3AF4E0D}">
  <dimension ref="B1:W34"/>
  <sheetViews>
    <sheetView showGridLines="0" zoomScale="80" zoomScaleNormal="80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J6" activeCellId="2" sqref="B6:C23 F6:G23 J6:J23"/>
    </sheetView>
  </sheetViews>
  <sheetFormatPr baseColWidth="10" defaultColWidth="11.44140625" defaultRowHeight="14.4" x14ac:dyDescent="0.3"/>
  <cols>
    <col min="1" max="1" width="2.6640625" customWidth="1"/>
    <col min="2" max="2" width="15.88671875" bestFit="1" customWidth="1"/>
    <col min="3" max="3" width="14" customWidth="1"/>
    <col min="4" max="4" width="28.44140625" customWidth="1"/>
    <col min="5" max="5" width="7.5546875" customWidth="1"/>
    <col min="6" max="6" width="33.6640625" customWidth="1"/>
    <col min="7" max="7" width="13" bestFit="1" customWidth="1"/>
    <col min="8" max="8" width="14" style="1" customWidth="1"/>
    <col min="9" max="9" width="12.44140625" style="1" customWidth="1"/>
    <col min="10" max="10" width="11" style="1" customWidth="1"/>
    <col min="11" max="11" width="32.6640625" style="1" customWidth="1"/>
    <col min="12" max="14" width="11.44140625" customWidth="1"/>
    <col min="15" max="15" width="11" customWidth="1"/>
    <col min="16" max="16" width="17.5546875" customWidth="1"/>
    <col min="17" max="17" width="8.33203125" style="1" customWidth="1"/>
    <col min="18" max="18" width="71" style="1" bestFit="1" customWidth="1"/>
  </cols>
  <sheetData>
    <row r="1" spans="2:23" s="2" customFormat="1" ht="23.4" x14ac:dyDescent="0.45">
      <c r="B1" s="656" t="s">
        <v>175</v>
      </c>
      <c r="C1" s="656"/>
      <c r="D1" s="656"/>
      <c r="E1" s="656"/>
      <c r="F1" s="656"/>
      <c r="G1" s="656"/>
      <c r="H1" s="530"/>
      <c r="I1" s="530"/>
      <c r="J1" s="530"/>
      <c r="K1" s="530"/>
      <c r="Q1" s="4"/>
      <c r="R1" s="4"/>
    </row>
    <row r="2" spans="2:23" x14ac:dyDescent="0.3">
      <c r="B2" s="670" t="s">
        <v>730</v>
      </c>
      <c r="C2" s="670"/>
      <c r="D2" s="670"/>
      <c r="E2" s="670"/>
      <c r="F2" s="670"/>
      <c r="G2" s="670"/>
      <c r="H2" s="531"/>
      <c r="I2" s="531"/>
      <c r="J2" s="531"/>
      <c r="K2" s="531"/>
    </row>
    <row r="3" spans="2:23" ht="5.4" customHeight="1" thickBot="1" x14ac:dyDescent="0.35"/>
    <row r="4" spans="2:23" ht="15" thickBot="1" x14ac:dyDescent="0.35">
      <c r="H4" s="659" t="s">
        <v>1</v>
      </c>
      <c r="I4" s="660"/>
      <c r="J4" s="660"/>
      <c r="K4" s="671"/>
    </row>
    <row r="5" spans="2:23" ht="77.25" customHeight="1" x14ac:dyDescent="0.3">
      <c r="B5" s="30" t="s">
        <v>2</v>
      </c>
      <c r="C5" s="32" t="s">
        <v>3</v>
      </c>
      <c r="D5" s="32" t="s">
        <v>4</v>
      </c>
      <c r="E5" s="32" t="s">
        <v>5</v>
      </c>
      <c r="F5" s="32" t="s">
        <v>6</v>
      </c>
      <c r="G5" s="33" t="s">
        <v>7</v>
      </c>
      <c r="H5" s="120" t="s">
        <v>181</v>
      </c>
      <c r="I5" s="121" t="s">
        <v>9</v>
      </c>
      <c r="J5" s="34" t="s">
        <v>663</v>
      </c>
      <c r="K5" s="122" t="s">
        <v>11</v>
      </c>
      <c r="L5" s="39" t="s">
        <v>12</v>
      </c>
      <c r="M5" s="8" t="s">
        <v>13</v>
      </c>
      <c r="N5" s="8" t="s">
        <v>14</v>
      </c>
      <c r="O5" s="9" t="s">
        <v>15</v>
      </c>
      <c r="P5" s="9" t="s">
        <v>16</v>
      </c>
      <c r="Q5" s="459" t="s">
        <v>17</v>
      </c>
      <c r="R5" s="460" t="s">
        <v>664</v>
      </c>
    </row>
    <row r="6" spans="2:23" ht="16.5" customHeight="1" x14ac:dyDescent="0.3">
      <c r="B6" s="6" t="s">
        <v>731</v>
      </c>
      <c r="C6" s="123" t="s">
        <v>732</v>
      </c>
      <c r="D6" s="15" t="s">
        <v>733</v>
      </c>
      <c r="E6" s="124">
        <v>7.4999999999999997E-2</v>
      </c>
      <c r="F6" s="15" t="s">
        <v>734</v>
      </c>
      <c r="G6" s="123" t="s">
        <v>669</v>
      </c>
      <c r="H6" s="125">
        <v>10990</v>
      </c>
      <c r="I6" s="126">
        <v>260</v>
      </c>
      <c r="J6" s="127">
        <f>H6-I6</f>
        <v>10730</v>
      </c>
      <c r="K6" s="128"/>
      <c r="L6" s="69">
        <v>7.0000000000000007E-2</v>
      </c>
      <c r="M6" s="69">
        <v>7.0000000000000007E-2</v>
      </c>
      <c r="N6" s="69">
        <v>7.0000000000000007E-2</v>
      </c>
      <c r="P6" t="s">
        <v>735</v>
      </c>
      <c r="Q6" s="550">
        <v>0</v>
      </c>
      <c r="R6" s="462" t="s">
        <v>736</v>
      </c>
    </row>
    <row r="7" spans="2:23" x14ac:dyDescent="0.3">
      <c r="B7" s="5" t="s">
        <v>731</v>
      </c>
      <c r="C7" s="108" t="s">
        <v>732</v>
      </c>
      <c r="D7" s="11" t="s">
        <v>737</v>
      </c>
      <c r="E7" s="109">
        <v>0</v>
      </c>
      <c r="F7" s="11" t="s">
        <v>734</v>
      </c>
      <c r="G7" s="108" t="s">
        <v>28</v>
      </c>
      <c r="H7" s="129">
        <v>11290</v>
      </c>
      <c r="I7" s="130"/>
      <c r="J7" s="111">
        <f t="shared" ref="J7:J9" si="0">H7-I7</f>
        <v>11290</v>
      </c>
      <c r="K7" s="131" t="s">
        <v>738</v>
      </c>
      <c r="L7" s="69">
        <v>7.0000000000000007E-2</v>
      </c>
      <c r="M7" s="69">
        <v>7.0000000000000007E-2</v>
      </c>
      <c r="N7" s="69">
        <v>7.0000000000000007E-2</v>
      </c>
      <c r="P7" t="s">
        <v>735</v>
      </c>
      <c r="Q7" s="550">
        <v>0</v>
      </c>
      <c r="R7" s="462" t="s">
        <v>739</v>
      </c>
    </row>
    <row r="8" spans="2:23" x14ac:dyDescent="0.3">
      <c r="B8" s="5" t="s">
        <v>731</v>
      </c>
      <c r="C8" s="108" t="s">
        <v>732</v>
      </c>
      <c r="D8" s="11" t="s">
        <v>740</v>
      </c>
      <c r="E8" s="109">
        <v>7.4999999999999997E-2</v>
      </c>
      <c r="F8" s="11" t="s">
        <v>741</v>
      </c>
      <c r="G8" s="108" t="s">
        <v>669</v>
      </c>
      <c r="H8" s="129">
        <v>11990</v>
      </c>
      <c r="I8" s="130">
        <v>460</v>
      </c>
      <c r="J8" s="111">
        <f t="shared" si="0"/>
        <v>11530</v>
      </c>
      <c r="K8" s="132"/>
      <c r="L8" s="69">
        <v>7.0000000000000007E-2</v>
      </c>
      <c r="M8" s="69">
        <v>7.0000000000000007E-2</v>
      </c>
      <c r="N8" s="69">
        <v>7.0000000000000007E-2</v>
      </c>
      <c r="P8" t="s">
        <v>742</v>
      </c>
      <c r="Q8" s="550">
        <v>0</v>
      </c>
      <c r="R8" s="462" t="s">
        <v>736</v>
      </c>
      <c r="S8" s="153"/>
    </row>
    <row r="9" spans="2:23" x14ac:dyDescent="0.3">
      <c r="B9" s="5" t="s">
        <v>731</v>
      </c>
      <c r="C9" s="108" t="s">
        <v>732</v>
      </c>
      <c r="D9" s="11" t="s">
        <v>743</v>
      </c>
      <c r="E9" s="109">
        <v>0</v>
      </c>
      <c r="F9" s="11" t="s">
        <v>744</v>
      </c>
      <c r="G9" s="108" t="s">
        <v>28</v>
      </c>
      <c r="H9" s="129">
        <v>12090</v>
      </c>
      <c r="I9" s="130"/>
      <c r="J9" s="111">
        <f t="shared" si="0"/>
        <v>12090</v>
      </c>
      <c r="K9" s="131" t="s">
        <v>738</v>
      </c>
      <c r="L9" s="69">
        <v>7.0000000000000007E-2</v>
      </c>
      <c r="M9" s="69">
        <v>7.0000000000000007E-2</v>
      </c>
      <c r="N9" s="69">
        <v>7.0000000000000007E-2</v>
      </c>
      <c r="P9" t="s">
        <v>742</v>
      </c>
      <c r="Q9" s="550">
        <v>0</v>
      </c>
      <c r="R9" s="462" t="s">
        <v>745</v>
      </c>
    </row>
    <row r="10" spans="2:23" ht="16.2" customHeight="1" x14ac:dyDescent="0.3">
      <c r="B10" s="6" t="s">
        <v>731</v>
      </c>
      <c r="C10" s="123" t="s">
        <v>746</v>
      </c>
      <c r="D10" s="15" t="s">
        <v>747</v>
      </c>
      <c r="E10" s="124">
        <v>0</v>
      </c>
      <c r="F10" s="133" t="s">
        <v>748</v>
      </c>
      <c r="G10" s="123" t="s">
        <v>669</v>
      </c>
      <c r="H10" s="125">
        <v>12990</v>
      </c>
      <c r="I10" s="126">
        <v>400</v>
      </c>
      <c r="J10" s="127">
        <f>H10-I10</f>
        <v>12590</v>
      </c>
      <c r="K10" s="128" t="s">
        <v>749</v>
      </c>
      <c r="L10" s="134">
        <v>7.0000000000000007E-2</v>
      </c>
      <c r="M10" s="134">
        <v>7.0000000000000007E-2</v>
      </c>
      <c r="N10" s="134">
        <v>7.0000000000000007E-2</v>
      </c>
      <c r="O10" s="16"/>
      <c r="P10" s="16" t="s">
        <v>750</v>
      </c>
      <c r="Q10" s="551" t="s">
        <v>63</v>
      </c>
      <c r="R10" s="462" t="s">
        <v>751</v>
      </c>
    </row>
    <row r="11" spans="2:23" ht="16.5" customHeight="1" x14ac:dyDescent="0.3">
      <c r="B11" s="5" t="s">
        <v>731</v>
      </c>
      <c r="C11" s="108" t="s">
        <v>746</v>
      </c>
      <c r="D11" s="11" t="s">
        <v>752</v>
      </c>
      <c r="E11" s="109">
        <v>0</v>
      </c>
      <c r="F11" s="135" t="s">
        <v>748</v>
      </c>
      <c r="G11" s="108" t="s">
        <v>683</v>
      </c>
      <c r="H11" s="129">
        <v>13940</v>
      </c>
      <c r="I11" s="130">
        <v>400</v>
      </c>
      <c r="J11" s="111">
        <f>H11-I11</f>
        <v>13540</v>
      </c>
      <c r="K11" s="132" t="s">
        <v>749</v>
      </c>
      <c r="L11" s="69"/>
      <c r="M11" s="69"/>
      <c r="N11" s="69"/>
      <c r="P11" t="s">
        <v>750</v>
      </c>
      <c r="Q11" s="552" t="s">
        <v>63</v>
      </c>
      <c r="R11" s="462" t="s">
        <v>753</v>
      </c>
    </row>
    <row r="12" spans="2:23" ht="16.5" customHeight="1" x14ac:dyDescent="0.3">
      <c r="B12" s="5" t="s">
        <v>731</v>
      </c>
      <c r="C12" s="108" t="s">
        <v>746</v>
      </c>
      <c r="D12" s="11" t="s">
        <v>754</v>
      </c>
      <c r="E12" s="109">
        <v>0</v>
      </c>
      <c r="F12" s="135" t="s">
        <v>748</v>
      </c>
      <c r="G12" s="108" t="s">
        <v>755</v>
      </c>
      <c r="H12" s="129">
        <v>13940</v>
      </c>
      <c r="I12" s="130">
        <v>280</v>
      </c>
      <c r="J12" s="111">
        <f>H12-I12</f>
        <v>13660</v>
      </c>
      <c r="K12" s="132" t="s">
        <v>749</v>
      </c>
      <c r="L12" s="69"/>
      <c r="M12" s="69"/>
      <c r="N12" s="69"/>
      <c r="P12" t="s">
        <v>750</v>
      </c>
      <c r="Q12" s="552" t="s">
        <v>63</v>
      </c>
      <c r="R12" s="462" t="s">
        <v>753</v>
      </c>
    </row>
    <row r="13" spans="2:23" ht="16.5" customHeight="1" x14ac:dyDescent="0.3">
      <c r="B13" s="5" t="s">
        <v>731</v>
      </c>
      <c r="C13" s="108" t="s">
        <v>746</v>
      </c>
      <c r="D13" s="11" t="s">
        <v>756</v>
      </c>
      <c r="E13" s="109">
        <v>0</v>
      </c>
      <c r="F13" s="135" t="s">
        <v>757</v>
      </c>
      <c r="G13" s="108" t="s">
        <v>669</v>
      </c>
      <c r="H13" s="129">
        <v>13990</v>
      </c>
      <c r="I13" s="130">
        <v>480</v>
      </c>
      <c r="J13" s="111">
        <f t="shared" ref="J13:J18" si="1">H13-I13</f>
        <v>13510</v>
      </c>
      <c r="K13" s="132" t="s">
        <v>749</v>
      </c>
      <c r="L13" s="69">
        <v>7.0000000000000007E-2</v>
      </c>
      <c r="M13" s="69">
        <v>7.0000000000000007E-2</v>
      </c>
      <c r="N13" s="69">
        <v>7.0000000000000007E-2</v>
      </c>
      <c r="P13" t="s">
        <v>758</v>
      </c>
      <c r="Q13" s="552" t="s">
        <v>63</v>
      </c>
      <c r="R13" s="462" t="s">
        <v>751</v>
      </c>
    </row>
    <row r="14" spans="2:23" ht="16.5" customHeight="1" x14ac:dyDescent="0.3">
      <c r="B14" s="5" t="s">
        <v>731</v>
      </c>
      <c r="C14" s="108" t="s">
        <v>746</v>
      </c>
      <c r="D14" s="11" t="s">
        <v>759</v>
      </c>
      <c r="E14" s="109">
        <v>0</v>
      </c>
      <c r="F14" s="135" t="s">
        <v>757</v>
      </c>
      <c r="G14" s="108" t="s">
        <v>683</v>
      </c>
      <c r="H14" s="129">
        <v>14940</v>
      </c>
      <c r="I14" s="130">
        <v>480</v>
      </c>
      <c r="J14" s="111">
        <f t="shared" si="1"/>
        <v>14460</v>
      </c>
      <c r="K14" s="132" t="s">
        <v>749</v>
      </c>
      <c r="L14" s="69"/>
      <c r="M14" s="69"/>
      <c r="N14" s="69"/>
      <c r="P14" t="s">
        <v>758</v>
      </c>
      <c r="Q14" s="552" t="s">
        <v>63</v>
      </c>
      <c r="R14" s="462" t="s">
        <v>753</v>
      </c>
    </row>
    <row r="15" spans="2:23" ht="16.5" customHeight="1" x14ac:dyDescent="0.3">
      <c r="B15" s="5" t="s">
        <v>731</v>
      </c>
      <c r="C15" s="108" t="s">
        <v>746</v>
      </c>
      <c r="D15" s="136" t="s">
        <v>760</v>
      </c>
      <c r="E15" s="109">
        <v>0</v>
      </c>
      <c r="F15" s="135" t="s">
        <v>757</v>
      </c>
      <c r="G15" s="108" t="s">
        <v>755</v>
      </c>
      <c r="H15" s="129">
        <v>14940</v>
      </c>
      <c r="I15" s="130">
        <v>480</v>
      </c>
      <c r="J15" s="111">
        <f t="shared" si="1"/>
        <v>14460</v>
      </c>
      <c r="K15" s="132" t="s">
        <v>749</v>
      </c>
      <c r="L15" s="69"/>
      <c r="M15" s="69"/>
      <c r="N15" s="69"/>
      <c r="P15" t="s">
        <v>758</v>
      </c>
      <c r="Q15" s="552" t="s">
        <v>63</v>
      </c>
      <c r="R15" s="462" t="s">
        <v>753</v>
      </c>
    </row>
    <row r="16" spans="2:23" ht="16.5" customHeight="1" x14ac:dyDescent="0.3">
      <c r="B16" s="5" t="s">
        <v>731</v>
      </c>
      <c r="C16" s="108" t="s">
        <v>746</v>
      </c>
      <c r="D16" s="11" t="s">
        <v>761</v>
      </c>
      <c r="E16" s="109">
        <v>0</v>
      </c>
      <c r="F16" s="135" t="s">
        <v>762</v>
      </c>
      <c r="G16" s="108" t="s">
        <v>763</v>
      </c>
      <c r="H16" s="129">
        <v>15790</v>
      </c>
      <c r="I16" s="130">
        <v>700</v>
      </c>
      <c r="J16" s="111">
        <f t="shared" si="1"/>
        <v>15090</v>
      </c>
      <c r="K16" s="694" t="s">
        <v>764</v>
      </c>
      <c r="L16" s="69"/>
      <c r="M16" s="69"/>
      <c r="N16" s="69"/>
      <c r="P16" t="s">
        <v>765</v>
      </c>
      <c r="Q16" s="552" t="s">
        <v>63</v>
      </c>
      <c r="R16" s="463" t="s">
        <v>766</v>
      </c>
      <c r="U16" s="464"/>
      <c r="W16" s="153"/>
    </row>
    <row r="17" spans="2:23" ht="16.5" customHeight="1" x14ac:dyDescent="0.3">
      <c r="B17" s="5" t="s">
        <v>731</v>
      </c>
      <c r="C17" s="108" t="s">
        <v>746</v>
      </c>
      <c r="D17" s="11" t="s">
        <v>767</v>
      </c>
      <c r="E17" s="109">
        <v>0</v>
      </c>
      <c r="F17" s="135" t="s">
        <v>768</v>
      </c>
      <c r="G17" s="108" t="s">
        <v>763</v>
      </c>
      <c r="H17" s="129">
        <v>16990</v>
      </c>
      <c r="I17" s="130">
        <v>400</v>
      </c>
      <c r="J17" s="137">
        <f t="shared" si="1"/>
        <v>16590</v>
      </c>
      <c r="K17" s="695"/>
      <c r="L17" s="69"/>
      <c r="M17" s="69"/>
      <c r="N17" s="69"/>
      <c r="P17" t="s">
        <v>769</v>
      </c>
      <c r="Q17" s="552" t="s">
        <v>63</v>
      </c>
      <c r="R17" s="463" t="s">
        <v>770</v>
      </c>
      <c r="U17" s="464"/>
      <c r="W17" s="153"/>
    </row>
    <row r="18" spans="2:23" ht="16.5" customHeight="1" x14ac:dyDescent="0.3">
      <c r="B18" s="6" t="s">
        <v>731</v>
      </c>
      <c r="C18" s="123" t="s">
        <v>771</v>
      </c>
      <c r="D18" s="15" t="s">
        <v>772</v>
      </c>
      <c r="E18" s="124">
        <v>0</v>
      </c>
      <c r="F18" s="15" t="s">
        <v>773</v>
      </c>
      <c r="G18" s="123" t="s">
        <v>763</v>
      </c>
      <c r="H18" s="125">
        <v>18590</v>
      </c>
      <c r="I18" s="138">
        <v>1000</v>
      </c>
      <c r="J18" s="129">
        <f t="shared" si="1"/>
        <v>17590</v>
      </c>
      <c r="K18" s="139"/>
      <c r="L18" s="134">
        <v>7.0000000000000007E-2</v>
      </c>
      <c r="M18" s="134">
        <v>7.0000000000000007E-2</v>
      </c>
      <c r="N18" s="134">
        <v>7.0000000000000007E-2</v>
      </c>
      <c r="O18" s="16"/>
      <c r="P18" s="16" t="s">
        <v>774</v>
      </c>
      <c r="Q18" s="551" t="s">
        <v>239</v>
      </c>
      <c r="R18" s="465" t="s">
        <v>775</v>
      </c>
    </row>
    <row r="19" spans="2:23" ht="16.5" customHeight="1" x14ac:dyDescent="0.3">
      <c r="B19" s="5" t="s">
        <v>731</v>
      </c>
      <c r="C19" s="108" t="s">
        <v>771</v>
      </c>
      <c r="D19" s="11" t="s">
        <v>776</v>
      </c>
      <c r="E19" s="109">
        <v>0</v>
      </c>
      <c r="F19" s="11" t="s">
        <v>777</v>
      </c>
      <c r="G19" s="108" t="s">
        <v>763</v>
      </c>
      <c r="H19" s="129">
        <v>20790</v>
      </c>
      <c r="I19" s="140">
        <v>280</v>
      </c>
      <c r="J19" s="137">
        <f>H19-I19</f>
        <v>20510</v>
      </c>
      <c r="K19" s="141"/>
      <c r="L19" s="69">
        <v>7.0000000000000007E-2</v>
      </c>
      <c r="M19" s="69">
        <v>7.0000000000000007E-2</v>
      </c>
      <c r="N19" s="69">
        <v>7.0000000000000007E-2</v>
      </c>
      <c r="P19" t="s">
        <v>778</v>
      </c>
      <c r="Q19" s="552" t="s">
        <v>63</v>
      </c>
      <c r="R19" s="465" t="s">
        <v>779</v>
      </c>
    </row>
    <row r="20" spans="2:23" ht="16.5" customHeight="1" x14ac:dyDescent="0.3">
      <c r="B20" s="142" t="s">
        <v>731</v>
      </c>
      <c r="C20" s="123" t="s">
        <v>780</v>
      </c>
      <c r="D20" s="143" t="s">
        <v>781</v>
      </c>
      <c r="E20" s="124">
        <v>0</v>
      </c>
      <c r="F20" s="143" t="s">
        <v>782</v>
      </c>
      <c r="G20" s="15" t="s">
        <v>763</v>
      </c>
      <c r="H20" s="144">
        <v>20190</v>
      </c>
      <c r="I20" s="126">
        <v>200</v>
      </c>
      <c r="J20" s="111">
        <f>H20-I20</f>
        <v>19990</v>
      </c>
      <c r="K20" s="128"/>
      <c r="L20" s="134"/>
      <c r="M20" s="134"/>
      <c r="N20" s="134"/>
      <c r="O20" s="16"/>
      <c r="P20" s="16" t="s">
        <v>783</v>
      </c>
      <c r="Q20" s="551" t="s">
        <v>239</v>
      </c>
      <c r="R20" s="463" t="s">
        <v>784</v>
      </c>
    </row>
    <row r="21" spans="2:23" ht="16.5" customHeight="1" x14ac:dyDescent="0.3">
      <c r="B21" s="145" t="s">
        <v>731</v>
      </c>
      <c r="C21" s="108" t="s">
        <v>780</v>
      </c>
      <c r="D21" s="146" t="s">
        <v>785</v>
      </c>
      <c r="E21" s="109">
        <v>0</v>
      </c>
      <c r="F21" s="146" t="s">
        <v>786</v>
      </c>
      <c r="G21" s="11" t="s">
        <v>763</v>
      </c>
      <c r="H21" s="147">
        <v>22690</v>
      </c>
      <c r="I21" s="130">
        <v>200</v>
      </c>
      <c r="J21" s="111">
        <f t="shared" ref="J21:J23" si="2">H21-I21</f>
        <v>22490</v>
      </c>
      <c r="K21" s="132"/>
      <c r="L21" s="69"/>
      <c r="M21" s="69"/>
      <c r="N21" s="69"/>
      <c r="P21" t="s">
        <v>787</v>
      </c>
      <c r="Q21" s="552" t="s">
        <v>63</v>
      </c>
      <c r="R21" s="463" t="s">
        <v>784</v>
      </c>
    </row>
    <row r="22" spans="2:23" x14ac:dyDescent="0.3">
      <c r="B22" s="7" t="s">
        <v>731</v>
      </c>
      <c r="C22" s="156" t="s">
        <v>780</v>
      </c>
      <c r="D22" s="18" t="s">
        <v>788</v>
      </c>
      <c r="E22" s="158">
        <v>0</v>
      </c>
      <c r="F22" s="18" t="s">
        <v>789</v>
      </c>
      <c r="G22" s="156" t="s">
        <v>763</v>
      </c>
      <c r="H22" s="291">
        <v>24290</v>
      </c>
      <c r="I22" s="265">
        <v>200</v>
      </c>
      <c r="J22" s="137">
        <f t="shared" si="2"/>
        <v>24090</v>
      </c>
      <c r="K22" s="292"/>
      <c r="L22" s="266"/>
      <c r="M22" s="266"/>
      <c r="N22" s="266"/>
      <c r="O22" s="14"/>
      <c r="P22" s="14" t="s">
        <v>790</v>
      </c>
      <c r="Q22" s="553" t="s">
        <v>63</v>
      </c>
      <c r="R22" s="463" t="s">
        <v>784</v>
      </c>
    </row>
    <row r="23" spans="2:23" x14ac:dyDescent="0.3">
      <c r="B23" s="148" t="s">
        <v>731</v>
      </c>
      <c r="C23" s="114" t="s">
        <v>780</v>
      </c>
      <c r="D23" s="149" t="s">
        <v>791</v>
      </c>
      <c r="E23" s="115">
        <v>0</v>
      </c>
      <c r="F23" s="150" t="s">
        <v>792</v>
      </c>
      <c r="G23" s="75" t="s">
        <v>763</v>
      </c>
      <c r="H23" s="151">
        <v>30090</v>
      </c>
      <c r="I23" s="554">
        <v>200</v>
      </c>
      <c r="J23" s="117">
        <f t="shared" si="2"/>
        <v>29890</v>
      </c>
      <c r="K23" s="118"/>
      <c r="L23" s="12"/>
      <c r="M23" s="12"/>
      <c r="N23" s="12"/>
      <c r="O23" s="12"/>
      <c r="P23" s="12" t="s">
        <v>793</v>
      </c>
      <c r="Q23" s="555" t="s">
        <v>239</v>
      </c>
      <c r="R23" s="466" t="s">
        <v>784</v>
      </c>
    </row>
    <row r="24" spans="2:23" x14ac:dyDescent="0.3">
      <c r="H24" s="152"/>
      <c r="J24" s="152"/>
    </row>
    <row r="25" spans="2:23" x14ac:dyDescent="0.3">
      <c r="H25" s="152"/>
      <c r="J25" s="152"/>
    </row>
    <row r="26" spans="2:23" x14ac:dyDescent="0.3">
      <c r="H26" s="152"/>
    </row>
    <row r="27" spans="2:23" x14ac:dyDescent="0.3">
      <c r="H27" s="152"/>
    </row>
    <row r="28" spans="2:23" x14ac:dyDescent="0.3">
      <c r="H28" s="152"/>
    </row>
    <row r="31" spans="2:23" ht="16.5" hidden="1" customHeight="1" x14ac:dyDescent="0.3">
      <c r="B31" s="5" t="s">
        <v>165</v>
      </c>
      <c r="C31" s="108" t="s">
        <v>166</v>
      </c>
      <c r="D31" s="58" t="s">
        <v>167</v>
      </c>
      <c r="E31" s="109">
        <v>0</v>
      </c>
      <c r="F31" s="58" t="s">
        <v>168</v>
      </c>
      <c r="G31" s="11"/>
      <c r="H31" s="154"/>
      <c r="I31" s="154"/>
      <c r="J31" s="154"/>
      <c r="K31" s="154"/>
    </row>
    <row r="32" spans="2:23" ht="16.5" hidden="1" customHeight="1" x14ac:dyDescent="0.3">
      <c r="B32" s="5" t="s">
        <v>165</v>
      </c>
      <c r="C32" s="108" t="s">
        <v>166</v>
      </c>
      <c r="D32" s="58" t="s">
        <v>169</v>
      </c>
      <c r="E32" s="109">
        <v>0</v>
      </c>
      <c r="F32" s="58" t="s">
        <v>170</v>
      </c>
      <c r="G32" s="11"/>
      <c r="H32" s="154"/>
      <c r="I32" s="154"/>
      <c r="J32" s="154"/>
      <c r="K32" s="154"/>
    </row>
    <row r="33" spans="2:11" ht="16.5" hidden="1" customHeight="1" x14ac:dyDescent="0.3">
      <c r="B33" s="5" t="s">
        <v>165</v>
      </c>
      <c r="C33" s="108" t="s">
        <v>166</v>
      </c>
      <c r="D33" s="58" t="s">
        <v>171</v>
      </c>
      <c r="E33" s="109">
        <v>0</v>
      </c>
      <c r="F33" s="58" t="s">
        <v>172</v>
      </c>
      <c r="G33" s="11"/>
      <c r="H33" s="154"/>
      <c r="I33" s="154"/>
      <c r="J33" s="154"/>
      <c r="K33" s="154"/>
    </row>
    <row r="34" spans="2:11" ht="16.5" hidden="1" customHeight="1" x14ac:dyDescent="0.3">
      <c r="B34" s="71" t="s">
        <v>165</v>
      </c>
      <c r="C34" s="114" t="s">
        <v>166</v>
      </c>
      <c r="D34" s="73" t="s">
        <v>173</v>
      </c>
      <c r="E34" s="115">
        <v>0</v>
      </c>
      <c r="F34" s="73" t="s">
        <v>174</v>
      </c>
      <c r="G34" s="75"/>
      <c r="H34" s="154"/>
      <c r="I34" s="154"/>
      <c r="J34" s="154"/>
      <c r="K34" s="154"/>
    </row>
  </sheetData>
  <mergeCells count="4">
    <mergeCell ref="B1:G1"/>
    <mergeCell ref="B2:G2"/>
    <mergeCell ref="H4:K4"/>
    <mergeCell ref="K16:K17"/>
  </mergeCells>
  <conditionalFormatting sqref="L6:N21">
    <cfRule type="cellIs" dxfId="76" priority="3" operator="between">
      <formula>0.01</formula>
      <formula>0.06</formula>
    </cfRule>
  </conditionalFormatting>
  <conditionalFormatting sqref="L6:N21">
    <cfRule type="expression" dxfId="75" priority="4">
      <formula>#REF!&lt;&gt;#REF!</formula>
    </cfRule>
  </conditionalFormatting>
  <conditionalFormatting sqref="L22:N22">
    <cfRule type="cellIs" dxfId="74" priority="1" operator="between">
      <formula>0.01</formula>
      <formula>0.06</formula>
    </cfRule>
  </conditionalFormatting>
  <conditionalFormatting sqref="L22:N22">
    <cfRule type="expression" dxfId="73" priority="2">
      <formula>#REF!&lt;&gt;#REF!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6767F-9AB5-4AD3-9756-2ABB5540F931}">
  <dimension ref="B1:AB16"/>
  <sheetViews>
    <sheetView showGridLines="0" zoomScale="90" zoomScaleNormal="90" workbookViewId="0">
      <pane xSplit="6" ySplit="5" topLeftCell="R6" activePane="bottomRight" state="frozen"/>
      <selection pane="topRight" activeCell="G1" sqref="G1"/>
      <selection pane="bottomLeft" activeCell="A6" sqref="A6"/>
      <selection pane="bottomRight" activeCell="U6" activeCellId="2" sqref="B6:C15 F6:F15 U6:U15"/>
    </sheetView>
  </sheetViews>
  <sheetFormatPr baseColWidth="10" defaultColWidth="11.44140625" defaultRowHeight="14.4" x14ac:dyDescent="0.3"/>
  <cols>
    <col min="1" max="1" width="2.6640625" customWidth="1"/>
    <col min="2" max="2" width="14" customWidth="1"/>
    <col min="3" max="3" width="17.5546875" bestFit="1" customWidth="1"/>
    <col min="4" max="4" width="27.6640625" customWidth="1"/>
    <col min="5" max="5" width="10.109375" customWidth="1"/>
    <col min="6" max="6" width="49.44140625" bestFit="1" customWidth="1"/>
    <col min="7" max="14" width="16.88671875" customWidth="1"/>
    <col min="15" max="18" width="16.5546875" customWidth="1"/>
    <col min="19" max="19" width="13.33203125" customWidth="1"/>
    <col min="20" max="20" width="11.88671875" customWidth="1"/>
    <col min="21" max="21" width="12.88671875" customWidth="1"/>
    <col min="22" max="22" width="41.44140625" customWidth="1"/>
    <col min="23" max="23" width="7.33203125" style="1" bestFit="1" customWidth="1"/>
    <col min="25" max="25" width="23.6640625" bestFit="1" customWidth="1"/>
    <col min="26" max="26" width="22.5546875" customWidth="1"/>
    <col min="27" max="27" width="27" customWidth="1"/>
  </cols>
  <sheetData>
    <row r="1" spans="2:28" s="2" customFormat="1" ht="23.4" x14ac:dyDescent="0.45">
      <c r="B1" s="656" t="s">
        <v>175</v>
      </c>
      <c r="C1" s="656"/>
      <c r="D1" s="656"/>
      <c r="E1" s="656"/>
      <c r="F1" s="656"/>
      <c r="G1" s="530"/>
      <c r="H1" s="530"/>
      <c r="I1" s="530"/>
      <c r="J1" s="530"/>
      <c r="K1" s="530"/>
      <c r="L1" s="530"/>
      <c r="M1" s="530"/>
      <c r="N1" s="530"/>
      <c r="O1" s="530"/>
      <c r="P1" s="530"/>
      <c r="Q1" s="530"/>
      <c r="R1" s="530"/>
      <c r="W1" s="4"/>
    </row>
    <row r="2" spans="2:28" x14ac:dyDescent="0.3">
      <c r="B2" s="670" t="s">
        <v>730</v>
      </c>
      <c r="C2" s="670"/>
      <c r="D2" s="670"/>
      <c r="E2" s="670"/>
      <c r="F2" s="670"/>
      <c r="G2" s="531"/>
      <c r="H2" s="531"/>
      <c r="I2" s="531"/>
      <c r="J2" s="531"/>
      <c r="K2" s="531"/>
      <c r="L2" s="531"/>
      <c r="M2" s="531"/>
      <c r="N2" s="531"/>
      <c r="O2" s="531"/>
      <c r="P2" s="531"/>
      <c r="Q2" s="531"/>
      <c r="R2" s="531"/>
    </row>
    <row r="3" spans="2:28" ht="5.4" customHeight="1" thickBot="1" x14ac:dyDescent="0.35"/>
    <row r="4" spans="2:28" ht="15" thickBot="1" x14ac:dyDescent="0.35">
      <c r="G4" s="659" t="s">
        <v>794</v>
      </c>
      <c r="H4" s="660"/>
      <c r="I4" s="660"/>
      <c r="J4" s="671"/>
      <c r="K4" s="659" t="s">
        <v>177</v>
      </c>
      <c r="L4" s="660"/>
      <c r="M4" s="660"/>
      <c r="N4" s="671"/>
      <c r="O4" s="659" t="s">
        <v>0</v>
      </c>
      <c r="P4" s="660"/>
      <c r="Q4" s="660"/>
      <c r="R4" s="671"/>
      <c r="S4" s="659" t="s">
        <v>1</v>
      </c>
      <c r="T4" s="660"/>
      <c r="U4" s="660"/>
      <c r="V4" s="671"/>
    </row>
    <row r="5" spans="2:28" s="301" customFormat="1" ht="45.75" customHeight="1" x14ac:dyDescent="0.35">
      <c r="B5" s="296" t="s">
        <v>2</v>
      </c>
      <c r="C5" s="297" t="s">
        <v>3</v>
      </c>
      <c r="D5" s="298" t="s">
        <v>4</v>
      </c>
      <c r="E5" s="297" t="s">
        <v>5</v>
      </c>
      <c r="F5" s="298" t="s">
        <v>6</v>
      </c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  <c r="R5" s="298"/>
      <c r="S5" s="299" t="s">
        <v>408</v>
      </c>
      <c r="T5" s="299" t="s">
        <v>9</v>
      </c>
      <c r="U5" s="299" t="s">
        <v>409</v>
      </c>
      <c r="V5" s="300" t="s">
        <v>11</v>
      </c>
      <c r="W5" s="299" t="s">
        <v>17</v>
      </c>
      <c r="X5" s="542" t="s">
        <v>286</v>
      </c>
      <c r="Y5" s="542" t="s">
        <v>18</v>
      </c>
      <c r="Z5" s="542" t="s">
        <v>183</v>
      </c>
      <c r="AA5" s="543" t="s">
        <v>664</v>
      </c>
      <c r="AB5" s="633" t="s">
        <v>287</v>
      </c>
    </row>
    <row r="6" spans="2:28" x14ac:dyDescent="0.3">
      <c r="B6" s="41" t="s">
        <v>795</v>
      </c>
      <c r="C6" s="167" t="s">
        <v>796</v>
      </c>
      <c r="D6" s="43" t="s">
        <v>797</v>
      </c>
      <c r="E6" s="168">
        <v>0.05</v>
      </c>
      <c r="F6" s="43" t="s">
        <v>798</v>
      </c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294">
        <v>19990</v>
      </c>
      <c r="T6" s="264"/>
      <c r="U6" s="302">
        <f>+S6-T6</f>
        <v>19990</v>
      </c>
      <c r="V6" s="112"/>
      <c r="W6" s="70" t="s">
        <v>149</v>
      </c>
      <c r="X6" s="544"/>
      <c r="Y6" s="43" t="s">
        <v>221</v>
      </c>
      <c r="Z6" s="167"/>
      <c r="AA6" s="545" t="s">
        <v>799</v>
      </c>
      <c r="AB6" s="634" t="s">
        <v>800</v>
      </c>
    </row>
    <row r="7" spans="2:28" x14ac:dyDescent="0.3">
      <c r="B7" s="5" t="s">
        <v>795</v>
      </c>
      <c r="C7" s="108" t="s">
        <v>801</v>
      </c>
      <c r="D7" s="58" t="s">
        <v>802</v>
      </c>
      <c r="E7" s="109">
        <v>0.1</v>
      </c>
      <c r="F7" s="58" t="s">
        <v>803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0">
        <v>19990</v>
      </c>
      <c r="T7" s="111"/>
      <c r="U7" s="113">
        <f>+S7-T7</f>
        <v>19990</v>
      </c>
      <c r="V7" s="200" t="s">
        <v>804</v>
      </c>
      <c r="W7" s="70" t="s">
        <v>63</v>
      </c>
      <c r="X7" s="546"/>
      <c r="Y7" s="58"/>
      <c r="Z7" s="108"/>
      <c r="AA7" s="547"/>
      <c r="AB7" s="634" t="s">
        <v>805</v>
      </c>
    </row>
    <row r="8" spans="2:28" x14ac:dyDescent="0.3">
      <c r="B8" s="5" t="s">
        <v>795</v>
      </c>
      <c r="C8" s="108" t="s">
        <v>801</v>
      </c>
      <c r="D8" s="58" t="s">
        <v>806</v>
      </c>
      <c r="E8" s="109">
        <v>0.1</v>
      </c>
      <c r="F8" s="58" t="s">
        <v>807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0">
        <v>21990</v>
      </c>
      <c r="T8" s="111"/>
      <c r="U8" s="113">
        <f t="shared" ref="U8:U13" si="0">+S8-T8</f>
        <v>21990</v>
      </c>
      <c r="V8" s="200" t="s">
        <v>808</v>
      </c>
      <c r="W8" s="70" t="s">
        <v>149</v>
      </c>
      <c r="X8" s="546"/>
      <c r="Y8" s="58"/>
      <c r="Z8" s="108"/>
      <c r="AA8" s="547"/>
      <c r="AB8" s="634" t="s">
        <v>809</v>
      </c>
    </row>
    <row r="9" spans="2:28" x14ac:dyDescent="0.3">
      <c r="B9" s="5" t="s">
        <v>795</v>
      </c>
      <c r="C9" s="108" t="s">
        <v>810</v>
      </c>
      <c r="D9" s="58" t="s">
        <v>811</v>
      </c>
      <c r="E9" s="109">
        <v>0.1</v>
      </c>
      <c r="F9" s="58" t="s">
        <v>812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0">
        <v>28990</v>
      </c>
      <c r="T9" s="111"/>
      <c r="U9" s="113">
        <f t="shared" si="0"/>
        <v>28990</v>
      </c>
      <c r="V9" s="112"/>
      <c r="W9" s="70" t="s">
        <v>63</v>
      </c>
      <c r="X9" s="546"/>
      <c r="Y9" s="58"/>
      <c r="Z9" s="108"/>
      <c r="AA9" s="547"/>
      <c r="AB9" s="634" t="s">
        <v>813</v>
      </c>
    </row>
    <row r="10" spans="2:28" s="3" customFormat="1" x14ac:dyDescent="0.3">
      <c r="B10" s="5" t="s">
        <v>795</v>
      </c>
      <c r="C10" s="108" t="s">
        <v>810</v>
      </c>
      <c r="D10" s="58" t="s">
        <v>814</v>
      </c>
      <c r="E10" s="109">
        <v>0.1</v>
      </c>
      <c r="F10" s="58" t="s">
        <v>815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0">
        <v>32490</v>
      </c>
      <c r="T10" s="111"/>
      <c r="U10" s="113">
        <f t="shared" si="0"/>
        <v>32490</v>
      </c>
      <c r="V10" s="112"/>
      <c r="W10" s="70" t="s">
        <v>63</v>
      </c>
      <c r="X10" s="546"/>
      <c r="Y10" s="58"/>
      <c r="Z10" s="108"/>
      <c r="AA10" s="547"/>
      <c r="AB10" s="634" t="s">
        <v>816</v>
      </c>
    </row>
    <row r="11" spans="2:28" x14ac:dyDescent="0.3">
      <c r="B11" s="5" t="s">
        <v>795</v>
      </c>
      <c r="C11" s="108" t="s">
        <v>810</v>
      </c>
      <c r="D11" s="58" t="s">
        <v>817</v>
      </c>
      <c r="E11" s="109">
        <v>0.1</v>
      </c>
      <c r="F11" s="58" t="s">
        <v>818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0">
        <v>35990</v>
      </c>
      <c r="T11" s="111"/>
      <c r="U11" s="113">
        <f t="shared" si="0"/>
        <v>35990</v>
      </c>
      <c r="V11" s="112"/>
      <c r="W11" s="70">
        <v>0</v>
      </c>
      <c r="X11" s="546"/>
      <c r="Y11" s="58"/>
      <c r="Z11" s="108"/>
      <c r="AA11" s="547"/>
      <c r="AB11" s="634" t="s">
        <v>819</v>
      </c>
    </row>
    <row r="12" spans="2:28" s="3" customFormat="1" x14ac:dyDescent="0.3">
      <c r="B12" s="5" t="s">
        <v>795</v>
      </c>
      <c r="C12" s="108" t="s">
        <v>820</v>
      </c>
      <c r="D12" s="58" t="s">
        <v>821</v>
      </c>
      <c r="E12" s="109">
        <v>0</v>
      </c>
      <c r="F12" s="58" t="s">
        <v>822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0">
        <v>16990</v>
      </c>
      <c r="T12" s="111"/>
      <c r="U12" s="113">
        <f t="shared" si="0"/>
        <v>16990</v>
      </c>
      <c r="V12" s="112"/>
      <c r="W12" s="70">
        <v>0</v>
      </c>
      <c r="X12" s="546"/>
      <c r="Y12" s="58"/>
      <c r="Z12" s="108"/>
      <c r="AA12" s="547"/>
      <c r="AB12" s="634" t="s">
        <v>823</v>
      </c>
    </row>
    <row r="13" spans="2:28" s="3" customFormat="1" x14ac:dyDescent="0.3">
      <c r="B13" s="5" t="s">
        <v>795</v>
      </c>
      <c r="C13" s="108" t="s">
        <v>820</v>
      </c>
      <c r="D13" s="58" t="s">
        <v>824</v>
      </c>
      <c r="E13" s="109">
        <v>0</v>
      </c>
      <c r="F13" s="58" t="s">
        <v>825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0">
        <v>17990</v>
      </c>
      <c r="T13" s="111"/>
      <c r="U13" s="113">
        <f t="shared" si="0"/>
        <v>17990</v>
      </c>
      <c r="V13" s="112"/>
      <c r="W13" s="70">
        <v>0</v>
      </c>
      <c r="X13" s="546"/>
      <c r="Y13" s="58"/>
      <c r="Z13" s="108"/>
      <c r="AA13" s="547"/>
      <c r="AB13" s="634" t="s">
        <v>826</v>
      </c>
    </row>
    <row r="14" spans="2:28" s="3" customFormat="1" hidden="1" x14ac:dyDescent="0.3">
      <c r="B14" s="5" t="s">
        <v>795</v>
      </c>
      <c r="C14" s="108" t="s">
        <v>827</v>
      </c>
      <c r="D14" s="58" t="s">
        <v>828</v>
      </c>
      <c r="E14" s="109">
        <v>0</v>
      </c>
      <c r="F14" s="58" t="s">
        <v>829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0">
        <v>31990</v>
      </c>
      <c r="T14" s="111"/>
      <c r="U14" s="113">
        <f>+S14-T14</f>
        <v>31990</v>
      </c>
      <c r="V14" s="112"/>
      <c r="W14" s="70">
        <v>0</v>
      </c>
      <c r="X14" s="546"/>
      <c r="Y14" s="58"/>
      <c r="Z14" s="108"/>
      <c r="AA14" s="547"/>
    </row>
    <row r="15" spans="2:28" s="3" customFormat="1" ht="15" thickBot="1" x14ac:dyDescent="0.35">
      <c r="B15" s="71" t="s">
        <v>795</v>
      </c>
      <c r="C15" s="114" t="s">
        <v>827</v>
      </c>
      <c r="D15" s="73" t="s">
        <v>830</v>
      </c>
      <c r="E15" s="115">
        <v>0</v>
      </c>
      <c r="F15" s="73" t="s">
        <v>831</v>
      </c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116">
        <v>30990</v>
      </c>
      <c r="T15" s="151"/>
      <c r="U15" s="119">
        <f>+S15-T15</f>
        <v>30990</v>
      </c>
      <c r="V15" s="118"/>
      <c r="W15" s="86">
        <v>0</v>
      </c>
      <c r="X15" s="548" t="s">
        <v>832</v>
      </c>
      <c r="Y15" s="73"/>
      <c r="Z15" s="114"/>
      <c r="AA15" s="549"/>
      <c r="AB15" s="634" t="s">
        <v>833</v>
      </c>
    </row>
    <row r="16" spans="2:28" x14ac:dyDescent="0.3">
      <c r="X16" s="1"/>
    </row>
  </sheetData>
  <mergeCells count="6">
    <mergeCell ref="S4:V4"/>
    <mergeCell ref="B1:F1"/>
    <mergeCell ref="B2:F2"/>
    <mergeCell ref="G4:J4"/>
    <mergeCell ref="K4:N4"/>
    <mergeCell ref="O4:R4"/>
  </mergeCells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DB0C3-DB3E-48BA-BDE1-C89DC91D0C83}">
  <dimension ref="B1:Z53"/>
  <sheetViews>
    <sheetView showGridLines="0" tabSelected="1" zoomScale="85" zoomScaleNormal="85" workbookViewId="0">
      <pane xSplit="6" ySplit="5" topLeftCell="G38" activePane="bottomRight" state="frozen"/>
      <selection pane="topRight" activeCell="K1" sqref="K1"/>
      <selection pane="bottomLeft" activeCell="A6" sqref="A6"/>
      <selection pane="bottomRight" activeCell="H1" sqref="F1:H1048576"/>
    </sheetView>
  </sheetViews>
  <sheetFormatPr baseColWidth="10" defaultColWidth="11.44140625" defaultRowHeight="14.4" x14ac:dyDescent="0.3"/>
  <cols>
    <col min="1" max="1" width="2.6640625" customWidth="1"/>
    <col min="2" max="2" width="14" customWidth="1"/>
    <col min="3" max="3" width="23" customWidth="1"/>
    <col min="4" max="4" width="20.109375" customWidth="1"/>
    <col min="5" max="5" width="10.109375" customWidth="1"/>
    <col min="6" max="6" width="46.44140625" customWidth="1"/>
    <col min="7" max="7" width="17.5546875" customWidth="1"/>
    <col min="8" max="10" width="19.44140625" style="1" customWidth="1"/>
    <col min="11" max="11" width="33.5546875" style="1" customWidth="1"/>
    <col min="12" max="13" width="17.6640625" style="1" customWidth="1"/>
    <col min="14" max="14" width="15.44140625" style="1" customWidth="1"/>
    <col min="15" max="15" width="36.33203125" style="1" customWidth="1"/>
    <col min="16" max="19" width="21.44140625" style="1" hidden="1" customWidth="1"/>
    <col min="20" max="23" width="16.5546875" style="1" customWidth="1"/>
    <col min="24" max="24" width="49.109375" style="1" customWidth="1"/>
    <col min="25" max="25" width="11.44140625" style="1" customWidth="1"/>
  </cols>
  <sheetData>
    <row r="1" spans="2:26" s="2" customFormat="1" ht="23.4" x14ac:dyDescent="0.45">
      <c r="B1" s="333" t="s">
        <v>834</v>
      </c>
      <c r="C1" s="333"/>
      <c r="D1" s="333"/>
      <c r="E1" s="333"/>
      <c r="F1" s="333"/>
      <c r="G1" s="333"/>
      <c r="H1" s="530"/>
      <c r="I1" s="530"/>
      <c r="J1" s="530"/>
      <c r="K1" s="530"/>
      <c r="L1" s="530"/>
      <c r="M1" s="530"/>
      <c r="N1" s="530"/>
      <c r="O1" s="530"/>
      <c r="P1" s="530"/>
      <c r="Q1" s="530"/>
      <c r="R1" s="530"/>
      <c r="S1" s="530"/>
      <c r="T1" s="530"/>
      <c r="U1" s="530"/>
      <c r="V1" s="530"/>
      <c r="W1" s="530"/>
      <c r="X1" s="530"/>
      <c r="Y1" s="4"/>
    </row>
    <row r="2" spans="2:26" x14ac:dyDescent="0.3">
      <c r="B2" s="3" t="s">
        <v>662</v>
      </c>
      <c r="C2" s="3"/>
      <c r="D2" s="3"/>
      <c r="E2" s="3"/>
      <c r="F2" s="3"/>
      <c r="G2" s="3"/>
      <c r="H2" s="531"/>
      <c r="I2" s="531"/>
      <c r="J2" s="531"/>
      <c r="K2" s="531"/>
      <c r="L2" s="531"/>
      <c r="M2" s="531"/>
      <c r="N2" s="531"/>
      <c r="O2" s="531"/>
      <c r="P2" s="531"/>
      <c r="Q2" s="531"/>
      <c r="R2" s="531"/>
      <c r="S2" s="531"/>
      <c r="T2" s="531"/>
      <c r="U2" s="531"/>
      <c r="V2" s="531"/>
      <c r="W2" s="531"/>
      <c r="X2" s="531"/>
    </row>
    <row r="3" spans="2:26" ht="16.5" customHeight="1" thickBot="1" x14ac:dyDescent="0.35"/>
    <row r="4" spans="2:26" ht="15" thickBot="1" x14ac:dyDescent="0.35">
      <c r="H4" s="667" t="s">
        <v>794</v>
      </c>
      <c r="I4" s="668"/>
      <c r="J4" s="668"/>
      <c r="K4" s="669"/>
      <c r="L4" s="667" t="s">
        <v>177</v>
      </c>
      <c r="M4" s="668"/>
      <c r="N4" s="668"/>
      <c r="O4" s="669"/>
      <c r="P4" s="667" t="s">
        <v>0</v>
      </c>
      <c r="Q4" s="668"/>
      <c r="R4" s="668"/>
      <c r="S4" s="669"/>
      <c r="T4" s="334" t="s">
        <v>1</v>
      </c>
      <c r="U4" s="335"/>
      <c r="V4" s="335"/>
      <c r="W4" s="335"/>
      <c r="X4" s="336"/>
    </row>
    <row r="5" spans="2:26" ht="57" customHeight="1" thickBot="1" x14ac:dyDescent="0.4">
      <c r="B5" s="30" t="s">
        <v>2</v>
      </c>
      <c r="C5" s="32" t="s">
        <v>3</v>
      </c>
      <c r="D5" s="32" t="s">
        <v>4</v>
      </c>
      <c r="E5" s="32" t="s">
        <v>5</v>
      </c>
      <c r="F5" s="32" t="s">
        <v>6</v>
      </c>
      <c r="G5" s="33" t="s">
        <v>7</v>
      </c>
      <c r="H5" s="120" t="s">
        <v>835</v>
      </c>
      <c r="I5" s="121" t="s">
        <v>9</v>
      </c>
      <c r="J5" s="121" t="s">
        <v>10</v>
      </c>
      <c r="K5" s="122" t="s">
        <v>11</v>
      </c>
      <c r="L5" s="120" t="s">
        <v>835</v>
      </c>
      <c r="M5" s="121" t="s">
        <v>9</v>
      </c>
      <c r="N5" s="121" t="s">
        <v>10</v>
      </c>
      <c r="O5" s="122" t="s">
        <v>11</v>
      </c>
      <c r="P5" s="120"/>
      <c r="Q5" s="121"/>
      <c r="R5" s="121"/>
      <c r="S5" s="122"/>
      <c r="T5" s="120" t="s">
        <v>835</v>
      </c>
      <c r="U5" s="121" t="s">
        <v>9</v>
      </c>
      <c r="V5" s="34" t="s">
        <v>10</v>
      </c>
      <c r="W5" s="538" t="s">
        <v>836</v>
      </c>
      <c r="X5" s="122" t="s">
        <v>11</v>
      </c>
      <c r="Y5" s="337" t="s">
        <v>17</v>
      </c>
      <c r="Z5" s="633" t="s">
        <v>287</v>
      </c>
    </row>
    <row r="6" spans="2:26" ht="16.5" customHeight="1" x14ac:dyDescent="0.3">
      <c r="B6" s="338" t="s">
        <v>837</v>
      </c>
      <c r="C6" s="338" t="s">
        <v>838</v>
      </c>
      <c r="D6" s="338" t="s">
        <v>839</v>
      </c>
      <c r="E6" s="339">
        <v>7.4999999999999997E-2</v>
      </c>
      <c r="F6" s="338" t="s">
        <v>840</v>
      </c>
      <c r="G6" s="41" t="s">
        <v>23</v>
      </c>
      <c r="H6" s="340"/>
      <c r="I6" s="340"/>
      <c r="J6" s="340">
        <f t="shared" ref="J6:J47" si="0">+H6-I6</f>
        <v>0</v>
      </c>
      <c r="K6" s="341"/>
      <c r="L6" s="340"/>
      <c r="M6" s="340"/>
      <c r="N6" s="340"/>
      <c r="O6" s="341"/>
      <c r="P6" s="522"/>
      <c r="Q6" s="522"/>
      <c r="R6" s="522"/>
      <c r="S6" s="522"/>
      <c r="T6" s="340">
        <v>16490</v>
      </c>
      <c r="U6" s="340"/>
      <c r="V6" s="342">
        <f t="shared" ref="V6:V47" si="1">+T6-U6</f>
        <v>16490</v>
      </c>
      <c r="W6" s="342">
        <f>+V6*98%</f>
        <v>16160.199999999999</v>
      </c>
      <c r="X6" s="338"/>
      <c r="Y6" s="343" t="s">
        <v>63</v>
      </c>
      <c r="Z6" s="634" t="s">
        <v>841</v>
      </c>
    </row>
    <row r="7" spans="2:26" ht="16.5" customHeight="1" x14ac:dyDescent="0.3">
      <c r="B7" s="344" t="s">
        <v>837</v>
      </c>
      <c r="C7" s="344" t="s">
        <v>838</v>
      </c>
      <c r="D7" s="344" t="s">
        <v>842</v>
      </c>
      <c r="E7" s="345">
        <v>7.4999999999999997E-2</v>
      </c>
      <c r="F7" s="344" t="s">
        <v>843</v>
      </c>
      <c r="G7" s="5" t="s">
        <v>23</v>
      </c>
      <c r="H7" s="346"/>
      <c r="I7" s="346"/>
      <c r="J7" s="346">
        <f t="shared" si="0"/>
        <v>0</v>
      </c>
      <c r="K7" s="347"/>
      <c r="L7" s="346"/>
      <c r="M7" s="346"/>
      <c r="N7" s="346"/>
      <c r="O7" s="347"/>
      <c r="P7" s="523"/>
      <c r="Q7" s="523"/>
      <c r="R7" s="523"/>
      <c r="S7" s="523"/>
      <c r="T7" s="346">
        <v>17990</v>
      </c>
      <c r="U7" s="346"/>
      <c r="V7" s="348">
        <f t="shared" si="1"/>
        <v>17990</v>
      </c>
      <c r="W7" s="348">
        <f t="shared" ref="W7:W8" si="2">+V7*98%</f>
        <v>17630.2</v>
      </c>
      <c r="X7" s="344"/>
      <c r="Y7" s="112" t="s">
        <v>63</v>
      </c>
      <c r="Z7" s="634" t="s">
        <v>844</v>
      </c>
    </row>
    <row r="8" spans="2:26" ht="16.5" customHeight="1" x14ac:dyDescent="0.3">
      <c r="B8" s="344" t="s">
        <v>837</v>
      </c>
      <c r="C8" s="344" t="s">
        <v>838</v>
      </c>
      <c r="D8" s="344" t="s">
        <v>845</v>
      </c>
      <c r="E8" s="345">
        <v>7.4999999999999997E-2</v>
      </c>
      <c r="F8" s="344" t="s">
        <v>846</v>
      </c>
      <c r="G8" s="5" t="s">
        <v>23</v>
      </c>
      <c r="H8" s="346"/>
      <c r="I8" s="346"/>
      <c r="J8" s="346">
        <f t="shared" si="0"/>
        <v>0</v>
      </c>
      <c r="K8" s="347"/>
      <c r="L8" s="346"/>
      <c r="M8" s="346"/>
      <c r="N8" s="346"/>
      <c r="O8" s="347"/>
      <c r="P8" s="523"/>
      <c r="Q8" s="523"/>
      <c r="R8" s="523"/>
      <c r="S8" s="523"/>
      <c r="T8" s="346">
        <v>18490</v>
      </c>
      <c r="U8" s="346"/>
      <c r="V8" s="348">
        <f t="shared" si="1"/>
        <v>18490</v>
      </c>
      <c r="W8" s="348">
        <f t="shared" si="2"/>
        <v>18120.2</v>
      </c>
      <c r="X8" s="344"/>
      <c r="Y8" s="112" t="s">
        <v>63</v>
      </c>
      <c r="Z8" s="634" t="s">
        <v>847</v>
      </c>
    </row>
    <row r="9" spans="2:26" ht="16.5" customHeight="1" x14ac:dyDescent="0.3">
      <c r="B9" s="349" t="s">
        <v>837</v>
      </c>
      <c r="C9" s="349" t="s">
        <v>838</v>
      </c>
      <c r="D9" s="349" t="s">
        <v>848</v>
      </c>
      <c r="E9" s="350">
        <v>7.4999999999999997E-2</v>
      </c>
      <c r="F9" s="349" t="s">
        <v>849</v>
      </c>
      <c r="G9" s="7" t="s">
        <v>23</v>
      </c>
      <c r="H9" s="351"/>
      <c r="I9" s="351"/>
      <c r="J9" s="351">
        <f t="shared" si="0"/>
        <v>0</v>
      </c>
      <c r="K9" s="352"/>
      <c r="L9" s="351"/>
      <c r="M9" s="351"/>
      <c r="N9" s="351"/>
      <c r="O9" s="352"/>
      <c r="P9" s="358"/>
      <c r="Q9" s="358"/>
      <c r="R9" s="358"/>
      <c r="S9" s="358"/>
      <c r="T9" s="351">
        <v>19490</v>
      </c>
      <c r="U9" s="351"/>
      <c r="V9" s="353">
        <f t="shared" si="1"/>
        <v>19490</v>
      </c>
      <c r="W9" s="353"/>
      <c r="X9" s="349"/>
      <c r="Y9" s="216" t="s">
        <v>63</v>
      </c>
      <c r="Z9" s="634" t="s">
        <v>850</v>
      </c>
    </row>
    <row r="10" spans="2:26" ht="16.5" customHeight="1" x14ac:dyDescent="0.3">
      <c r="B10" s="344" t="s">
        <v>837</v>
      </c>
      <c r="C10" s="344" t="s">
        <v>851</v>
      </c>
      <c r="D10" s="344" t="s">
        <v>852</v>
      </c>
      <c r="E10" s="345">
        <v>7.4999999999999997E-2</v>
      </c>
      <c r="F10" s="344" t="s">
        <v>853</v>
      </c>
      <c r="G10" s="5" t="s">
        <v>23</v>
      </c>
      <c r="H10" s="346"/>
      <c r="I10" s="346"/>
      <c r="J10" s="346">
        <f t="shared" si="0"/>
        <v>0</v>
      </c>
      <c r="K10" s="347"/>
      <c r="L10" s="346"/>
      <c r="M10" s="346"/>
      <c r="N10" s="346"/>
      <c r="O10" s="347"/>
      <c r="P10" s="523"/>
      <c r="Q10" s="523"/>
      <c r="R10" s="523"/>
      <c r="S10" s="523"/>
      <c r="T10" s="346">
        <v>16490</v>
      </c>
      <c r="U10" s="346"/>
      <c r="V10" s="348">
        <f t="shared" si="1"/>
        <v>16490</v>
      </c>
      <c r="W10" s="348">
        <f>+V10*0.98</f>
        <v>16160.199999999999</v>
      </c>
      <c r="X10" s="344"/>
      <c r="Y10" s="112" t="s">
        <v>63</v>
      </c>
      <c r="Z10" s="634" t="s">
        <v>854</v>
      </c>
    </row>
    <row r="11" spans="2:26" ht="16.5" customHeight="1" x14ac:dyDescent="0.3">
      <c r="B11" s="344" t="s">
        <v>837</v>
      </c>
      <c r="C11" s="344" t="s">
        <v>851</v>
      </c>
      <c r="D11" s="344" t="s">
        <v>855</v>
      </c>
      <c r="E11" s="345">
        <v>7.4999999999999997E-2</v>
      </c>
      <c r="F11" s="344" t="s">
        <v>856</v>
      </c>
      <c r="G11" s="5" t="s">
        <v>23</v>
      </c>
      <c r="H11" s="346"/>
      <c r="I11" s="346"/>
      <c r="J11" s="346">
        <f t="shared" si="0"/>
        <v>0</v>
      </c>
      <c r="K11" s="347"/>
      <c r="L11" s="346"/>
      <c r="M11" s="346"/>
      <c r="N11" s="346"/>
      <c r="O11" s="354"/>
      <c r="P11" s="524"/>
      <c r="Q11" s="524"/>
      <c r="R11" s="524"/>
      <c r="S11" s="524"/>
      <c r="T11" s="346">
        <v>17990</v>
      </c>
      <c r="U11" s="346"/>
      <c r="V11" s="348">
        <f t="shared" si="1"/>
        <v>17990</v>
      </c>
      <c r="W11" s="348">
        <f t="shared" ref="W11:W13" si="3">+V11*0.98</f>
        <v>17630.2</v>
      </c>
      <c r="X11" s="344"/>
      <c r="Y11" s="112" t="s">
        <v>63</v>
      </c>
      <c r="Z11" s="634" t="s">
        <v>857</v>
      </c>
    </row>
    <row r="12" spans="2:26" ht="16.5" customHeight="1" x14ac:dyDescent="0.3">
      <c r="B12" s="344" t="s">
        <v>837</v>
      </c>
      <c r="C12" s="344" t="s">
        <v>851</v>
      </c>
      <c r="D12" s="344" t="s">
        <v>858</v>
      </c>
      <c r="E12" s="345">
        <v>7.4999999999999997E-2</v>
      </c>
      <c r="F12" s="344" t="s">
        <v>859</v>
      </c>
      <c r="G12" s="5" t="s">
        <v>23</v>
      </c>
      <c r="H12" s="346"/>
      <c r="I12" s="346"/>
      <c r="J12" s="346">
        <f t="shared" si="0"/>
        <v>0</v>
      </c>
      <c r="K12" s="347"/>
      <c r="L12" s="346"/>
      <c r="M12" s="346"/>
      <c r="N12" s="346"/>
      <c r="O12" s="347"/>
      <c r="P12" s="523"/>
      <c r="Q12" s="523"/>
      <c r="R12" s="523"/>
      <c r="S12" s="523"/>
      <c r="T12" s="346">
        <v>18490</v>
      </c>
      <c r="U12" s="346"/>
      <c r="V12" s="348">
        <f t="shared" si="1"/>
        <v>18490</v>
      </c>
      <c r="W12" s="348">
        <f t="shared" si="3"/>
        <v>18120.2</v>
      </c>
      <c r="X12" s="344"/>
      <c r="Y12" s="112" t="s">
        <v>63</v>
      </c>
      <c r="Z12" s="634" t="s">
        <v>860</v>
      </c>
    </row>
    <row r="13" spans="2:26" ht="16.5" customHeight="1" x14ac:dyDescent="0.3">
      <c r="B13" s="349" t="s">
        <v>837</v>
      </c>
      <c r="C13" s="349" t="s">
        <v>851</v>
      </c>
      <c r="D13" s="349" t="s">
        <v>861</v>
      </c>
      <c r="E13" s="350">
        <v>7.4999999999999997E-2</v>
      </c>
      <c r="F13" s="349" t="s">
        <v>862</v>
      </c>
      <c r="G13" s="7" t="s">
        <v>23</v>
      </c>
      <c r="H13" s="351"/>
      <c r="I13" s="351"/>
      <c r="J13" s="351">
        <f t="shared" si="0"/>
        <v>0</v>
      </c>
      <c r="K13" s="352"/>
      <c r="L13" s="351"/>
      <c r="M13" s="351"/>
      <c r="N13" s="351"/>
      <c r="O13" s="352"/>
      <c r="P13" s="358"/>
      <c r="Q13" s="358"/>
      <c r="R13" s="358"/>
      <c r="S13" s="358"/>
      <c r="T13" s="351">
        <v>19490</v>
      </c>
      <c r="U13" s="351"/>
      <c r="V13" s="353">
        <f t="shared" si="1"/>
        <v>19490</v>
      </c>
      <c r="W13" s="353">
        <f t="shared" si="3"/>
        <v>19100.2</v>
      </c>
      <c r="X13" s="349"/>
      <c r="Y13" s="216" t="s">
        <v>63</v>
      </c>
      <c r="Z13" s="634" t="s">
        <v>863</v>
      </c>
    </row>
    <row r="14" spans="2:26" ht="16.5" customHeight="1" x14ac:dyDescent="0.3">
      <c r="B14" s="344" t="s">
        <v>837</v>
      </c>
      <c r="C14" s="344" t="s">
        <v>864</v>
      </c>
      <c r="D14" s="344" t="s">
        <v>865</v>
      </c>
      <c r="E14" s="345">
        <v>0.1</v>
      </c>
      <c r="F14" s="344" t="s">
        <v>866</v>
      </c>
      <c r="G14" s="5" t="s">
        <v>23</v>
      </c>
      <c r="H14" s="346"/>
      <c r="I14" s="346"/>
      <c r="J14" s="346">
        <f t="shared" si="0"/>
        <v>0</v>
      </c>
      <c r="K14" s="347"/>
      <c r="L14" s="346"/>
      <c r="M14" s="346"/>
      <c r="N14" s="346"/>
      <c r="O14" s="347"/>
      <c r="P14" s="523"/>
      <c r="Q14" s="523"/>
      <c r="R14" s="523"/>
      <c r="S14" s="523"/>
      <c r="T14" s="346">
        <v>19990</v>
      </c>
      <c r="U14" s="346"/>
      <c r="V14" s="348">
        <f t="shared" si="1"/>
        <v>19990</v>
      </c>
      <c r="W14" s="348"/>
      <c r="X14" s="344"/>
      <c r="Y14" s="112" t="s">
        <v>63</v>
      </c>
      <c r="Z14" s="634" t="s">
        <v>867</v>
      </c>
    </row>
    <row r="15" spans="2:26" ht="16.5" customHeight="1" x14ac:dyDescent="0.3">
      <c r="B15" s="344" t="s">
        <v>837</v>
      </c>
      <c r="C15" s="344" t="s">
        <v>864</v>
      </c>
      <c r="D15" s="344" t="s">
        <v>868</v>
      </c>
      <c r="E15" s="345">
        <v>0.1</v>
      </c>
      <c r="F15" s="344" t="s">
        <v>869</v>
      </c>
      <c r="G15" s="5" t="s">
        <v>23</v>
      </c>
      <c r="H15" s="346"/>
      <c r="I15" s="346"/>
      <c r="J15" s="346">
        <f t="shared" si="0"/>
        <v>0</v>
      </c>
      <c r="K15" s="347"/>
      <c r="L15" s="346"/>
      <c r="M15" s="346"/>
      <c r="N15" s="346"/>
      <c r="O15" s="354"/>
      <c r="P15" s="524"/>
      <c r="Q15" s="524"/>
      <c r="R15" s="524"/>
      <c r="S15" s="524"/>
      <c r="T15" s="346">
        <v>22490</v>
      </c>
      <c r="U15" s="346"/>
      <c r="V15" s="348">
        <f t="shared" si="1"/>
        <v>22490</v>
      </c>
      <c r="W15" s="348"/>
      <c r="X15" s="344"/>
      <c r="Y15" s="112" t="s">
        <v>63</v>
      </c>
      <c r="Z15" s="634" t="s">
        <v>870</v>
      </c>
    </row>
    <row r="16" spans="2:26" ht="16.5" customHeight="1" x14ac:dyDescent="0.3">
      <c r="B16" s="349" t="s">
        <v>837</v>
      </c>
      <c r="C16" s="349" t="s">
        <v>864</v>
      </c>
      <c r="D16" s="349" t="s">
        <v>871</v>
      </c>
      <c r="E16" s="350">
        <v>0.1</v>
      </c>
      <c r="F16" s="349" t="s">
        <v>872</v>
      </c>
      <c r="G16" s="7" t="s">
        <v>23</v>
      </c>
      <c r="H16" s="351"/>
      <c r="I16" s="351"/>
      <c r="J16" s="351">
        <f t="shared" si="0"/>
        <v>0</v>
      </c>
      <c r="K16" s="352"/>
      <c r="L16" s="351"/>
      <c r="M16" s="351"/>
      <c r="N16" s="351"/>
      <c r="O16" s="355"/>
      <c r="P16" s="525"/>
      <c r="Q16" s="525"/>
      <c r="R16" s="525"/>
      <c r="S16" s="525"/>
      <c r="T16" s="351">
        <v>23490</v>
      </c>
      <c r="U16" s="351"/>
      <c r="V16" s="353">
        <f t="shared" si="1"/>
        <v>23490</v>
      </c>
      <c r="W16" s="353"/>
      <c r="X16" s="356"/>
      <c r="Y16" s="216" t="s">
        <v>63</v>
      </c>
      <c r="Z16" s="634" t="s">
        <v>873</v>
      </c>
    </row>
    <row r="17" spans="2:26" ht="16.5" customHeight="1" x14ac:dyDescent="0.3">
      <c r="B17" s="344" t="s">
        <v>837</v>
      </c>
      <c r="C17" s="344" t="s">
        <v>874</v>
      </c>
      <c r="D17" s="344" t="s">
        <v>875</v>
      </c>
      <c r="E17" s="345">
        <v>0.1</v>
      </c>
      <c r="F17" s="344" t="s">
        <v>876</v>
      </c>
      <c r="G17" s="5" t="s">
        <v>23</v>
      </c>
      <c r="H17" s="346"/>
      <c r="I17" s="346"/>
      <c r="J17" s="346">
        <f t="shared" si="0"/>
        <v>0</v>
      </c>
      <c r="K17" s="347"/>
      <c r="L17" s="346"/>
      <c r="M17" s="346"/>
      <c r="N17" s="346"/>
      <c r="O17" s="347"/>
      <c r="P17" s="523"/>
      <c r="Q17" s="523"/>
      <c r="R17" s="523"/>
      <c r="S17" s="523"/>
      <c r="T17" s="346">
        <v>20990</v>
      </c>
      <c r="U17" s="346"/>
      <c r="V17" s="348">
        <f t="shared" si="1"/>
        <v>20990</v>
      </c>
      <c r="W17" s="348"/>
      <c r="X17" s="344"/>
      <c r="Y17" s="112" t="s">
        <v>149</v>
      </c>
      <c r="Z17" s="634" t="s">
        <v>877</v>
      </c>
    </row>
    <row r="18" spans="2:26" ht="16.5" customHeight="1" x14ac:dyDescent="0.3">
      <c r="B18" s="344" t="s">
        <v>837</v>
      </c>
      <c r="C18" s="344" t="s">
        <v>874</v>
      </c>
      <c r="D18" s="344" t="s">
        <v>878</v>
      </c>
      <c r="E18" s="345">
        <v>0.1</v>
      </c>
      <c r="F18" s="344" t="s">
        <v>879</v>
      </c>
      <c r="G18" s="5" t="s">
        <v>23</v>
      </c>
      <c r="H18" s="346"/>
      <c r="I18" s="346"/>
      <c r="J18" s="346">
        <f t="shared" si="0"/>
        <v>0</v>
      </c>
      <c r="K18" s="347"/>
      <c r="L18" s="346"/>
      <c r="M18" s="346"/>
      <c r="N18" s="346"/>
      <c r="O18" s="347"/>
      <c r="P18" s="523"/>
      <c r="Q18" s="523"/>
      <c r="R18" s="523"/>
      <c r="S18" s="523"/>
      <c r="T18" s="346">
        <v>23490</v>
      </c>
      <c r="U18" s="346"/>
      <c r="V18" s="348">
        <f t="shared" si="1"/>
        <v>23490</v>
      </c>
      <c r="W18" s="348"/>
      <c r="X18" s="357"/>
      <c r="Y18" s="112" t="s">
        <v>149</v>
      </c>
      <c r="Z18" s="634" t="s">
        <v>880</v>
      </c>
    </row>
    <row r="19" spans="2:26" ht="16.5" customHeight="1" x14ac:dyDescent="0.3">
      <c r="B19" s="344" t="s">
        <v>837</v>
      </c>
      <c r="C19" s="344" t="s">
        <v>874</v>
      </c>
      <c r="D19" s="344" t="s">
        <v>881</v>
      </c>
      <c r="E19" s="345">
        <v>0.1</v>
      </c>
      <c r="F19" s="344" t="s">
        <v>882</v>
      </c>
      <c r="G19" s="5" t="s">
        <v>23</v>
      </c>
      <c r="H19" s="346"/>
      <c r="I19" s="346"/>
      <c r="J19" s="346">
        <f t="shared" si="0"/>
        <v>0</v>
      </c>
      <c r="K19" s="347"/>
      <c r="L19" s="346"/>
      <c r="M19" s="346"/>
      <c r="N19" s="346"/>
      <c r="O19" s="347"/>
      <c r="P19" s="523"/>
      <c r="Q19" s="523"/>
      <c r="R19" s="523"/>
      <c r="S19" s="523"/>
      <c r="T19" s="346">
        <v>24490</v>
      </c>
      <c r="U19" s="346"/>
      <c r="V19" s="348">
        <f t="shared" si="1"/>
        <v>24490</v>
      </c>
      <c r="W19" s="348"/>
      <c r="X19" s="344"/>
      <c r="Y19" s="112" t="s">
        <v>149</v>
      </c>
      <c r="Z19" s="634" t="s">
        <v>883</v>
      </c>
    </row>
    <row r="20" spans="2:26" ht="16.5" customHeight="1" x14ac:dyDescent="0.3">
      <c r="B20" s="349" t="s">
        <v>837</v>
      </c>
      <c r="C20" s="349" t="s">
        <v>874</v>
      </c>
      <c r="D20" s="349" t="s">
        <v>884</v>
      </c>
      <c r="E20" s="350">
        <v>0.1</v>
      </c>
      <c r="F20" s="349" t="s">
        <v>885</v>
      </c>
      <c r="G20" s="7" t="s">
        <v>23</v>
      </c>
      <c r="H20" s="351"/>
      <c r="I20" s="351"/>
      <c r="J20" s="351">
        <f t="shared" si="0"/>
        <v>0</v>
      </c>
      <c r="K20" s="352"/>
      <c r="L20" s="351"/>
      <c r="M20" s="351"/>
      <c r="N20" s="351"/>
      <c r="O20" s="355"/>
      <c r="P20" s="525"/>
      <c r="Q20" s="525"/>
      <c r="R20" s="525"/>
      <c r="S20" s="525"/>
      <c r="T20" s="351">
        <v>27990</v>
      </c>
      <c r="U20" s="351"/>
      <c r="V20" s="353">
        <f t="shared" si="1"/>
        <v>27990</v>
      </c>
      <c r="W20" s="353"/>
      <c r="X20" s="349"/>
      <c r="Y20" s="216" t="s">
        <v>149</v>
      </c>
      <c r="Z20" s="634" t="s">
        <v>886</v>
      </c>
    </row>
    <row r="21" spans="2:26" x14ac:dyDescent="0.3">
      <c r="B21" s="344" t="s">
        <v>837</v>
      </c>
      <c r="C21" s="344" t="s">
        <v>887</v>
      </c>
      <c r="D21" s="344" t="s">
        <v>888</v>
      </c>
      <c r="E21" s="345">
        <v>0.1</v>
      </c>
      <c r="F21" s="344" t="s">
        <v>889</v>
      </c>
      <c r="G21" s="5" t="s">
        <v>23</v>
      </c>
      <c r="H21" s="346"/>
      <c r="I21" s="346"/>
      <c r="J21" s="346"/>
      <c r="K21" s="347"/>
      <c r="L21" s="346"/>
      <c r="M21" s="346"/>
      <c r="N21" s="346"/>
      <c r="O21" s="354"/>
      <c r="P21" s="524"/>
      <c r="Q21" s="524"/>
      <c r="R21" s="524"/>
      <c r="S21" s="524"/>
      <c r="T21" s="346">
        <v>26990</v>
      </c>
      <c r="U21" s="346"/>
      <c r="V21" s="348">
        <f t="shared" si="1"/>
        <v>26990</v>
      </c>
      <c r="W21" s="348"/>
      <c r="X21" s="344"/>
      <c r="Y21" s="112" t="s">
        <v>239</v>
      </c>
      <c r="Z21" s="634" t="s">
        <v>890</v>
      </c>
    </row>
    <row r="22" spans="2:26" ht="15.9" customHeight="1" x14ac:dyDescent="0.3">
      <c r="B22" s="344" t="s">
        <v>837</v>
      </c>
      <c r="C22" s="344" t="s">
        <v>887</v>
      </c>
      <c r="D22" s="344" t="s">
        <v>891</v>
      </c>
      <c r="E22" s="345">
        <v>0.1</v>
      </c>
      <c r="F22" s="344" t="s">
        <v>892</v>
      </c>
      <c r="G22" s="5" t="s">
        <v>23</v>
      </c>
      <c r="H22" s="346">
        <v>32990</v>
      </c>
      <c r="I22" s="346"/>
      <c r="J22" s="346">
        <f t="shared" si="0"/>
        <v>32990</v>
      </c>
      <c r="K22" s="347" t="s">
        <v>893</v>
      </c>
      <c r="L22" s="346"/>
      <c r="M22" s="346"/>
      <c r="N22" s="346"/>
      <c r="O22" s="347"/>
      <c r="P22" s="523"/>
      <c r="Q22" s="523"/>
      <c r="R22" s="523"/>
      <c r="S22" s="523"/>
      <c r="T22" s="346"/>
      <c r="U22" s="346"/>
      <c r="V22" s="348">
        <f t="shared" si="1"/>
        <v>0</v>
      </c>
      <c r="W22" s="348">
        <f>90%*J22</f>
        <v>29691</v>
      </c>
      <c r="X22" s="344"/>
      <c r="Y22" s="112" t="s">
        <v>239</v>
      </c>
      <c r="Z22" s="634"/>
    </row>
    <row r="23" spans="2:26" ht="16.5" customHeight="1" x14ac:dyDescent="0.3">
      <c r="B23" s="349" t="s">
        <v>837</v>
      </c>
      <c r="C23" s="349" t="s">
        <v>887</v>
      </c>
      <c r="D23" s="349" t="s">
        <v>894</v>
      </c>
      <c r="E23" s="350">
        <v>0.1</v>
      </c>
      <c r="F23" s="349" t="s">
        <v>895</v>
      </c>
      <c r="G23" s="7" t="s">
        <v>23</v>
      </c>
      <c r="H23" s="351"/>
      <c r="I23" s="351"/>
      <c r="J23" s="351"/>
      <c r="K23" s="352"/>
      <c r="L23" s="351"/>
      <c r="M23" s="351"/>
      <c r="N23" s="351"/>
      <c r="O23" s="352"/>
      <c r="P23" s="358"/>
      <c r="Q23" s="358"/>
      <c r="R23" s="358"/>
      <c r="S23" s="358"/>
      <c r="T23" s="351">
        <v>35990</v>
      </c>
      <c r="U23" s="351"/>
      <c r="V23" s="353">
        <f t="shared" si="1"/>
        <v>35990</v>
      </c>
      <c r="W23" s="353"/>
      <c r="X23" s="349"/>
      <c r="Y23" s="216" t="s">
        <v>239</v>
      </c>
      <c r="Z23" s="634" t="s">
        <v>896</v>
      </c>
    </row>
    <row r="24" spans="2:26" x14ac:dyDescent="0.3">
      <c r="B24" s="344" t="s">
        <v>837</v>
      </c>
      <c r="C24" s="344" t="s">
        <v>897</v>
      </c>
      <c r="D24" s="344" t="s">
        <v>898</v>
      </c>
      <c r="E24" s="345">
        <v>0.1</v>
      </c>
      <c r="F24" s="344" t="s">
        <v>899</v>
      </c>
      <c r="G24" s="5" t="s">
        <v>23</v>
      </c>
      <c r="H24" s="346"/>
      <c r="I24" s="346"/>
      <c r="J24" s="346"/>
      <c r="K24" s="347"/>
      <c r="L24" s="346">
        <v>34990</v>
      </c>
      <c r="M24" s="346">
        <v>0</v>
      </c>
      <c r="N24" s="346">
        <f t="shared" ref="N24" si="4">+L24-M24</f>
        <v>34990</v>
      </c>
      <c r="O24" s="347" t="s">
        <v>900</v>
      </c>
      <c r="P24" s="523"/>
      <c r="Q24" s="523"/>
      <c r="R24" s="523"/>
      <c r="S24" s="523"/>
      <c r="T24" s="346"/>
      <c r="U24" s="346"/>
      <c r="V24" s="348">
        <f t="shared" si="1"/>
        <v>0</v>
      </c>
      <c r="W24" s="348">
        <f>92%*N24</f>
        <v>32190.800000000003</v>
      </c>
      <c r="X24" s="344"/>
      <c r="Y24" s="112" t="s">
        <v>272</v>
      </c>
      <c r="Z24" s="634"/>
    </row>
    <row r="25" spans="2:26" ht="16.5" customHeight="1" x14ac:dyDescent="0.3">
      <c r="B25" s="349" t="s">
        <v>837</v>
      </c>
      <c r="C25" s="349" t="s">
        <v>897</v>
      </c>
      <c r="D25" s="358" t="s">
        <v>901</v>
      </c>
      <c r="E25" s="350">
        <v>0.1</v>
      </c>
      <c r="F25" s="358" t="s">
        <v>902</v>
      </c>
      <c r="G25" s="359" t="s">
        <v>23</v>
      </c>
      <c r="H25" s="351"/>
      <c r="I25" s="351"/>
      <c r="J25" s="351"/>
      <c r="K25" s="352"/>
      <c r="L25" s="351"/>
      <c r="M25" s="351"/>
      <c r="N25" s="351"/>
      <c r="O25" s="352"/>
      <c r="P25" s="358"/>
      <c r="Q25" s="358"/>
      <c r="R25" s="358"/>
      <c r="S25" s="358"/>
      <c r="T25" s="351">
        <v>40990</v>
      </c>
      <c r="U25" s="351"/>
      <c r="V25" s="353">
        <f t="shared" si="1"/>
        <v>40990</v>
      </c>
      <c r="W25" s="353"/>
      <c r="X25" s="349"/>
      <c r="Y25" s="216" t="s">
        <v>272</v>
      </c>
      <c r="Z25" s="634" t="s">
        <v>903</v>
      </c>
    </row>
    <row r="26" spans="2:26" x14ac:dyDescent="0.3">
      <c r="B26" s="344" t="s">
        <v>837</v>
      </c>
      <c r="C26" s="344" t="s">
        <v>904</v>
      </c>
      <c r="D26" s="344" t="s">
        <v>905</v>
      </c>
      <c r="E26" s="345">
        <v>0.1</v>
      </c>
      <c r="F26" s="344" t="s">
        <v>906</v>
      </c>
      <c r="G26" s="5" t="s">
        <v>23</v>
      </c>
      <c r="H26" s="346"/>
      <c r="I26" s="346"/>
      <c r="J26" s="346"/>
      <c r="K26" s="347"/>
      <c r="L26" s="346"/>
      <c r="M26" s="346"/>
      <c r="N26" s="346"/>
      <c r="O26" s="347"/>
      <c r="P26" s="523"/>
      <c r="Q26" s="523"/>
      <c r="R26" s="523"/>
      <c r="S26" s="523"/>
      <c r="T26" s="346">
        <v>18990</v>
      </c>
      <c r="U26" s="346"/>
      <c r="V26" s="348">
        <f t="shared" si="1"/>
        <v>18990</v>
      </c>
      <c r="W26" s="348"/>
      <c r="X26" s="344"/>
      <c r="Y26" s="112" t="s">
        <v>149</v>
      </c>
      <c r="Z26" s="634" t="s">
        <v>907</v>
      </c>
    </row>
    <row r="27" spans="2:26" x14ac:dyDescent="0.3">
      <c r="B27" s="344" t="s">
        <v>837</v>
      </c>
      <c r="C27" s="344" t="s">
        <v>904</v>
      </c>
      <c r="D27" s="344" t="s">
        <v>908</v>
      </c>
      <c r="E27" s="345">
        <v>0.1</v>
      </c>
      <c r="F27" s="344" t="s">
        <v>909</v>
      </c>
      <c r="G27" s="5" t="s">
        <v>23</v>
      </c>
      <c r="H27" s="346"/>
      <c r="I27" s="346"/>
      <c r="J27" s="346"/>
      <c r="K27" s="347"/>
      <c r="L27" s="346"/>
      <c r="M27" s="346"/>
      <c r="N27" s="346"/>
      <c r="O27" s="347"/>
      <c r="P27" s="523"/>
      <c r="Q27" s="523"/>
      <c r="R27" s="523"/>
      <c r="S27" s="523"/>
      <c r="T27" s="346">
        <v>21990</v>
      </c>
      <c r="U27" s="346"/>
      <c r="V27" s="348">
        <f t="shared" si="1"/>
        <v>21990</v>
      </c>
      <c r="W27" s="348"/>
      <c r="X27" s="344"/>
      <c r="Y27" s="112" t="s">
        <v>149</v>
      </c>
      <c r="Z27" s="634" t="s">
        <v>910</v>
      </c>
    </row>
    <row r="28" spans="2:26" x14ac:dyDescent="0.3">
      <c r="B28" s="344" t="s">
        <v>837</v>
      </c>
      <c r="C28" s="344" t="s">
        <v>904</v>
      </c>
      <c r="D28" s="344" t="s">
        <v>911</v>
      </c>
      <c r="E28" s="345">
        <v>0.1</v>
      </c>
      <c r="F28" s="344" t="s">
        <v>912</v>
      </c>
      <c r="G28" s="5" t="s">
        <v>23</v>
      </c>
      <c r="H28" s="346"/>
      <c r="I28" s="346"/>
      <c r="J28" s="346"/>
      <c r="K28" s="347"/>
      <c r="L28" s="346"/>
      <c r="M28" s="346"/>
      <c r="N28" s="346"/>
      <c r="O28" s="347"/>
      <c r="P28" s="523"/>
      <c r="Q28" s="523"/>
      <c r="R28" s="523"/>
      <c r="S28" s="523"/>
      <c r="T28" s="346">
        <v>23490</v>
      </c>
      <c r="U28" s="346"/>
      <c r="V28" s="348">
        <f t="shared" si="1"/>
        <v>23490</v>
      </c>
      <c r="W28" s="348"/>
      <c r="X28" s="344"/>
      <c r="Y28" s="112" t="s">
        <v>149</v>
      </c>
      <c r="Z28" s="634" t="s">
        <v>913</v>
      </c>
    </row>
    <row r="29" spans="2:26" x14ac:dyDescent="0.3">
      <c r="B29" s="344" t="s">
        <v>837</v>
      </c>
      <c r="C29" s="344" t="s">
        <v>904</v>
      </c>
      <c r="D29" s="344" t="s">
        <v>914</v>
      </c>
      <c r="E29" s="345">
        <v>0.1</v>
      </c>
      <c r="F29" s="344" t="s">
        <v>915</v>
      </c>
      <c r="G29" s="5" t="s">
        <v>23</v>
      </c>
      <c r="H29" s="346"/>
      <c r="I29" s="346"/>
      <c r="J29" s="346">
        <f t="shared" ref="J29:J36" si="5">+H29-I29</f>
        <v>0</v>
      </c>
      <c r="K29" s="347"/>
      <c r="L29" s="346"/>
      <c r="M29" s="346"/>
      <c r="N29" s="346"/>
      <c r="O29" s="347"/>
      <c r="P29" s="523"/>
      <c r="Q29" s="523"/>
      <c r="R29" s="523"/>
      <c r="S29" s="523"/>
      <c r="T29" s="346">
        <v>25490</v>
      </c>
      <c r="U29" s="346"/>
      <c r="V29" s="348">
        <f t="shared" si="1"/>
        <v>25490</v>
      </c>
      <c r="W29" s="348"/>
      <c r="X29" s="344"/>
      <c r="Y29" s="112" t="s">
        <v>149</v>
      </c>
      <c r="Z29" s="634" t="s">
        <v>916</v>
      </c>
    </row>
    <row r="30" spans="2:26" x14ac:dyDescent="0.3">
      <c r="B30" s="349" t="s">
        <v>837</v>
      </c>
      <c r="C30" s="349" t="s">
        <v>904</v>
      </c>
      <c r="D30" s="349" t="s">
        <v>917</v>
      </c>
      <c r="E30" s="350">
        <v>0.1</v>
      </c>
      <c r="F30" s="349" t="s">
        <v>918</v>
      </c>
      <c r="G30" s="7" t="s">
        <v>23</v>
      </c>
      <c r="H30" s="351"/>
      <c r="I30" s="351"/>
      <c r="J30" s="351">
        <f t="shared" si="5"/>
        <v>0</v>
      </c>
      <c r="K30" s="352"/>
      <c r="L30" s="351"/>
      <c r="M30" s="351"/>
      <c r="N30" s="351"/>
      <c r="O30" s="352"/>
      <c r="P30" s="358"/>
      <c r="Q30" s="358"/>
      <c r="R30" s="358"/>
      <c r="S30" s="358"/>
      <c r="T30" s="351">
        <v>26990</v>
      </c>
      <c r="U30" s="351"/>
      <c r="V30" s="353">
        <f t="shared" si="1"/>
        <v>26990</v>
      </c>
      <c r="W30" s="353"/>
      <c r="X30" s="349"/>
      <c r="Y30" s="216" t="s">
        <v>63</v>
      </c>
      <c r="Z30" s="634" t="s">
        <v>919</v>
      </c>
    </row>
    <row r="31" spans="2:26" x14ac:dyDescent="0.3">
      <c r="B31" s="344" t="s">
        <v>837</v>
      </c>
      <c r="C31" s="344" t="s">
        <v>920</v>
      </c>
      <c r="D31" s="344" t="s">
        <v>921</v>
      </c>
      <c r="E31" s="345">
        <v>0.1</v>
      </c>
      <c r="F31" s="344" t="s">
        <v>922</v>
      </c>
      <c r="G31" s="5" t="s">
        <v>23</v>
      </c>
      <c r="H31" s="346"/>
      <c r="I31" s="346"/>
      <c r="J31" s="346">
        <f t="shared" si="5"/>
        <v>0</v>
      </c>
      <c r="K31" s="347"/>
      <c r="L31" s="346"/>
      <c r="M31" s="346"/>
      <c r="N31" s="346"/>
      <c r="O31" s="347"/>
      <c r="P31" s="523"/>
      <c r="Q31" s="523"/>
      <c r="R31" s="523"/>
      <c r="S31" s="523"/>
      <c r="T31" s="346">
        <v>22990</v>
      </c>
      <c r="U31" s="346"/>
      <c r="V31" s="348">
        <f t="shared" si="1"/>
        <v>22990</v>
      </c>
      <c r="W31" s="348"/>
      <c r="X31" s="344"/>
      <c r="Y31" s="112" t="s">
        <v>149</v>
      </c>
      <c r="Z31" s="634" t="s">
        <v>923</v>
      </c>
    </row>
    <row r="32" spans="2:26" x14ac:dyDescent="0.3">
      <c r="B32" s="344" t="s">
        <v>837</v>
      </c>
      <c r="C32" s="344" t="s">
        <v>920</v>
      </c>
      <c r="D32" s="344" t="s">
        <v>924</v>
      </c>
      <c r="E32" s="345">
        <v>0.1</v>
      </c>
      <c r="F32" s="344" t="s">
        <v>925</v>
      </c>
      <c r="G32" s="5" t="s">
        <v>23</v>
      </c>
      <c r="H32" s="346"/>
      <c r="I32" s="346"/>
      <c r="J32" s="346">
        <f t="shared" si="5"/>
        <v>0</v>
      </c>
      <c r="K32" s="347"/>
      <c r="L32" s="346"/>
      <c r="M32" s="346"/>
      <c r="N32" s="346"/>
      <c r="O32" s="347"/>
      <c r="P32" s="523"/>
      <c r="Q32" s="523"/>
      <c r="R32" s="523"/>
      <c r="S32" s="523"/>
      <c r="T32" s="346">
        <v>23990</v>
      </c>
      <c r="U32" s="346"/>
      <c r="V32" s="348">
        <f t="shared" si="1"/>
        <v>23990</v>
      </c>
      <c r="W32" s="348"/>
      <c r="X32" s="344"/>
      <c r="Y32" s="112" t="s">
        <v>149</v>
      </c>
      <c r="Z32" s="634" t="s">
        <v>926</v>
      </c>
    </row>
    <row r="33" spans="2:26" x14ac:dyDescent="0.3">
      <c r="B33" s="344" t="s">
        <v>837</v>
      </c>
      <c r="C33" s="344" t="s">
        <v>920</v>
      </c>
      <c r="D33" s="344" t="s">
        <v>927</v>
      </c>
      <c r="E33" s="345">
        <v>0.1</v>
      </c>
      <c r="F33" s="344" t="s">
        <v>928</v>
      </c>
      <c r="G33" s="5" t="s">
        <v>23</v>
      </c>
      <c r="H33" s="346"/>
      <c r="I33" s="346"/>
      <c r="J33" s="346">
        <f t="shared" si="5"/>
        <v>0</v>
      </c>
      <c r="K33" s="347"/>
      <c r="L33" s="346"/>
      <c r="M33" s="346"/>
      <c r="N33" s="346"/>
      <c r="O33" s="347"/>
      <c r="P33" s="523"/>
      <c r="Q33" s="523"/>
      <c r="R33" s="523"/>
      <c r="S33" s="523"/>
      <c r="T33" s="346">
        <v>26990</v>
      </c>
      <c r="U33" s="346"/>
      <c r="V33" s="348">
        <f t="shared" si="1"/>
        <v>26990</v>
      </c>
      <c r="W33" s="348"/>
      <c r="X33" s="344"/>
      <c r="Y33" s="112" t="s">
        <v>149</v>
      </c>
      <c r="Z33" s="634" t="s">
        <v>929</v>
      </c>
    </row>
    <row r="34" spans="2:26" x14ac:dyDescent="0.3">
      <c r="B34" s="344" t="s">
        <v>837</v>
      </c>
      <c r="C34" s="344" t="s">
        <v>920</v>
      </c>
      <c r="D34" s="344" t="s">
        <v>930</v>
      </c>
      <c r="E34" s="345">
        <v>0.1</v>
      </c>
      <c r="F34" s="344" t="s">
        <v>931</v>
      </c>
      <c r="G34" s="5" t="s">
        <v>23</v>
      </c>
      <c r="H34" s="346"/>
      <c r="I34" s="346"/>
      <c r="J34" s="346">
        <f t="shared" si="5"/>
        <v>0</v>
      </c>
      <c r="K34" s="347"/>
      <c r="L34" s="346"/>
      <c r="M34" s="346"/>
      <c r="N34" s="346"/>
      <c r="O34" s="347"/>
      <c r="P34" s="523"/>
      <c r="Q34" s="523"/>
      <c r="R34" s="523"/>
      <c r="S34" s="523"/>
      <c r="T34" s="346">
        <v>27990</v>
      </c>
      <c r="U34" s="346"/>
      <c r="V34" s="348">
        <f t="shared" si="1"/>
        <v>27990</v>
      </c>
      <c r="W34" s="348"/>
      <c r="X34" s="344"/>
      <c r="Y34" s="112" t="s">
        <v>149</v>
      </c>
      <c r="Z34" s="634" t="s">
        <v>932</v>
      </c>
    </row>
    <row r="35" spans="2:26" ht="16.5" customHeight="1" x14ac:dyDescent="0.3">
      <c r="B35" s="344" t="s">
        <v>837</v>
      </c>
      <c r="C35" s="344" t="s">
        <v>920</v>
      </c>
      <c r="D35" s="344" t="s">
        <v>933</v>
      </c>
      <c r="E35" s="345">
        <v>0.1</v>
      </c>
      <c r="F35" s="344" t="s">
        <v>934</v>
      </c>
      <c r="G35" s="5" t="s">
        <v>23</v>
      </c>
      <c r="H35" s="346"/>
      <c r="I35" s="346"/>
      <c r="J35" s="346">
        <f t="shared" si="5"/>
        <v>0</v>
      </c>
      <c r="K35" s="347"/>
      <c r="L35" s="346"/>
      <c r="M35" s="346"/>
      <c r="N35" s="346"/>
      <c r="O35" s="347"/>
      <c r="P35" s="523"/>
      <c r="Q35" s="523"/>
      <c r="R35" s="523"/>
      <c r="S35" s="523"/>
      <c r="T35" s="346">
        <v>29990</v>
      </c>
      <c r="U35" s="346"/>
      <c r="V35" s="348">
        <f t="shared" si="1"/>
        <v>29990</v>
      </c>
      <c r="W35" s="348"/>
      <c r="X35" s="344"/>
      <c r="Y35" s="112" t="s">
        <v>149</v>
      </c>
      <c r="Z35" s="634" t="s">
        <v>935</v>
      </c>
    </row>
    <row r="36" spans="2:26" x14ac:dyDescent="0.3">
      <c r="B36" s="349" t="s">
        <v>837</v>
      </c>
      <c r="C36" s="349" t="s">
        <v>920</v>
      </c>
      <c r="D36" s="349" t="s">
        <v>936</v>
      </c>
      <c r="E36" s="350">
        <v>0.1</v>
      </c>
      <c r="F36" s="349" t="s">
        <v>937</v>
      </c>
      <c r="G36" s="7" t="s">
        <v>23</v>
      </c>
      <c r="H36" s="351"/>
      <c r="I36" s="351"/>
      <c r="J36" s="351">
        <f t="shared" si="5"/>
        <v>0</v>
      </c>
      <c r="K36" s="352"/>
      <c r="L36" s="351"/>
      <c r="M36" s="351"/>
      <c r="N36" s="351"/>
      <c r="O36" s="355"/>
      <c r="P36" s="525"/>
      <c r="Q36" s="525"/>
      <c r="R36" s="525"/>
      <c r="S36" s="525"/>
      <c r="T36" s="351">
        <v>31490</v>
      </c>
      <c r="U36" s="351"/>
      <c r="V36" s="353">
        <f t="shared" si="1"/>
        <v>31490</v>
      </c>
      <c r="W36" s="353"/>
      <c r="X36" s="349"/>
      <c r="Y36" s="216" t="s">
        <v>63</v>
      </c>
      <c r="Z36" s="634" t="s">
        <v>938</v>
      </c>
    </row>
    <row r="37" spans="2:26" ht="16.5" customHeight="1" x14ac:dyDescent="0.3">
      <c r="B37" s="344" t="s">
        <v>837</v>
      </c>
      <c r="C37" s="344" t="s">
        <v>939</v>
      </c>
      <c r="D37" s="344" t="s">
        <v>940</v>
      </c>
      <c r="E37" s="345">
        <v>0.1</v>
      </c>
      <c r="F37" s="344" t="s">
        <v>941</v>
      </c>
      <c r="G37" s="5" t="s">
        <v>23</v>
      </c>
      <c r="H37" s="346"/>
      <c r="I37" s="346"/>
      <c r="J37" s="346"/>
      <c r="K37" s="347"/>
      <c r="L37" s="346"/>
      <c r="M37" s="346"/>
      <c r="N37" s="346"/>
      <c r="O37" s="347"/>
      <c r="P37" s="523"/>
      <c r="Q37" s="523"/>
      <c r="R37" s="523"/>
      <c r="S37" s="523"/>
      <c r="T37" s="346">
        <v>24490</v>
      </c>
      <c r="U37" s="346"/>
      <c r="V37" s="348">
        <f t="shared" si="1"/>
        <v>24490</v>
      </c>
      <c r="W37" s="348"/>
      <c r="X37" s="344"/>
      <c r="Y37" s="112" t="s">
        <v>149</v>
      </c>
      <c r="Z37" s="634" t="s">
        <v>942</v>
      </c>
    </row>
    <row r="38" spans="2:26" ht="16.5" customHeight="1" x14ac:dyDescent="0.3">
      <c r="B38" s="344" t="s">
        <v>837</v>
      </c>
      <c r="C38" s="344" t="s">
        <v>939</v>
      </c>
      <c r="D38" s="344" t="s">
        <v>943</v>
      </c>
      <c r="E38" s="345">
        <v>0.1</v>
      </c>
      <c r="F38" s="344" t="s">
        <v>944</v>
      </c>
      <c r="G38" s="5" t="s">
        <v>23</v>
      </c>
      <c r="H38" s="346"/>
      <c r="I38" s="346"/>
      <c r="J38" s="346"/>
      <c r="K38" s="347"/>
      <c r="L38" s="346"/>
      <c r="M38" s="346"/>
      <c r="N38" s="346"/>
      <c r="O38" s="347"/>
      <c r="P38" s="523"/>
      <c r="Q38" s="523"/>
      <c r="R38" s="523"/>
      <c r="S38" s="523"/>
      <c r="T38" s="346">
        <v>28990</v>
      </c>
      <c r="U38" s="346"/>
      <c r="V38" s="348">
        <f t="shared" si="1"/>
        <v>28990</v>
      </c>
      <c r="W38" s="348"/>
      <c r="X38" s="344"/>
      <c r="Y38" s="112" t="s">
        <v>149</v>
      </c>
      <c r="Z38" s="634" t="s">
        <v>945</v>
      </c>
    </row>
    <row r="39" spans="2:26" ht="16.5" customHeight="1" x14ac:dyDescent="0.3">
      <c r="B39" s="344" t="s">
        <v>837</v>
      </c>
      <c r="C39" s="344" t="s">
        <v>939</v>
      </c>
      <c r="D39" s="344" t="s">
        <v>946</v>
      </c>
      <c r="E39" s="345">
        <v>0.1</v>
      </c>
      <c r="F39" s="344" t="s">
        <v>947</v>
      </c>
      <c r="G39" s="5" t="s">
        <v>23</v>
      </c>
      <c r="H39" s="346"/>
      <c r="I39" s="346"/>
      <c r="J39" s="346"/>
      <c r="K39" s="347"/>
      <c r="L39" s="346"/>
      <c r="M39" s="346"/>
      <c r="N39" s="346"/>
      <c r="O39" s="347"/>
      <c r="P39" s="523"/>
      <c r="Q39" s="523"/>
      <c r="R39" s="523"/>
      <c r="S39" s="523"/>
      <c r="T39" s="346">
        <v>29990</v>
      </c>
      <c r="U39" s="346"/>
      <c r="V39" s="348">
        <f t="shared" si="1"/>
        <v>29990</v>
      </c>
      <c r="W39" s="348"/>
      <c r="X39" s="344"/>
      <c r="Y39" s="112" t="s">
        <v>149</v>
      </c>
      <c r="Z39" s="634" t="s">
        <v>948</v>
      </c>
    </row>
    <row r="40" spans="2:26" ht="16.5" customHeight="1" x14ac:dyDescent="0.3">
      <c r="B40" s="344" t="s">
        <v>837</v>
      </c>
      <c r="C40" s="344" t="s">
        <v>939</v>
      </c>
      <c r="D40" s="344" t="s">
        <v>949</v>
      </c>
      <c r="E40" s="345">
        <v>0.1</v>
      </c>
      <c r="F40" s="344" t="s">
        <v>950</v>
      </c>
      <c r="G40" s="5" t="s">
        <v>23</v>
      </c>
      <c r="H40" s="346"/>
      <c r="I40" s="346"/>
      <c r="J40" s="346"/>
      <c r="K40" s="347"/>
      <c r="L40" s="346"/>
      <c r="M40" s="346"/>
      <c r="N40" s="346"/>
      <c r="O40" s="347"/>
      <c r="P40" s="523"/>
      <c r="Q40" s="523"/>
      <c r="R40" s="523"/>
      <c r="S40" s="523"/>
      <c r="T40" s="346">
        <v>33990</v>
      </c>
      <c r="U40" s="346"/>
      <c r="V40" s="348">
        <f t="shared" si="1"/>
        <v>33990</v>
      </c>
      <c r="W40" s="348"/>
      <c r="X40" s="344"/>
      <c r="Y40" s="112" t="s">
        <v>149</v>
      </c>
      <c r="Z40" s="634" t="s">
        <v>951</v>
      </c>
    </row>
    <row r="41" spans="2:26" ht="16.5" customHeight="1" x14ac:dyDescent="0.3">
      <c r="B41" s="344" t="s">
        <v>837</v>
      </c>
      <c r="C41" s="344" t="s">
        <v>939</v>
      </c>
      <c r="D41" s="344" t="s">
        <v>952</v>
      </c>
      <c r="E41" s="345">
        <v>0.1</v>
      </c>
      <c r="F41" s="344" t="s">
        <v>953</v>
      </c>
      <c r="G41" s="5" t="s">
        <v>23</v>
      </c>
      <c r="H41" s="346"/>
      <c r="I41" s="346"/>
      <c r="J41" s="346"/>
      <c r="K41" s="347"/>
      <c r="L41" s="346"/>
      <c r="M41" s="346"/>
      <c r="N41" s="346"/>
      <c r="O41" s="347"/>
      <c r="P41" s="523"/>
      <c r="Q41" s="523"/>
      <c r="R41" s="523"/>
      <c r="S41" s="523"/>
      <c r="T41" s="346">
        <v>36490</v>
      </c>
      <c r="U41" s="346"/>
      <c r="V41" s="348">
        <f t="shared" si="1"/>
        <v>36490</v>
      </c>
      <c r="W41" s="348"/>
      <c r="X41" s="344"/>
      <c r="Y41" s="112" t="s">
        <v>63</v>
      </c>
      <c r="Z41" s="634" t="s">
        <v>954</v>
      </c>
    </row>
    <row r="42" spans="2:26" ht="16.5" customHeight="1" x14ac:dyDescent="0.3">
      <c r="B42" s="349" t="s">
        <v>837</v>
      </c>
      <c r="C42" s="349" t="s">
        <v>939</v>
      </c>
      <c r="D42" s="349" t="s">
        <v>955</v>
      </c>
      <c r="E42" s="350">
        <v>0.1</v>
      </c>
      <c r="F42" s="349" t="s">
        <v>956</v>
      </c>
      <c r="G42" s="7" t="s">
        <v>23</v>
      </c>
      <c r="H42" s="351"/>
      <c r="I42" s="351"/>
      <c r="J42" s="351"/>
      <c r="K42" s="352"/>
      <c r="L42" s="351"/>
      <c r="M42" s="351"/>
      <c r="N42" s="351"/>
      <c r="O42" s="352"/>
      <c r="P42" s="358"/>
      <c r="Q42" s="358"/>
      <c r="R42" s="358"/>
      <c r="S42" s="358"/>
      <c r="T42" s="351">
        <v>40990</v>
      </c>
      <c r="U42" s="351"/>
      <c r="V42" s="353">
        <f t="shared" si="1"/>
        <v>40990</v>
      </c>
      <c r="W42" s="353"/>
      <c r="X42" s="349"/>
      <c r="Y42" s="216">
        <v>0</v>
      </c>
      <c r="Z42" s="634" t="s">
        <v>957</v>
      </c>
    </row>
    <row r="43" spans="2:26" ht="16.5" customHeight="1" x14ac:dyDescent="0.3">
      <c r="B43" s="344" t="s">
        <v>837</v>
      </c>
      <c r="C43" s="344" t="s">
        <v>958</v>
      </c>
      <c r="D43" s="344" t="s">
        <v>959</v>
      </c>
      <c r="E43" s="345">
        <v>0.1</v>
      </c>
      <c r="F43" s="344" t="s">
        <v>960</v>
      </c>
      <c r="G43" s="5" t="s">
        <v>23</v>
      </c>
      <c r="H43" s="346"/>
      <c r="I43" s="346"/>
      <c r="J43" s="346">
        <f t="shared" si="0"/>
        <v>0</v>
      </c>
      <c r="K43" s="347"/>
      <c r="L43" s="346"/>
      <c r="M43" s="346"/>
      <c r="N43" s="346"/>
      <c r="O43" s="347"/>
      <c r="P43" s="523"/>
      <c r="Q43" s="523"/>
      <c r="R43" s="523"/>
      <c r="S43" s="523"/>
      <c r="T43" s="346">
        <v>37990</v>
      </c>
      <c r="U43" s="346"/>
      <c r="V43" s="348">
        <f t="shared" si="1"/>
        <v>37990</v>
      </c>
      <c r="W43" s="348"/>
      <c r="X43" s="344"/>
      <c r="Y43" s="112" t="s">
        <v>149</v>
      </c>
      <c r="Z43" s="634" t="s">
        <v>961</v>
      </c>
    </row>
    <row r="44" spans="2:26" ht="16.5" customHeight="1" x14ac:dyDescent="0.3">
      <c r="B44" s="344" t="s">
        <v>837</v>
      </c>
      <c r="C44" s="344" t="s">
        <v>958</v>
      </c>
      <c r="D44" s="344" t="s">
        <v>962</v>
      </c>
      <c r="E44" s="345">
        <v>0.1</v>
      </c>
      <c r="F44" s="344" t="s">
        <v>963</v>
      </c>
      <c r="G44" s="5" t="s">
        <v>23</v>
      </c>
      <c r="H44" s="346"/>
      <c r="I44" s="346"/>
      <c r="J44" s="346">
        <f t="shared" si="0"/>
        <v>0</v>
      </c>
      <c r="K44" s="347"/>
      <c r="L44" s="346"/>
      <c r="M44" s="346"/>
      <c r="N44" s="346"/>
      <c r="O44" s="347"/>
      <c r="P44" s="523"/>
      <c r="Q44" s="523"/>
      <c r="R44" s="523"/>
      <c r="S44" s="523"/>
      <c r="T44" s="346">
        <v>40490</v>
      </c>
      <c r="U44" s="346"/>
      <c r="V44" s="348">
        <f t="shared" si="1"/>
        <v>40490</v>
      </c>
      <c r="W44" s="348"/>
      <c r="X44" s="344"/>
      <c r="Y44" s="112" t="s">
        <v>63</v>
      </c>
      <c r="Z44" s="634" t="s">
        <v>964</v>
      </c>
    </row>
    <row r="45" spans="2:26" ht="16.5" customHeight="1" x14ac:dyDescent="0.3">
      <c r="B45" s="344" t="s">
        <v>837</v>
      </c>
      <c r="C45" s="344" t="s">
        <v>958</v>
      </c>
      <c r="D45" s="344" t="s">
        <v>965</v>
      </c>
      <c r="E45" s="345">
        <v>0.1</v>
      </c>
      <c r="F45" s="344" t="s">
        <v>966</v>
      </c>
      <c r="G45" s="5" t="s">
        <v>23</v>
      </c>
      <c r="H45" s="346"/>
      <c r="I45" s="346"/>
      <c r="J45" s="346">
        <f t="shared" si="0"/>
        <v>0</v>
      </c>
      <c r="K45" s="347"/>
      <c r="L45" s="346"/>
      <c r="M45" s="346"/>
      <c r="N45" s="346"/>
      <c r="O45" s="347"/>
      <c r="P45" s="523"/>
      <c r="Q45" s="523"/>
      <c r="R45" s="523"/>
      <c r="S45" s="523"/>
      <c r="T45" s="346">
        <v>45990</v>
      </c>
      <c r="U45" s="346"/>
      <c r="V45" s="348">
        <f t="shared" si="1"/>
        <v>45990</v>
      </c>
      <c r="W45" s="348"/>
      <c r="X45" s="344"/>
      <c r="Y45" s="112" t="s">
        <v>63</v>
      </c>
      <c r="Z45" s="634" t="s">
        <v>967</v>
      </c>
    </row>
    <row r="46" spans="2:26" ht="16.5" customHeight="1" x14ac:dyDescent="0.3">
      <c r="B46" s="349" t="s">
        <v>837</v>
      </c>
      <c r="C46" s="349" t="s">
        <v>958</v>
      </c>
      <c r="D46" s="349" t="s">
        <v>968</v>
      </c>
      <c r="E46" s="350">
        <v>0.1</v>
      </c>
      <c r="F46" s="349" t="s">
        <v>969</v>
      </c>
      <c r="G46" s="7" t="s">
        <v>23</v>
      </c>
      <c r="H46" s="351"/>
      <c r="I46" s="351"/>
      <c r="J46" s="351">
        <f t="shared" si="0"/>
        <v>0</v>
      </c>
      <c r="K46" s="352"/>
      <c r="L46" s="351"/>
      <c r="M46" s="351"/>
      <c r="N46" s="351"/>
      <c r="O46" s="352"/>
      <c r="P46" s="358"/>
      <c r="Q46" s="358"/>
      <c r="R46" s="358"/>
      <c r="S46" s="358"/>
      <c r="T46" s="351">
        <v>49990</v>
      </c>
      <c r="U46" s="351"/>
      <c r="V46" s="353">
        <f t="shared" si="1"/>
        <v>49990</v>
      </c>
      <c r="W46" s="353"/>
      <c r="X46" s="349"/>
      <c r="Y46" s="216">
        <v>0</v>
      </c>
      <c r="Z46" s="634" t="s">
        <v>970</v>
      </c>
    </row>
    <row r="47" spans="2:26" ht="17.399999999999999" customHeight="1" x14ac:dyDescent="0.3">
      <c r="B47" s="344" t="s">
        <v>837</v>
      </c>
      <c r="C47" s="344" t="s">
        <v>971</v>
      </c>
      <c r="D47" s="344" t="s">
        <v>972</v>
      </c>
      <c r="E47" s="345">
        <v>0</v>
      </c>
      <c r="F47" s="344" t="s">
        <v>973</v>
      </c>
      <c r="G47" s="5" t="s">
        <v>131</v>
      </c>
      <c r="H47" s="346"/>
      <c r="I47" s="346"/>
      <c r="J47" s="346">
        <f t="shared" si="0"/>
        <v>0</v>
      </c>
      <c r="K47" s="347"/>
      <c r="L47" s="346"/>
      <c r="M47" s="346"/>
      <c r="N47" s="346"/>
      <c r="O47" s="347"/>
      <c r="P47" s="523"/>
      <c r="Q47" s="523"/>
      <c r="R47" s="523"/>
      <c r="S47" s="523"/>
      <c r="T47" s="346">
        <v>26490</v>
      </c>
      <c r="U47" s="346"/>
      <c r="V47" s="348">
        <f t="shared" si="1"/>
        <v>26490</v>
      </c>
      <c r="W47" s="348">
        <f>+V47*98%</f>
        <v>25960.2</v>
      </c>
      <c r="X47" s="344" t="s">
        <v>974</v>
      </c>
      <c r="Y47" s="112" t="s">
        <v>149</v>
      </c>
      <c r="Z47" s="634" t="s">
        <v>975</v>
      </c>
    </row>
    <row r="48" spans="2:26" x14ac:dyDescent="0.3">
      <c r="B48" s="349" t="s">
        <v>837</v>
      </c>
      <c r="C48" s="349" t="s">
        <v>971</v>
      </c>
      <c r="D48" s="349" t="s">
        <v>976</v>
      </c>
      <c r="E48" s="350">
        <v>0</v>
      </c>
      <c r="F48" s="349" t="s">
        <v>977</v>
      </c>
      <c r="G48" s="7" t="s">
        <v>131</v>
      </c>
      <c r="H48" s="351"/>
      <c r="I48" s="351"/>
      <c r="J48" s="351">
        <v>0</v>
      </c>
      <c r="K48" s="352"/>
      <c r="L48" s="351"/>
      <c r="M48" s="351"/>
      <c r="N48" s="351"/>
      <c r="O48" s="352"/>
      <c r="P48" s="358"/>
      <c r="Q48" s="358"/>
      <c r="R48" s="358"/>
      <c r="S48" s="358"/>
      <c r="T48" s="351">
        <v>32490</v>
      </c>
      <c r="U48" s="351"/>
      <c r="V48" s="353">
        <v>32490</v>
      </c>
      <c r="W48" s="526">
        <f>+V48*98%</f>
        <v>31840.2</v>
      </c>
      <c r="X48" s="349" t="s">
        <v>978</v>
      </c>
      <c r="Y48" s="216" t="s">
        <v>149</v>
      </c>
      <c r="Z48" s="634" t="s">
        <v>979</v>
      </c>
    </row>
    <row r="49" spans="2:26" x14ac:dyDescent="0.3">
      <c r="B49" s="344" t="s">
        <v>837</v>
      </c>
      <c r="C49" s="344" t="s">
        <v>980</v>
      </c>
      <c r="D49" s="344" t="s">
        <v>981</v>
      </c>
      <c r="E49" s="345">
        <v>0</v>
      </c>
      <c r="F49" s="344" t="s">
        <v>982</v>
      </c>
      <c r="G49" s="5"/>
      <c r="H49" s="346"/>
      <c r="I49" s="346"/>
      <c r="J49" s="346"/>
      <c r="K49" s="347"/>
      <c r="L49" s="346"/>
      <c r="M49" s="346"/>
      <c r="N49" s="346"/>
      <c r="O49" s="347"/>
      <c r="P49" s="523"/>
      <c r="Q49" s="523"/>
      <c r="R49" s="523"/>
      <c r="S49" s="523"/>
      <c r="T49" s="346">
        <v>28990</v>
      </c>
      <c r="U49" s="346"/>
      <c r="V49" s="348">
        <f>+T49-U49</f>
        <v>28990</v>
      </c>
      <c r="W49" s="348"/>
      <c r="X49" s="344"/>
      <c r="Y49" s="112">
        <v>0</v>
      </c>
      <c r="Z49" s="634" t="s">
        <v>983</v>
      </c>
    </row>
    <row r="50" spans="2:26" x14ac:dyDescent="0.3">
      <c r="B50" s="344" t="s">
        <v>837</v>
      </c>
      <c r="C50" s="344" t="s">
        <v>980</v>
      </c>
      <c r="D50" s="344" t="s">
        <v>984</v>
      </c>
      <c r="E50" s="345">
        <v>0</v>
      </c>
      <c r="F50" s="344" t="s">
        <v>985</v>
      </c>
      <c r="G50" s="5"/>
      <c r="H50" s="346"/>
      <c r="I50" s="346"/>
      <c r="J50" s="346"/>
      <c r="K50" s="347"/>
      <c r="L50" s="346"/>
      <c r="M50" s="346"/>
      <c r="N50" s="346"/>
      <c r="O50" s="347"/>
      <c r="P50" s="523"/>
      <c r="Q50" s="523"/>
      <c r="R50" s="523"/>
      <c r="S50" s="523"/>
      <c r="T50" s="346">
        <v>31990</v>
      </c>
      <c r="U50" s="346"/>
      <c r="V50" s="348">
        <f>+T50-U50</f>
        <v>31990</v>
      </c>
      <c r="W50" s="348"/>
      <c r="X50" s="344"/>
      <c r="Y50" s="112" t="s">
        <v>149</v>
      </c>
      <c r="Z50" s="634" t="s">
        <v>986</v>
      </c>
    </row>
    <row r="51" spans="2:26" x14ac:dyDescent="0.3">
      <c r="B51" s="344" t="s">
        <v>837</v>
      </c>
      <c r="C51" s="344" t="s">
        <v>980</v>
      </c>
      <c r="D51" s="344" t="s">
        <v>987</v>
      </c>
      <c r="E51" s="345">
        <v>0</v>
      </c>
      <c r="F51" s="344" t="s">
        <v>988</v>
      </c>
      <c r="H51" s="346"/>
      <c r="I51" s="346"/>
      <c r="J51" s="346"/>
      <c r="K51" s="347"/>
      <c r="L51" s="346"/>
      <c r="M51" s="346"/>
      <c r="N51" s="346"/>
      <c r="O51" s="347"/>
      <c r="P51" s="523"/>
      <c r="Q51" s="523"/>
      <c r="R51" s="523"/>
      <c r="S51" s="523"/>
      <c r="T51" s="346">
        <v>34990</v>
      </c>
      <c r="U51" s="346"/>
      <c r="V51" s="348">
        <f t="shared" ref="V51:V52" si="6">+T51-U51</f>
        <v>34990</v>
      </c>
      <c r="W51" s="348"/>
      <c r="X51" s="344"/>
      <c r="Y51" s="112" t="s">
        <v>149</v>
      </c>
      <c r="Z51" s="634" t="s">
        <v>989</v>
      </c>
    </row>
    <row r="52" spans="2:26" ht="15" thickBot="1" x14ac:dyDescent="0.35">
      <c r="B52" s="360" t="s">
        <v>837</v>
      </c>
      <c r="C52" s="360" t="s">
        <v>980</v>
      </c>
      <c r="D52" s="360" t="s">
        <v>990</v>
      </c>
      <c r="E52" s="361">
        <v>0</v>
      </c>
      <c r="F52" s="360" t="s">
        <v>991</v>
      </c>
      <c r="G52" s="71"/>
      <c r="H52" s="362"/>
      <c r="I52" s="362"/>
      <c r="J52" s="362"/>
      <c r="K52" s="363"/>
      <c r="L52" s="362"/>
      <c r="M52" s="362"/>
      <c r="N52" s="362"/>
      <c r="O52" s="363"/>
      <c r="P52" s="527"/>
      <c r="Q52" s="527"/>
      <c r="R52" s="527"/>
      <c r="S52" s="527"/>
      <c r="T52" s="362">
        <v>42990</v>
      </c>
      <c r="U52" s="362"/>
      <c r="V52" s="364">
        <f t="shared" si="6"/>
        <v>42990</v>
      </c>
      <c r="W52" s="364"/>
      <c r="X52" s="360"/>
      <c r="Y52" s="118">
        <v>0</v>
      </c>
      <c r="Z52" s="634" t="s">
        <v>992</v>
      </c>
    </row>
    <row r="53" spans="2:26" x14ac:dyDescent="0.3">
      <c r="V53" s="365"/>
      <c r="W53" s="365"/>
    </row>
  </sheetData>
  <mergeCells count="3">
    <mergeCell ref="H4:K4"/>
    <mergeCell ref="L4:O4"/>
    <mergeCell ref="P4:S4"/>
  </mergeCells>
  <conditionalFormatting sqref="O44:S45 K44:K45 B18:F18 O18:S18 K18 B44:D45 F44:F45 B15:F15 O15:S15 K15 X15 B29:F29 O29:S29 K29 X29 B33:F34 O33:S34 K33:K34 E31:E32 X33:X34 O49:S49 X49 B49:F49 K49">
    <cfRule type="expression" dxfId="72" priority="58">
      <formula>$B15&lt;&gt;$B16</formula>
    </cfRule>
  </conditionalFormatting>
  <conditionalFormatting sqref="B12:F13 O12:S13 K12:K13 X12:X13 X26:X28 B42:D42 D37:D41 F37:F42 O37:S42 K37:K42 X37:X42 B37 C35:F35 K35">
    <cfRule type="expression" dxfId="71" priority="59">
      <formula>$B12&lt;&gt;#REF!</formula>
    </cfRule>
  </conditionalFormatting>
  <conditionalFormatting sqref="X25 O25:S28 K25:K28 B26:F28 F25 D25 C37 B38:C42 B36:F36 O35:S36 K36 X36 B47:F47 K47 O47:S47 X47">
    <cfRule type="expression" dxfId="70" priority="60">
      <formula>$B25&lt;&gt;#REF!</formula>
    </cfRule>
  </conditionalFormatting>
  <conditionalFormatting sqref="D14:F14 O17:S17 K17 B17:F17 O14:S14 K14">
    <cfRule type="expression" dxfId="69" priority="57">
      <formula>$B14&lt;&gt;$B16</formula>
    </cfRule>
  </conditionalFormatting>
  <conditionalFormatting sqref="B20:F20 O20:S21 K20:K21 F21 E37:E42">
    <cfRule type="expression" dxfId="68" priority="61">
      <formula>$B20&lt;&gt;#REF!</formula>
    </cfRule>
  </conditionalFormatting>
  <conditionalFormatting sqref="B35">
    <cfRule type="expression" dxfId="67" priority="56">
      <formula>$B35&lt;&gt;#REF!</formula>
    </cfRule>
  </conditionalFormatting>
  <conditionalFormatting sqref="B6:B7 B9">
    <cfRule type="expression" dxfId="66" priority="54">
      <formula>$B6&lt;&gt;$B7</formula>
    </cfRule>
  </conditionalFormatting>
  <conditionalFormatting sqref="B8">
    <cfRule type="expression" dxfId="65" priority="55">
      <formula>$B8&lt;&gt;#REF!</formula>
    </cfRule>
  </conditionalFormatting>
  <conditionalFormatting sqref="B11">
    <cfRule type="expression" dxfId="64" priority="52">
      <formula>$B11&lt;&gt;#REF!</formula>
    </cfRule>
  </conditionalFormatting>
  <conditionalFormatting sqref="B10">
    <cfRule type="expression" dxfId="63" priority="53">
      <formula>$B10&lt;&gt;#REF!</formula>
    </cfRule>
  </conditionalFormatting>
  <conditionalFormatting sqref="B31:D32 F31:F32 O31:S32 K31:K32 X31:X32">
    <cfRule type="expression" dxfId="62" priority="62">
      <formula>$B31&lt;&gt;$B34</formula>
    </cfRule>
  </conditionalFormatting>
  <conditionalFormatting sqref="B19 X35">
    <cfRule type="expression" dxfId="61" priority="63">
      <formula>$B19&lt;&gt;#REF!</formula>
    </cfRule>
  </conditionalFormatting>
  <conditionalFormatting sqref="E6:F7 E9:F9">
    <cfRule type="expression" dxfId="60" priority="49">
      <formula>$B6&lt;&gt;$B7</formula>
    </cfRule>
  </conditionalFormatting>
  <conditionalFormatting sqref="E8:F8">
    <cfRule type="expression" dxfId="59" priority="50">
      <formula>$B8&lt;&gt;#REF!</formula>
    </cfRule>
  </conditionalFormatting>
  <conditionalFormatting sqref="E11:F11">
    <cfRule type="expression" dxfId="58" priority="47">
      <formula>$B11&lt;&gt;#REF!</formula>
    </cfRule>
  </conditionalFormatting>
  <conditionalFormatting sqref="E10:F10">
    <cfRule type="expression" dxfId="57" priority="48">
      <formula>$B10&lt;&gt;#REF!</formula>
    </cfRule>
  </conditionalFormatting>
  <conditionalFormatting sqref="E19:F19">
    <cfRule type="expression" dxfId="56" priority="51">
      <formula>$B19&lt;&gt;#REF!</formula>
    </cfRule>
  </conditionalFormatting>
  <conditionalFormatting sqref="C6:C7 C9">
    <cfRule type="expression" dxfId="55" priority="44">
      <formula>$B6&lt;&gt;$B7</formula>
    </cfRule>
  </conditionalFormatting>
  <conditionalFormatting sqref="C8">
    <cfRule type="expression" dxfId="54" priority="45">
      <formula>$B8&lt;&gt;#REF!</formula>
    </cfRule>
  </conditionalFormatting>
  <conditionalFormatting sqref="C11">
    <cfRule type="expression" dxfId="53" priority="42">
      <formula>$B11&lt;&gt;#REF!</formula>
    </cfRule>
  </conditionalFormatting>
  <conditionalFormatting sqref="C10">
    <cfRule type="expression" dxfId="52" priority="43">
      <formula>$B10&lt;&gt;#REF!</formula>
    </cfRule>
  </conditionalFormatting>
  <conditionalFormatting sqref="C19">
    <cfRule type="expression" dxfId="51" priority="46">
      <formula>$B19&lt;&gt;#REF!</formula>
    </cfRule>
  </conditionalFormatting>
  <conditionalFormatting sqref="D6:D7 D9">
    <cfRule type="expression" dxfId="50" priority="39">
      <formula>$B6&lt;&gt;$B7</formula>
    </cfRule>
  </conditionalFormatting>
  <conditionalFormatting sqref="D8">
    <cfRule type="expression" dxfId="49" priority="40">
      <formula>$B8&lt;&gt;#REF!</formula>
    </cfRule>
  </conditionalFormatting>
  <conditionalFormatting sqref="D11">
    <cfRule type="expression" dxfId="48" priority="37">
      <formula>$B11&lt;&gt;#REF!</formula>
    </cfRule>
  </conditionalFormatting>
  <conditionalFormatting sqref="D10">
    <cfRule type="expression" dxfId="47" priority="38">
      <formula>$B10&lt;&gt;#REF!</formula>
    </cfRule>
  </conditionalFormatting>
  <conditionalFormatting sqref="D19">
    <cfRule type="expression" dxfId="46" priority="41">
      <formula>$B19&lt;&gt;#REF!</formula>
    </cfRule>
  </conditionalFormatting>
  <conditionalFormatting sqref="O6:S7 O9:S9">
    <cfRule type="expression" dxfId="45" priority="34">
      <formula>$B6&lt;&gt;$B7</formula>
    </cfRule>
  </conditionalFormatting>
  <conditionalFormatting sqref="O8:S8">
    <cfRule type="expression" dxfId="44" priority="35">
      <formula>$B8&lt;&gt;#REF!</formula>
    </cfRule>
  </conditionalFormatting>
  <conditionalFormatting sqref="O11:S11">
    <cfRule type="expression" dxfId="43" priority="32">
      <formula>$B11&lt;&gt;#REF!</formula>
    </cfRule>
  </conditionalFormatting>
  <conditionalFormatting sqref="O10:S10">
    <cfRule type="expression" dxfId="42" priority="33">
      <formula>$B10&lt;&gt;#REF!</formula>
    </cfRule>
  </conditionalFormatting>
  <conditionalFormatting sqref="O19:S19">
    <cfRule type="expression" dxfId="41" priority="36">
      <formula>$B19&lt;&gt;#REF!</formula>
    </cfRule>
  </conditionalFormatting>
  <conditionalFormatting sqref="K6:K7 K9">
    <cfRule type="expression" dxfId="40" priority="29">
      <formula>$B6&lt;&gt;$B7</formula>
    </cfRule>
  </conditionalFormatting>
  <conditionalFormatting sqref="K8">
    <cfRule type="expression" dxfId="39" priority="30">
      <formula>$B8&lt;&gt;#REF!</formula>
    </cfRule>
  </conditionalFormatting>
  <conditionalFormatting sqref="K11">
    <cfRule type="expression" dxfId="38" priority="27">
      <formula>$B11&lt;&gt;#REF!</formula>
    </cfRule>
  </conditionalFormatting>
  <conditionalFormatting sqref="K10">
    <cfRule type="expression" dxfId="37" priority="28">
      <formula>$B10&lt;&gt;#REF!</formula>
    </cfRule>
  </conditionalFormatting>
  <conditionalFormatting sqref="K19">
    <cfRule type="expression" dxfId="36" priority="31">
      <formula>$B19&lt;&gt;#REF!</formula>
    </cfRule>
  </conditionalFormatting>
  <conditionalFormatting sqref="O24:S24 B24:F24 K24 B46:C46 O46:S46 K46">
    <cfRule type="expression" dxfId="35" priority="64">
      <formula>$B24&lt;&gt;#REF!</formula>
    </cfRule>
  </conditionalFormatting>
  <conditionalFormatting sqref="B14:C14">
    <cfRule type="expression" dxfId="34" priority="26">
      <formula>$B14&lt;&gt;$B16</formula>
    </cfRule>
  </conditionalFormatting>
  <conditionalFormatting sqref="B43:D43 O43:S43 K43 F43">
    <cfRule type="expression" dxfId="33" priority="25">
      <formula>$B43&lt;&gt;$B44</formula>
    </cfRule>
  </conditionalFormatting>
  <conditionalFormatting sqref="E43">
    <cfRule type="expression" dxfId="32" priority="24">
      <formula>$B43&lt;&gt;#REF!</formula>
    </cfRule>
  </conditionalFormatting>
  <conditionalFormatting sqref="F46">
    <cfRule type="expression" dxfId="31" priority="23">
      <formula>$B46&lt;&gt;#REF!</formula>
    </cfRule>
  </conditionalFormatting>
  <conditionalFormatting sqref="E46">
    <cfRule type="expression" dxfId="30" priority="22">
      <formula>$B46&lt;&gt;#REF!</formula>
    </cfRule>
  </conditionalFormatting>
  <conditionalFormatting sqref="X44:X45 X18">
    <cfRule type="expression" dxfId="29" priority="19">
      <formula>$B18&lt;&gt;$B19</formula>
    </cfRule>
  </conditionalFormatting>
  <conditionalFormatting sqref="X17 X14">
    <cfRule type="expression" dxfId="28" priority="18">
      <formula>$B14&lt;&gt;$B16</formula>
    </cfRule>
  </conditionalFormatting>
  <conditionalFormatting sqref="X20:X21">
    <cfRule type="expression" dxfId="27" priority="20">
      <formula>$B20&lt;&gt;#REF!</formula>
    </cfRule>
  </conditionalFormatting>
  <conditionalFormatting sqref="X6:X7 X9">
    <cfRule type="expression" dxfId="26" priority="15">
      <formula>$B6&lt;&gt;$B7</formula>
    </cfRule>
  </conditionalFormatting>
  <conditionalFormatting sqref="X8">
    <cfRule type="expression" dxfId="25" priority="16">
      <formula>$B8&lt;&gt;#REF!</formula>
    </cfRule>
  </conditionalFormatting>
  <conditionalFormatting sqref="X11">
    <cfRule type="expression" dxfId="24" priority="13">
      <formula>$B11&lt;&gt;#REF!</formula>
    </cfRule>
  </conditionalFormatting>
  <conditionalFormatting sqref="X10">
    <cfRule type="expression" dxfId="23" priority="14">
      <formula>$B10&lt;&gt;#REF!</formula>
    </cfRule>
  </conditionalFormatting>
  <conditionalFormatting sqref="X19">
    <cfRule type="expression" dxfId="22" priority="17">
      <formula>$B19&lt;&gt;#REF!</formula>
    </cfRule>
  </conditionalFormatting>
  <conditionalFormatting sqref="X46">
    <cfRule type="expression" dxfId="21" priority="21">
      <formula>$B46&lt;&gt;#REF!</formula>
    </cfRule>
  </conditionalFormatting>
  <conditionalFormatting sqref="X43">
    <cfRule type="expression" dxfId="20" priority="12">
      <formula>$B43&lt;&gt;$B44</formula>
    </cfRule>
  </conditionalFormatting>
  <conditionalFormatting sqref="X24">
    <cfRule type="expression" dxfId="19" priority="11">
      <formula>$B24&lt;&gt;#REF!</formula>
    </cfRule>
  </conditionalFormatting>
  <conditionalFormatting sqref="D46">
    <cfRule type="expression" dxfId="18" priority="65">
      <formula>$B46&lt;&gt;#REF!</formula>
    </cfRule>
  </conditionalFormatting>
  <conditionalFormatting sqref="E44:E45">
    <cfRule type="expression" dxfId="17" priority="10">
      <formula>$B44&lt;&gt;#REF!</formula>
    </cfRule>
  </conditionalFormatting>
  <conditionalFormatting sqref="E21">
    <cfRule type="expression" dxfId="16" priority="9">
      <formula>$B21&lt;&gt;#REF!</formula>
    </cfRule>
  </conditionalFormatting>
  <conditionalFormatting sqref="D21">
    <cfRule type="expression" dxfId="15" priority="8">
      <formula>$B21&lt;&gt;#REF!</formula>
    </cfRule>
  </conditionalFormatting>
  <conditionalFormatting sqref="B16:F16 O16:S16 K16 X16">
    <cfRule type="expression" dxfId="14" priority="66">
      <formula>$B16&lt;&gt;#REF!</formula>
    </cfRule>
  </conditionalFormatting>
  <conditionalFormatting sqref="O23:S23 K23 X23">
    <cfRule type="expression" dxfId="13" priority="7">
      <formula>$B23&lt;&gt;#REF!</formula>
    </cfRule>
  </conditionalFormatting>
  <conditionalFormatting sqref="C23:E23">
    <cfRule type="expression" dxfId="12" priority="5">
      <formula>$B23&lt;&gt;#REF!</formula>
    </cfRule>
  </conditionalFormatting>
  <conditionalFormatting sqref="B23">
    <cfRule type="expression" dxfId="11" priority="6">
      <formula>$B23&lt;&gt;#REF!</formula>
    </cfRule>
  </conditionalFormatting>
  <conditionalFormatting sqref="F23">
    <cfRule type="expression" dxfId="10" priority="4">
      <formula>$B23&lt;&gt;#REF!</formula>
    </cfRule>
  </conditionalFormatting>
  <conditionalFormatting sqref="O22:S22 K22 B22:F22 X22">
    <cfRule type="expression" dxfId="9" priority="67">
      <formula>$B22&lt;&gt;#REF!</formula>
    </cfRule>
  </conditionalFormatting>
  <conditionalFormatting sqref="E25 B25:C25">
    <cfRule type="expression" dxfId="8" priority="68">
      <formula>$B25&lt;&gt;$B43</formula>
    </cfRule>
  </conditionalFormatting>
  <conditionalFormatting sqref="B21:C21">
    <cfRule type="expression" dxfId="7" priority="69">
      <formula>$B21&lt;&gt;#REF!</formula>
    </cfRule>
  </conditionalFormatting>
  <conditionalFormatting sqref="B48:F48 K48 O48:S48 X48">
    <cfRule type="expression" dxfId="6" priority="3">
      <formula>$B48&lt;&gt;$B49</formula>
    </cfRule>
  </conditionalFormatting>
  <conditionalFormatting sqref="O52:S52 X52 K52">
    <cfRule type="expression" dxfId="5" priority="70">
      <formula>$B52&lt;&gt;#REF!</formula>
    </cfRule>
  </conditionalFormatting>
  <conditionalFormatting sqref="B52:F52">
    <cfRule type="expression" dxfId="4" priority="71">
      <formula>$B52&lt;&gt;#REF!</formula>
    </cfRule>
  </conditionalFormatting>
  <conditionalFormatting sqref="O50:S50 X50 K50 B50:F51">
    <cfRule type="expression" dxfId="3" priority="72">
      <formula>$B50&lt;&gt;#REF!</formula>
    </cfRule>
  </conditionalFormatting>
  <conditionalFormatting sqref="X51">
    <cfRule type="expression" dxfId="2" priority="2">
      <formula>$B51&lt;&gt;#REF!</formula>
    </cfRule>
  </conditionalFormatting>
  <conditionalFormatting sqref="O51:S51 K51">
    <cfRule type="expression" dxfId="1" priority="1">
      <formula>$B51&lt;&gt;#REF!</formula>
    </cfRule>
  </conditionalFormatting>
  <conditionalFormatting sqref="B30:F30 O30:S30 K30 X30">
    <cfRule type="expression" dxfId="0" priority="73">
      <formula>$B30&lt;&gt;$B54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C73D6-D783-4554-8908-A599BE65496B}">
  <dimension ref="A1"/>
  <sheetViews>
    <sheetView workbookViewId="0">
      <selection activeCell="D1" sqref="D1"/>
    </sheetView>
  </sheetViews>
  <sheetFormatPr baseColWidth="10" defaultColWidth="11.44140625" defaultRowHeight="14.4" x14ac:dyDescent="0.3"/>
  <sheetData/>
  <pageMargins left="0.7" right="0.7" top="0.75" bottom="0.75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C5DC2245C8E246B960EC8D2C5E9DA8" ma:contentTypeVersion="4" ma:contentTypeDescription="Create a new document." ma:contentTypeScope="" ma:versionID="54c750769bb80fc6bee692c5d8db6880">
  <xsd:schema xmlns:xsd="http://www.w3.org/2001/XMLSchema" xmlns:xs="http://www.w3.org/2001/XMLSchema" xmlns:p="http://schemas.microsoft.com/office/2006/metadata/properties" xmlns:ns2="a6fe1c67-4fc7-4637-8590-922cd871070a" xmlns:ns3="97091b67-0834-43c6-b745-f9026e73fc03" targetNamespace="http://schemas.microsoft.com/office/2006/metadata/properties" ma:root="true" ma:fieldsID="5d6cbddc54f19a1b57a80a06031741e0" ns2:_="" ns3:_="">
    <xsd:import namespace="a6fe1c67-4fc7-4637-8590-922cd871070a"/>
    <xsd:import namespace="97091b67-0834-43c6-b745-f9026e73fc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fe1c67-4fc7-4637-8590-922cd87107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91b67-0834-43c6-b745-f9026e73fc0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7091b67-0834-43c6-b745-f9026e73fc03">
      <UserInfo>
        <DisplayName>Fatima Rocio Cotera Delgadillo</DisplayName>
        <AccountId>80</AccountId>
        <AccountType/>
      </UserInfo>
      <UserInfo>
        <DisplayName>Roberto Jacobo Montoya Concha</DisplayName>
        <AccountId>37</AccountId>
        <AccountType/>
      </UserInfo>
      <UserInfo>
        <DisplayName>Wilfredo Carlo Andre Garcia Arias</DisplayName>
        <AccountId>35</AccountId>
        <AccountType/>
      </UserInfo>
      <UserInfo>
        <DisplayName>Daniel Chavez Briceño</DisplayName>
        <AccountId>221</AccountId>
        <AccountType/>
      </UserInfo>
      <UserInfo>
        <DisplayName>Jim Alex Alvarado Mesia</DisplayName>
        <AccountId>71</AccountId>
        <AccountType/>
      </UserInfo>
      <UserInfo>
        <DisplayName>Oscar Mauricio Melgar Vidaurre</DisplayName>
        <AccountId>57</AccountId>
        <AccountType/>
      </UserInfo>
      <UserInfo>
        <DisplayName>Juan Francisco Figari Borasino</DisplayName>
        <AccountId>117</AccountId>
        <AccountType/>
      </UserInfo>
      <UserInfo>
        <DisplayName>Jose Sandoval Ahumada</DisplayName>
        <AccountId>36</AccountId>
        <AccountType/>
      </UserInfo>
      <UserInfo>
        <DisplayName>Junior Alexander Luque Landa</DisplayName>
        <AccountId>29</AccountId>
        <AccountType/>
      </UserInfo>
      <UserInfo>
        <DisplayName>Natalia Milagros Dulanto Bonifaz</DisplayName>
        <AccountId>233</AccountId>
        <AccountType/>
      </UserInfo>
      <UserInfo>
        <DisplayName>Edwin Antonio Contreras Mundca</DisplayName>
        <AccountId>234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7CD16F-2DE6-4297-89B3-5D10309B3C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fe1c67-4fc7-4637-8590-922cd871070a"/>
    <ds:schemaRef ds:uri="97091b67-0834-43c6-b745-f9026e73fc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BB2DE6-E8B1-47A6-AC95-74CC1C29CB6F}">
  <ds:schemaRefs>
    <ds:schemaRef ds:uri="http://schemas.microsoft.com/office/2006/metadata/properties"/>
    <ds:schemaRef ds:uri="http://schemas.microsoft.com/office/infopath/2007/PartnerControls"/>
    <ds:schemaRef ds:uri="97091b67-0834-43c6-b745-f9026e73fc03"/>
  </ds:schemaRefs>
</ds:datastoreItem>
</file>

<file path=customXml/itemProps3.xml><?xml version="1.0" encoding="utf-8"?>
<ds:datastoreItem xmlns:ds="http://schemas.openxmlformats.org/officeDocument/2006/customXml" ds:itemID="{585422B9-BD3E-4E26-BCFE-00126EA9CE2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Jac</vt:lpstr>
      <vt:lpstr>Renault</vt:lpstr>
      <vt:lpstr>Changan</vt:lpstr>
      <vt:lpstr>Suzuki</vt:lpstr>
      <vt:lpstr>Haval</vt:lpstr>
      <vt:lpstr>Great Wall</vt:lpstr>
      <vt:lpstr>Citroen</vt:lpstr>
      <vt:lpstr>Mazda</vt:lpstr>
      <vt:lpstr>Hoja1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Dante Chavez Ojeda</dc:creator>
  <cp:keywords/>
  <dc:description/>
  <cp:lastModifiedBy>Daniel Ernesto Incappueño Ttito</cp:lastModifiedBy>
  <cp:revision/>
  <dcterms:created xsi:type="dcterms:W3CDTF">2018-01-17T23:57:21Z</dcterms:created>
  <dcterms:modified xsi:type="dcterms:W3CDTF">2022-01-27T05:05:38Z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0x010100FEC5DC2245C8E246B960EC8D2C5E9DA8</vt:lpwstr>
  </property>
  <property fmtid="{D5CDD505-2E9C-101B-9397-08002B2CF9AE}" pid="3" name="Workbook id">
    <vt:lpwstr>e4f640a0-acdb-497a-b429-29f0ed1df4ec</vt:lpwstr>
  </property>
  <property fmtid="{D5CDD505-2E9C-101B-9397-08002B2CF9AE}" pid="4" name="Workbook type">
    <vt:lpwstr>Custom</vt:lpwstr>
  </property>
  <property fmtid="{D5CDD505-2E9C-101B-9397-08002B2CF9AE}" pid="5" name="Workbook version">
    <vt:lpwstr>Custom</vt:lpwstr>
  </property>
  <property fmtid="{D5CDD505-2E9C-101B-9397-08002B2CF9AE}" pid="6" name="CofWorkbookId">
    <vt:lpwstr>b2b2ddc9-6a94-4e6e-afe1-a4e83c748e5e</vt:lpwstr>
  </property>
</Properties>
</file>