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guerrero\Grupo Derco\IC Marcas - Documentos\Varios\Listas de precios y planes comerciales 2021\8. Agosto'21\"/>
    </mc:Choice>
  </mc:AlternateContent>
  <xr:revisionPtr revIDLastSave="0" documentId="13_ncr:1_{81BED0EB-11D5-4F69-8220-99535BA56E9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uzuki" sheetId="64" r:id="rId1"/>
    <sheet name="Citroen" sheetId="63" r:id="rId2"/>
    <sheet name="Changan" sheetId="62" r:id="rId3"/>
    <sheet name="Renault" sheetId="58" r:id="rId4"/>
    <sheet name="Mazda" sheetId="57" r:id="rId5"/>
    <sheet name="Haval" sheetId="55" r:id="rId6"/>
    <sheet name="Great Wall" sheetId="54" r:id="rId7"/>
    <sheet name="Jac" sheetId="52" r:id="rId8"/>
  </sheets>
  <definedNames>
    <definedName name="_xlnm._FilterDatabase" localSheetId="2" hidden="1">Changan!$B$5:$T$48</definedName>
    <definedName name="_xlnm._FilterDatabase" localSheetId="1" hidden="1">Citroen!$B$5:$Y$14</definedName>
    <definedName name="_xlnm._FilterDatabase" localSheetId="6" hidden="1">'Great Wall'!$B$5:$G$21</definedName>
    <definedName name="_xlnm._FilterDatabase" localSheetId="5" hidden="1">Haval!$B$8:$G$24</definedName>
    <definedName name="_xlnm._FilterDatabase" localSheetId="7" hidden="1">Jac!$B$5:$Q$74</definedName>
    <definedName name="_xlnm._FilterDatabase" localSheetId="4" hidden="1">Mazda!$B$5:$W$51</definedName>
    <definedName name="_xlnm._FilterDatabase" localSheetId="3" hidden="1">Renault!$AH$5:$AK$49</definedName>
    <definedName name="_xlnm._FilterDatabase" localSheetId="0" hidden="1">Suzuki!$B$5:$G$87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7" i="64" l="1"/>
  <c r="H87" i="64"/>
  <c r="J87" i="64" s="1"/>
  <c r="J86" i="64"/>
  <c r="H86" i="64"/>
  <c r="S85" i="64"/>
  <c r="U85" i="64" s="1"/>
  <c r="J85" i="64"/>
  <c r="W85" i="64" s="1"/>
  <c r="H85" i="64"/>
  <c r="J84" i="64"/>
  <c r="J83" i="64"/>
  <c r="S83" i="64" s="1"/>
  <c r="J82" i="64"/>
  <c r="S82" i="64" s="1"/>
  <c r="J81" i="64"/>
  <c r="H81" i="64"/>
  <c r="J80" i="64"/>
  <c r="H79" i="64"/>
  <c r="J79" i="64" s="1"/>
  <c r="J78" i="64"/>
  <c r="J77" i="64"/>
  <c r="I77" i="64"/>
  <c r="H77" i="64"/>
  <c r="J76" i="64"/>
  <c r="I76" i="64"/>
  <c r="H76" i="64"/>
  <c r="J73" i="64"/>
  <c r="J72" i="64"/>
  <c r="H71" i="64"/>
  <c r="J71" i="64" s="1"/>
  <c r="S71" i="64" s="1"/>
  <c r="U71" i="64" s="1"/>
  <c r="H70" i="64"/>
  <c r="J70" i="64" s="1"/>
  <c r="S70" i="64" s="1"/>
  <c r="U70" i="64" s="1"/>
  <c r="J69" i="64"/>
  <c r="H69" i="64"/>
  <c r="J68" i="64"/>
  <c r="J67" i="64"/>
  <c r="J66" i="64"/>
  <c r="J65" i="64"/>
  <c r="U64" i="64"/>
  <c r="S64" i="64"/>
  <c r="J64" i="64"/>
  <c r="W64" i="64" s="1"/>
  <c r="U63" i="64"/>
  <c r="S63" i="64"/>
  <c r="J63" i="64"/>
  <c r="W63" i="64" s="1"/>
  <c r="J62" i="64"/>
  <c r="H61" i="64"/>
  <c r="J61" i="64" s="1"/>
  <c r="J60" i="64"/>
  <c r="H60" i="64"/>
  <c r="S59" i="64"/>
  <c r="U59" i="64" s="1"/>
  <c r="J59" i="64"/>
  <c r="W59" i="64" s="1"/>
  <c r="S58" i="64"/>
  <c r="U58" i="64" s="1"/>
  <c r="J58" i="64"/>
  <c r="W58" i="64" s="1"/>
  <c r="H49" i="64"/>
  <c r="J49" i="64" s="1"/>
  <c r="J48" i="64"/>
  <c r="H48" i="64"/>
  <c r="H52" i="64" s="1"/>
  <c r="H47" i="64"/>
  <c r="J47" i="64" s="1"/>
  <c r="H46" i="64"/>
  <c r="H50" i="64" s="1"/>
  <c r="J45" i="64"/>
  <c r="J44" i="64"/>
  <c r="J43" i="64"/>
  <c r="J42" i="64"/>
  <c r="S42" i="64" s="1"/>
  <c r="J41" i="64"/>
  <c r="H41" i="64"/>
  <c r="H40" i="64"/>
  <c r="J40" i="64" s="1"/>
  <c r="J39" i="64"/>
  <c r="H39" i="64"/>
  <c r="H38" i="64"/>
  <c r="J38" i="64" s="1"/>
  <c r="H37" i="64"/>
  <c r="J37" i="64" s="1"/>
  <c r="J36" i="64"/>
  <c r="H36" i="64"/>
  <c r="J35" i="64"/>
  <c r="H35" i="64"/>
  <c r="J34" i="64"/>
  <c r="J33" i="64"/>
  <c r="H33" i="64"/>
  <c r="J32" i="64"/>
  <c r="H31" i="64"/>
  <c r="J31" i="64" s="1"/>
  <c r="J30" i="64"/>
  <c r="H30" i="64"/>
  <c r="H29" i="64"/>
  <c r="J29" i="64" s="1"/>
  <c r="J28" i="64"/>
  <c r="S28" i="64" s="1"/>
  <c r="J27" i="64"/>
  <c r="S27" i="64" s="1"/>
  <c r="J26" i="64"/>
  <c r="S26" i="64" s="1"/>
  <c r="J25" i="64"/>
  <c r="I25" i="64"/>
  <c r="H25" i="64"/>
  <c r="I24" i="64"/>
  <c r="H24" i="64"/>
  <c r="J24" i="64" s="1"/>
  <c r="I23" i="64"/>
  <c r="H23" i="64"/>
  <c r="J23" i="64" s="1"/>
  <c r="J22" i="64"/>
  <c r="I22" i="64"/>
  <c r="H22" i="64"/>
  <c r="J21" i="64"/>
  <c r="H21" i="64"/>
  <c r="J20" i="64"/>
  <c r="J19" i="64"/>
  <c r="J18" i="64"/>
  <c r="J17" i="64"/>
  <c r="J16" i="64"/>
  <c r="I15" i="64"/>
  <c r="J15" i="64" s="1"/>
  <c r="J14" i="64"/>
  <c r="I14" i="64"/>
  <c r="J13" i="64"/>
  <c r="J12" i="64"/>
  <c r="I11" i="64"/>
  <c r="H11" i="64"/>
  <c r="J11" i="64" s="1"/>
  <c r="S11" i="64" s="1"/>
  <c r="U11" i="64" s="1"/>
  <c r="J10" i="64"/>
  <c r="S10" i="64" s="1"/>
  <c r="U10" i="64" s="1"/>
  <c r="I10" i="64"/>
  <c r="H10" i="64"/>
  <c r="U9" i="64"/>
  <c r="S9" i="64"/>
  <c r="W9" i="64" s="1"/>
  <c r="J9" i="64"/>
  <c r="U8" i="64"/>
  <c r="S8" i="64"/>
  <c r="W8" i="64" s="1"/>
  <c r="J8" i="64"/>
  <c r="I7" i="64"/>
  <c r="H7" i="64"/>
  <c r="J7" i="64" s="1"/>
  <c r="J6" i="64"/>
  <c r="U26" i="64" l="1"/>
  <c r="W26" i="64"/>
  <c r="U27" i="64"/>
  <c r="W27" i="64"/>
  <c r="S61" i="64"/>
  <c r="U61" i="64" s="1"/>
  <c r="W61" i="64"/>
  <c r="W78" i="64"/>
  <c r="H56" i="64"/>
  <c r="J56" i="64" s="1"/>
  <c r="J52" i="64"/>
  <c r="W60" i="64"/>
  <c r="U28" i="64"/>
  <c r="W28" i="64"/>
  <c r="S31" i="64"/>
  <c r="U31" i="64" s="1"/>
  <c r="W31" i="64"/>
  <c r="U42" i="64"/>
  <c r="W42" i="64"/>
  <c r="H54" i="64"/>
  <c r="J54" i="64" s="1"/>
  <c r="J50" i="64"/>
  <c r="U82" i="64"/>
  <c r="W82" i="64"/>
  <c r="S37" i="64"/>
  <c r="W37" i="64" s="1"/>
  <c r="U83" i="64"/>
  <c r="W83" i="64"/>
  <c r="S30" i="64"/>
  <c r="U30" i="64" s="1"/>
  <c r="S34" i="64"/>
  <c r="W34" i="64" s="1"/>
  <c r="S35" i="64"/>
  <c r="W35" i="64" s="1"/>
  <c r="J46" i="64"/>
  <c r="H51" i="64"/>
  <c r="H53" i="64"/>
  <c r="S60" i="64"/>
  <c r="U60" i="64" s="1"/>
  <c r="S78" i="64"/>
  <c r="U78" i="64" s="1"/>
  <c r="J51" i="64" l="1"/>
  <c r="H55" i="64"/>
  <c r="J55" i="64" s="1"/>
  <c r="S46" i="64"/>
  <c r="U46" i="64" s="1"/>
  <c r="W46" i="64"/>
  <c r="J53" i="64"/>
  <c r="H57" i="64"/>
  <c r="J57" i="64" s="1"/>
  <c r="W30" i="64"/>
  <c r="R13" i="63" l="1"/>
  <c r="U13" i="63" s="1"/>
  <c r="T12" i="63"/>
  <c r="U12" i="63" s="1"/>
  <c r="T11" i="63"/>
  <c r="U11" i="63" s="1"/>
  <c r="L9" i="63"/>
  <c r="N9" i="63" s="1"/>
  <c r="K9" i="63"/>
  <c r="H9" i="63"/>
  <c r="R8" i="63"/>
  <c r="T8" i="63" s="1"/>
  <c r="U8" i="63" s="1"/>
  <c r="W8" i="63" s="1"/>
  <c r="U7" i="63"/>
  <c r="W7" i="63" s="1"/>
  <c r="T7" i="63"/>
  <c r="K7" i="63"/>
  <c r="L7" i="63" s="1"/>
  <c r="N7" i="63" s="1"/>
  <c r="H7" i="63"/>
  <c r="T6" i="63"/>
  <c r="U6" i="63" s="1"/>
  <c r="W6" i="63" s="1"/>
  <c r="R6" i="63"/>
  <c r="R48" i="62" l="1"/>
  <c r="W48" i="62" s="1"/>
  <c r="Y48" i="62" s="1"/>
  <c r="J48" i="62"/>
  <c r="R47" i="62"/>
  <c r="W47" i="62" s="1"/>
  <c r="Y47" i="62" s="1"/>
  <c r="J47" i="62"/>
  <c r="R46" i="62"/>
  <c r="J46" i="62"/>
  <c r="R45" i="62"/>
  <c r="J45" i="62"/>
  <c r="R44" i="62"/>
  <c r="J44" i="62"/>
  <c r="R43" i="62"/>
  <c r="J43" i="62"/>
  <c r="R42" i="62"/>
  <c r="J42" i="62"/>
  <c r="R41" i="62"/>
  <c r="J41" i="62"/>
  <c r="R40" i="62"/>
  <c r="J40" i="62"/>
  <c r="R39" i="62"/>
  <c r="J39" i="62"/>
  <c r="R38" i="62"/>
  <c r="J38" i="62"/>
  <c r="R37" i="62"/>
  <c r="J37" i="62"/>
  <c r="R36" i="62"/>
  <c r="J36" i="62"/>
  <c r="R35" i="62"/>
  <c r="J35" i="62"/>
  <c r="R34" i="62"/>
  <c r="J34" i="62"/>
  <c r="R33" i="62"/>
  <c r="J33" i="62"/>
  <c r="R32" i="62"/>
  <c r="W32" i="62" s="1"/>
  <c r="Y32" i="62" s="1"/>
  <c r="J32" i="62"/>
  <c r="M32" i="62" s="1"/>
  <c r="O32" i="62" s="1"/>
  <c r="W31" i="62"/>
  <c r="Y31" i="62" s="1"/>
  <c r="R31" i="62"/>
  <c r="J31" i="62"/>
  <c r="M31" i="62" s="1"/>
  <c r="O31" i="62" s="1"/>
  <c r="R30" i="62"/>
  <c r="W30" i="62" s="1"/>
  <c r="Y30" i="62" s="1"/>
  <c r="J30" i="62"/>
  <c r="M30" i="62" s="1"/>
  <c r="O30" i="62" s="1"/>
  <c r="W29" i="62"/>
  <c r="Y29" i="62" s="1"/>
  <c r="R29" i="62"/>
  <c r="J29" i="62"/>
  <c r="M29" i="62" s="1"/>
  <c r="O29" i="62" s="1"/>
  <c r="R28" i="62"/>
  <c r="W28" i="62" s="1"/>
  <c r="Y28" i="62" s="1"/>
  <c r="J28" i="62"/>
  <c r="R27" i="62"/>
  <c r="W27" i="62" s="1"/>
  <c r="Y27" i="62" s="1"/>
  <c r="J27" i="62"/>
  <c r="R26" i="62"/>
  <c r="W26" i="62" s="1"/>
  <c r="Y26" i="62" s="1"/>
  <c r="J26" i="62"/>
  <c r="R25" i="62"/>
  <c r="W25" i="62" s="1"/>
  <c r="Y25" i="62" s="1"/>
  <c r="J25" i="62"/>
  <c r="R24" i="62"/>
  <c r="W24" i="62" s="1"/>
  <c r="Y24" i="62" s="1"/>
  <c r="J24" i="62"/>
  <c r="R23" i="62"/>
  <c r="W23" i="62" s="1"/>
  <c r="Y23" i="62" s="1"/>
  <c r="J23" i="62"/>
  <c r="R22" i="62"/>
  <c r="W22" i="62" s="1"/>
  <c r="Y22" i="62" s="1"/>
  <c r="J22" i="62"/>
  <c r="R21" i="62"/>
  <c r="W21" i="62" s="1"/>
  <c r="Y21" i="62" s="1"/>
  <c r="R20" i="62"/>
  <c r="W20" i="62" s="1"/>
  <c r="Y20" i="62" s="1"/>
  <c r="J20" i="62"/>
  <c r="R19" i="62"/>
  <c r="W19" i="62" s="1"/>
  <c r="Y19" i="62" s="1"/>
  <c r="J19" i="62"/>
  <c r="R18" i="62"/>
  <c r="J18" i="62"/>
  <c r="R17" i="62"/>
  <c r="J17" i="62"/>
  <c r="R16" i="62"/>
  <c r="J16" i="62"/>
  <c r="R15" i="62"/>
  <c r="W15" i="62" s="1"/>
  <c r="Y15" i="62" s="1"/>
  <c r="J15" i="62"/>
  <c r="R14" i="62"/>
  <c r="W14" i="62" s="1"/>
  <c r="Y14" i="62" s="1"/>
  <c r="J14" i="62"/>
  <c r="R13" i="62"/>
  <c r="W13" i="62" s="1"/>
  <c r="Y13" i="62" s="1"/>
  <c r="J13" i="62"/>
  <c r="R12" i="62"/>
  <c r="W12" i="62" s="1"/>
  <c r="Y12" i="62" s="1"/>
  <c r="J12" i="62"/>
  <c r="R11" i="62"/>
  <c r="W11" i="62" s="1"/>
  <c r="Y11" i="62" s="1"/>
  <c r="J11" i="62"/>
  <c r="R10" i="62"/>
  <c r="W10" i="62" s="1"/>
  <c r="Y10" i="62" s="1"/>
  <c r="J10" i="62"/>
  <c r="R9" i="62"/>
  <c r="J9" i="62"/>
  <c r="R8" i="62"/>
  <c r="J8" i="62"/>
  <c r="R7" i="62"/>
  <c r="W7" i="62" s="1"/>
  <c r="Y7" i="62" s="1"/>
  <c r="J7" i="62"/>
  <c r="R6" i="62"/>
  <c r="W6" i="62" s="1"/>
  <c r="Y6" i="62" s="1"/>
  <c r="J6" i="62"/>
  <c r="AO49" i="58" l="1"/>
  <c r="AN49" i="58"/>
  <c r="AM49" i="58"/>
  <c r="AJ49" i="58"/>
  <c r="AI49" i="58"/>
  <c r="AH49" i="58"/>
  <c r="V49" i="58"/>
  <c r="AO48" i="58"/>
  <c r="AN48" i="58"/>
  <c r="AM48" i="58"/>
  <c r="AI48" i="58"/>
  <c r="AH48" i="58"/>
  <c r="V48" i="58"/>
  <c r="AJ48" i="58" s="1"/>
  <c r="AO47" i="58"/>
  <c r="AN47" i="58"/>
  <c r="AM47" i="58"/>
  <c r="AI47" i="58"/>
  <c r="AH47" i="58"/>
  <c r="V47" i="58"/>
  <c r="AJ47" i="58" s="1"/>
  <c r="AO46" i="58"/>
  <c r="AN46" i="58"/>
  <c r="AM46" i="58"/>
  <c r="AH46" i="58"/>
  <c r="V46" i="58"/>
  <c r="AJ46" i="58" s="1"/>
  <c r="M46" i="58"/>
  <c r="AI46" i="58" s="1"/>
  <c r="AN45" i="58"/>
  <c r="AM45" i="58"/>
  <c r="AI45" i="58"/>
  <c r="V45" i="58"/>
  <c r="AJ45" i="58" s="1"/>
  <c r="T45" i="58"/>
  <c r="AO45" i="58" s="1"/>
  <c r="I45" i="58"/>
  <c r="AH45" i="58" s="1"/>
  <c r="AO44" i="58"/>
  <c r="AN44" i="58"/>
  <c r="AM44" i="58"/>
  <c r="AI44" i="58"/>
  <c r="AH44" i="58"/>
  <c r="V44" i="58"/>
  <c r="AJ44" i="58" s="1"/>
  <c r="I44" i="58"/>
  <c r="AO43" i="58"/>
  <c r="AN43" i="58"/>
  <c r="AM43" i="58"/>
  <c r="AI43" i="58"/>
  <c r="AH43" i="58"/>
  <c r="V43" i="58"/>
  <c r="AJ43" i="58" s="1"/>
  <c r="I43" i="58"/>
  <c r="AO42" i="58"/>
  <c r="AN42" i="58"/>
  <c r="AM42" i="58"/>
  <c r="AI42" i="58"/>
  <c r="AH42" i="58"/>
  <c r="V42" i="58"/>
  <c r="AJ42" i="58" s="1"/>
  <c r="AO41" i="58"/>
  <c r="AN41" i="58"/>
  <c r="AM41" i="58"/>
  <c r="AI41" i="58"/>
  <c r="AH41" i="58"/>
  <c r="V41" i="58"/>
  <c r="AJ41" i="58" s="1"/>
  <c r="AO40" i="58"/>
  <c r="AN40" i="58"/>
  <c r="AM40" i="58"/>
  <c r="AJ40" i="58"/>
  <c r="AI40" i="58"/>
  <c r="AH40" i="58"/>
  <c r="AO39" i="58"/>
  <c r="AN39" i="58"/>
  <c r="AM39" i="58"/>
  <c r="AJ39" i="58"/>
  <c r="AI39" i="58"/>
  <c r="AH39" i="58"/>
  <c r="V39" i="58"/>
  <c r="AO38" i="58"/>
  <c r="AN38" i="58"/>
  <c r="AM38" i="58"/>
  <c r="AI38" i="58"/>
  <c r="AH38" i="58"/>
  <c r="V38" i="58"/>
  <c r="AJ38" i="58" s="1"/>
  <c r="AO37" i="58"/>
  <c r="AN37" i="58"/>
  <c r="AM37" i="58"/>
  <c r="AJ37" i="58"/>
  <c r="AI37" i="58"/>
  <c r="AH37" i="58"/>
  <c r="AO36" i="58"/>
  <c r="AN36" i="58"/>
  <c r="AM36" i="58"/>
  <c r="AJ36" i="58"/>
  <c r="AI36" i="58"/>
  <c r="AH36" i="58"/>
  <c r="V36" i="58"/>
  <c r="AO35" i="58"/>
  <c r="AN35" i="58"/>
  <c r="AM35" i="58"/>
  <c r="AI35" i="58"/>
  <c r="AH35" i="58"/>
  <c r="V35" i="58"/>
  <c r="AJ35" i="58" s="1"/>
  <c r="M35" i="58"/>
  <c r="AN34" i="58"/>
  <c r="AM34" i="58"/>
  <c r="AI34" i="58"/>
  <c r="G34" i="58"/>
  <c r="I34" i="58" s="1"/>
  <c r="AH34" i="58" s="1"/>
  <c r="AN33" i="58"/>
  <c r="AM33" i="58"/>
  <c r="AI33" i="58"/>
  <c r="AH33" i="58"/>
  <c r="I33" i="58"/>
  <c r="AN32" i="58"/>
  <c r="AM32" i="58"/>
  <c r="AI32" i="58"/>
  <c r="AH32" i="58"/>
  <c r="V32" i="58"/>
  <c r="V33" i="58" s="1"/>
  <c r="T32" i="58"/>
  <c r="T33" i="58" s="1"/>
  <c r="I32" i="58"/>
  <c r="AO31" i="58"/>
  <c r="AN31" i="58"/>
  <c r="AM31" i="58"/>
  <c r="AI31" i="58"/>
  <c r="AH31" i="58"/>
  <c r="V31" i="58"/>
  <c r="AJ31" i="58" s="1"/>
  <c r="I31" i="58"/>
  <c r="AO30" i="58"/>
  <c r="AN30" i="58"/>
  <c r="AM30" i="58"/>
  <c r="AI30" i="58"/>
  <c r="AH30" i="58"/>
  <c r="V30" i="58"/>
  <c r="AJ30" i="58" s="1"/>
  <c r="T30" i="58"/>
  <c r="AO29" i="58"/>
  <c r="AN29" i="58"/>
  <c r="AM29" i="58"/>
  <c r="AI29" i="58"/>
  <c r="AH29" i="58"/>
  <c r="V29" i="58"/>
  <c r="AJ29" i="58" s="1"/>
  <c r="AO28" i="58"/>
  <c r="AN28" i="58"/>
  <c r="AM28" i="58"/>
  <c r="AJ28" i="58"/>
  <c r="AI28" i="58"/>
  <c r="AH28" i="58"/>
  <c r="V28" i="58"/>
  <c r="AO27" i="58"/>
  <c r="AN27" i="58"/>
  <c r="AM27" i="58"/>
  <c r="AI27" i="58"/>
  <c r="AH27" i="58"/>
  <c r="V27" i="58"/>
  <c r="AJ27" i="58" s="1"/>
  <c r="T27" i="58"/>
  <c r="AO26" i="58"/>
  <c r="AN26" i="58"/>
  <c r="AM26" i="58"/>
  <c r="AI26" i="58"/>
  <c r="AH26" i="58"/>
  <c r="V26" i="58"/>
  <c r="AJ26" i="58" s="1"/>
  <c r="AO25" i="58"/>
  <c r="AN25" i="58"/>
  <c r="AM25" i="58"/>
  <c r="AJ25" i="58"/>
  <c r="AI25" i="58"/>
  <c r="AH25" i="58"/>
  <c r="V25" i="58"/>
  <c r="AO24" i="58"/>
  <c r="AN24" i="58"/>
  <c r="AM24" i="58"/>
  <c r="AI24" i="58"/>
  <c r="AH24" i="58"/>
  <c r="V24" i="58"/>
  <c r="AJ24" i="58" s="1"/>
  <c r="AO23" i="58"/>
  <c r="AN23" i="58"/>
  <c r="AM23" i="58"/>
  <c r="AJ23" i="58"/>
  <c r="AI23" i="58"/>
  <c r="AH23" i="58"/>
  <c r="I23" i="58"/>
  <c r="AO22" i="58"/>
  <c r="AN22" i="58"/>
  <c r="AM22" i="58"/>
  <c r="AI22" i="58"/>
  <c r="AH22" i="58"/>
  <c r="V22" i="58"/>
  <c r="AJ22" i="58" s="1"/>
  <c r="AO21" i="58"/>
  <c r="AN21" i="58"/>
  <c r="AM21" i="58"/>
  <c r="AJ21" i="58"/>
  <c r="AI21" i="58"/>
  <c r="AH21" i="58"/>
  <c r="Z21" i="58"/>
  <c r="AA21" i="58" s="1"/>
  <c r="V21" i="58"/>
  <c r="AO20" i="58"/>
  <c r="AN20" i="58"/>
  <c r="AM20" i="58"/>
  <c r="AI20" i="58"/>
  <c r="AH20" i="58"/>
  <c r="V20" i="58"/>
  <c r="AJ20" i="58" s="1"/>
  <c r="AO19" i="58"/>
  <c r="AN19" i="58"/>
  <c r="AM19" i="58"/>
  <c r="AJ19" i="58"/>
  <c r="AI19" i="58"/>
  <c r="AH19" i="58"/>
  <c r="V19" i="58"/>
  <c r="AO18" i="58"/>
  <c r="AN18" i="58"/>
  <c r="AM18" i="58"/>
  <c r="AI18" i="58"/>
  <c r="AH18" i="58"/>
  <c r="V18" i="58"/>
  <c r="AJ18" i="58" s="1"/>
  <c r="AO17" i="58"/>
  <c r="AN17" i="58"/>
  <c r="AM17" i="58"/>
  <c r="AJ17" i="58"/>
  <c r="AH17" i="58"/>
  <c r="V17" i="58"/>
  <c r="M17" i="58"/>
  <c r="AI17" i="58" s="1"/>
  <c r="AO16" i="58"/>
  <c r="AN16" i="58"/>
  <c r="AM16" i="58"/>
  <c r="AJ16" i="58"/>
  <c r="AH16" i="58"/>
  <c r="V16" i="58"/>
  <c r="M16" i="58"/>
  <c r="AI16" i="58" s="1"/>
  <c r="AO15" i="58"/>
  <c r="AN15" i="58"/>
  <c r="AM15" i="58"/>
  <c r="AJ15" i="58"/>
  <c r="AI15" i="58"/>
  <c r="AH15" i="58"/>
  <c r="V15" i="58"/>
  <c r="AA15" i="58" s="1"/>
  <c r="AB15" i="58" s="1"/>
  <c r="AD15" i="58" s="1"/>
  <c r="AO14" i="58"/>
  <c r="AN14" i="58"/>
  <c r="AM14" i="58"/>
  <c r="AH14" i="58"/>
  <c r="V14" i="58"/>
  <c r="AJ14" i="58" s="1"/>
  <c r="M14" i="58"/>
  <c r="AI14" i="58" s="1"/>
  <c r="AO13" i="58"/>
  <c r="AN13" i="58"/>
  <c r="AM13" i="58"/>
  <c r="AJ13" i="58"/>
  <c r="AH13" i="58"/>
  <c r="M13" i="58"/>
  <c r="AI13" i="58" s="1"/>
  <c r="AO12" i="58"/>
  <c r="AN12" i="58"/>
  <c r="AM12" i="58"/>
  <c r="AJ12" i="58"/>
  <c r="AH12" i="58"/>
  <c r="M12" i="58"/>
  <c r="AI12" i="58" s="1"/>
  <c r="AO11" i="58"/>
  <c r="AN11" i="58"/>
  <c r="AM11" i="58"/>
  <c r="AJ11" i="58"/>
  <c r="AI11" i="58"/>
  <c r="AH11" i="58"/>
  <c r="M11" i="58"/>
  <c r="AO10" i="58"/>
  <c r="AN10" i="58"/>
  <c r="AM10" i="58"/>
  <c r="AJ10" i="58"/>
  <c r="AH10" i="58"/>
  <c r="M10" i="58"/>
  <c r="AI10" i="58" s="1"/>
  <c r="AO9" i="58"/>
  <c r="AN9" i="58"/>
  <c r="AM9" i="58"/>
  <c r="AJ9" i="58"/>
  <c r="AI9" i="58"/>
  <c r="AH9" i="58"/>
  <c r="AD9" i="58"/>
  <c r="AO8" i="58"/>
  <c r="AN8" i="58"/>
  <c r="AM8" i="58"/>
  <c r="AJ8" i="58"/>
  <c r="AI8" i="58"/>
  <c r="AH8" i="58"/>
  <c r="AD8" i="58"/>
  <c r="AO7" i="58"/>
  <c r="AN7" i="58"/>
  <c r="AM7" i="58"/>
  <c r="AJ7" i="58"/>
  <c r="AI7" i="58"/>
  <c r="AH7" i="58"/>
  <c r="AD7" i="58"/>
  <c r="AO6" i="58"/>
  <c r="AN6" i="58"/>
  <c r="AM6" i="58"/>
  <c r="AJ6" i="58"/>
  <c r="AI6" i="58"/>
  <c r="AH6" i="58"/>
  <c r="AD6" i="58"/>
  <c r="U51" i="57"/>
  <c r="Y51" i="57" s="1"/>
  <c r="J51" i="57"/>
  <c r="Y50" i="57"/>
  <c r="Z50" i="57" s="1"/>
  <c r="AB50" i="57" s="1"/>
  <c r="U50" i="57"/>
  <c r="J50" i="57"/>
  <c r="Z49" i="57"/>
  <c r="AB49" i="57" s="1"/>
  <c r="Y49" i="57"/>
  <c r="U49" i="57"/>
  <c r="J49" i="57"/>
  <c r="U48" i="57"/>
  <c r="J48" i="57"/>
  <c r="U47" i="57"/>
  <c r="Y47" i="57" s="1"/>
  <c r="J47" i="57"/>
  <c r="Y46" i="57"/>
  <c r="Z46" i="57" s="1"/>
  <c r="AB46" i="57" s="1"/>
  <c r="U46" i="57"/>
  <c r="J46" i="57"/>
  <c r="U45" i="57"/>
  <c r="Y45" i="57" s="1"/>
  <c r="Z45" i="57" s="1"/>
  <c r="AB45" i="57" s="1"/>
  <c r="J45" i="57"/>
  <c r="U44" i="57"/>
  <c r="J44" i="57"/>
  <c r="U43" i="57"/>
  <c r="Y43" i="57" s="1"/>
  <c r="U42" i="57"/>
  <c r="U41" i="57"/>
  <c r="U40" i="57"/>
  <c r="Y40" i="57" s="1"/>
  <c r="U39" i="57"/>
  <c r="U38" i="57"/>
  <c r="U37" i="57"/>
  <c r="Y37" i="57" s="1"/>
  <c r="J37" i="57"/>
  <c r="Y36" i="57"/>
  <c r="Z36" i="57" s="1"/>
  <c r="AB36" i="57" s="1"/>
  <c r="U36" i="57"/>
  <c r="J36" i="57"/>
  <c r="U35" i="57"/>
  <c r="Y35" i="57" s="1"/>
  <c r="Z35" i="57" s="1"/>
  <c r="AB35" i="57" s="1"/>
  <c r="J35" i="57"/>
  <c r="U34" i="57"/>
  <c r="J34" i="57"/>
  <c r="U33" i="57"/>
  <c r="Y33" i="57" s="1"/>
  <c r="J33" i="57"/>
  <c r="Y32" i="57"/>
  <c r="Z32" i="57" s="1"/>
  <c r="AB32" i="57" s="1"/>
  <c r="U32" i="57"/>
  <c r="J32" i="57"/>
  <c r="U31" i="57"/>
  <c r="Y31" i="57" s="1"/>
  <c r="Z31" i="57" s="1"/>
  <c r="AB31" i="57" s="1"/>
  <c r="J31" i="57"/>
  <c r="U30" i="57"/>
  <c r="J30" i="57"/>
  <c r="U29" i="57"/>
  <c r="Y29" i="57" s="1"/>
  <c r="U28" i="57"/>
  <c r="U27" i="57"/>
  <c r="Y27" i="57" s="1"/>
  <c r="U26" i="57"/>
  <c r="Y26" i="57" s="1"/>
  <c r="Y25" i="57"/>
  <c r="Z25" i="57" s="1"/>
  <c r="AB25" i="57" s="1"/>
  <c r="U25" i="57"/>
  <c r="R25" i="57"/>
  <c r="Y24" i="57"/>
  <c r="Z24" i="57" s="1"/>
  <c r="AB24" i="57" s="1"/>
  <c r="U24" i="57"/>
  <c r="N24" i="57"/>
  <c r="U23" i="57"/>
  <c r="Y23" i="57" s="1"/>
  <c r="Z23" i="57" s="1"/>
  <c r="AB23" i="57" s="1"/>
  <c r="U22" i="57"/>
  <c r="J22" i="57"/>
  <c r="Y22" i="57" s="1"/>
  <c r="Z22" i="57" s="1"/>
  <c r="AB22" i="57" s="1"/>
  <c r="U21" i="57"/>
  <c r="U20" i="57"/>
  <c r="J20" i="57"/>
  <c r="U19" i="57"/>
  <c r="Y19" i="57" s="1"/>
  <c r="J19" i="57"/>
  <c r="Y18" i="57"/>
  <c r="Z18" i="57" s="1"/>
  <c r="AB18" i="57" s="1"/>
  <c r="U18" i="57"/>
  <c r="J18" i="57"/>
  <c r="U17" i="57"/>
  <c r="Y17" i="57" s="1"/>
  <c r="Z17" i="57" s="1"/>
  <c r="AB17" i="57" s="1"/>
  <c r="J17" i="57"/>
  <c r="U16" i="57"/>
  <c r="J16" i="57"/>
  <c r="U15" i="57"/>
  <c r="Y15" i="57" s="1"/>
  <c r="J15" i="57"/>
  <c r="Y14" i="57"/>
  <c r="Z14" i="57" s="1"/>
  <c r="AB14" i="57" s="1"/>
  <c r="U14" i="57"/>
  <c r="J14" i="57"/>
  <c r="U13" i="57"/>
  <c r="Y13" i="57" s="1"/>
  <c r="Z13" i="57" s="1"/>
  <c r="AB13" i="57" s="1"/>
  <c r="J13" i="57"/>
  <c r="U12" i="57"/>
  <c r="J12" i="57"/>
  <c r="U11" i="57"/>
  <c r="Y11" i="57" s="1"/>
  <c r="J11" i="57"/>
  <c r="Y10" i="57"/>
  <c r="Z10" i="57" s="1"/>
  <c r="AB10" i="57" s="1"/>
  <c r="U10" i="57"/>
  <c r="J10" i="57"/>
  <c r="U9" i="57"/>
  <c r="Y9" i="57" s="1"/>
  <c r="Z9" i="57" s="1"/>
  <c r="AB9" i="57" s="1"/>
  <c r="J9" i="57"/>
  <c r="U8" i="57"/>
  <c r="J8" i="57"/>
  <c r="U7" i="57"/>
  <c r="Y7" i="57" s="1"/>
  <c r="J7" i="57"/>
  <c r="Y6" i="57"/>
  <c r="Z6" i="57" s="1"/>
  <c r="AB6" i="57" s="1"/>
  <c r="U6" i="57"/>
  <c r="J6" i="57"/>
  <c r="T34" i="58" l="1"/>
  <c r="AO33" i="58"/>
  <c r="AJ33" i="58"/>
  <c r="AB33" i="58"/>
  <c r="AD33" i="58" s="1"/>
  <c r="AA33" i="58"/>
  <c r="AA14" i="58"/>
  <c r="AA31" i="58"/>
  <c r="AA32" i="58"/>
  <c r="AO32" i="58"/>
  <c r="AB14" i="58"/>
  <c r="AD14" i="58" s="1"/>
  <c r="AB31" i="58"/>
  <c r="AD31" i="58" s="1"/>
  <c r="AB32" i="58"/>
  <c r="AD32" i="58" s="1"/>
  <c r="AJ32" i="58"/>
  <c r="Z44" i="57"/>
  <c r="AB44" i="57" s="1"/>
  <c r="Z28" i="57"/>
  <c r="AB28" i="57" s="1"/>
  <c r="Z39" i="57"/>
  <c r="AB39" i="57" s="1"/>
  <c r="Y28" i="57"/>
  <c r="Y38" i="57"/>
  <c r="Z38" i="57" s="1"/>
  <c r="AB38" i="57" s="1"/>
  <c r="Y39" i="57"/>
  <c r="Y41" i="57"/>
  <c r="Z41" i="57" s="1"/>
  <c r="AB41" i="57" s="1"/>
  <c r="Y42" i="57"/>
  <c r="Z42" i="57" s="1"/>
  <c r="AB42" i="57" s="1"/>
  <c r="Z7" i="57"/>
  <c r="AB7" i="57" s="1"/>
  <c r="Y8" i="57"/>
  <c r="Z8" i="57" s="1"/>
  <c r="AB8" i="57" s="1"/>
  <c r="Z11" i="57"/>
  <c r="AB11" i="57" s="1"/>
  <c r="Y12" i="57"/>
  <c r="Z12" i="57" s="1"/>
  <c r="AB12" i="57" s="1"/>
  <c r="Z15" i="57"/>
  <c r="AB15" i="57" s="1"/>
  <c r="Y16" i="57"/>
  <c r="Z16" i="57" s="1"/>
  <c r="AB16" i="57" s="1"/>
  <c r="Z19" i="57"/>
  <c r="AB19" i="57" s="1"/>
  <c r="Y20" i="57"/>
  <c r="Z20" i="57" s="1"/>
  <c r="AB20" i="57" s="1"/>
  <c r="Y21" i="57"/>
  <c r="Z21" i="57" s="1"/>
  <c r="AB21" i="57" s="1"/>
  <c r="Z26" i="57"/>
  <c r="AB26" i="57" s="1"/>
  <c r="Z27" i="57"/>
  <c r="AB27" i="57" s="1"/>
  <c r="Z29" i="57"/>
  <c r="AB29" i="57" s="1"/>
  <c r="Y30" i="57"/>
  <c r="Z30" i="57" s="1"/>
  <c r="AB30" i="57" s="1"/>
  <c r="Z33" i="57"/>
  <c r="AB33" i="57" s="1"/>
  <c r="Y34" i="57"/>
  <c r="Z34" i="57" s="1"/>
  <c r="AB34" i="57" s="1"/>
  <c r="Z37" i="57"/>
  <c r="AB37" i="57" s="1"/>
  <c r="Z40" i="57"/>
  <c r="AB40" i="57" s="1"/>
  <c r="Z43" i="57"/>
  <c r="AB43" i="57" s="1"/>
  <c r="Y44" i="57"/>
  <c r="Z47" i="57"/>
  <c r="AB47" i="57" s="1"/>
  <c r="Y48" i="57"/>
  <c r="Z48" i="57" s="1"/>
  <c r="AB48" i="57" s="1"/>
  <c r="Z51" i="57"/>
  <c r="AB51" i="57" s="1"/>
  <c r="AO34" i="58" l="1"/>
  <c r="V34" i="58"/>
  <c r="AJ34" i="58" l="1"/>
  <c r="AA34" i="58"/>
  <c r="AB34" i="58" s="1"/>
  <c r="AD34" i="58" s="1"/>
  <c r="R24" i="55" l="1"/>
  <c r="L23" i="55"/>
  <c r="M23" i="55" s="1"/>
  <c r="O23" i="55" s="1"/>
  <c r="R22" i="55"/>
  <c r="R21" i="55"/>
  <c r="R20" i="55"/>
  <c r="R19" i="55"/>
  <c r="R18" i="55"/>
  <c r="R17" i="55"/>
  <c r="R16" i="55"/>
  <c r="R15" i="55"/>
  <c r="AA14" i="55"/>
  <c r="AB14" i="55" s="1"/>
  <c r="AD14" i="55" s="1"/>
  <c r="R14" i="55"/>
  <c r="AA13" i="55"/>
  <c r="AB13" i="55" s="1"/>
  <c r="AD13" i="55" s="1"/>
  <c r="R13" i="55"/>
  <c r="AA12" i="55"/>
  <c r="AB12" i="55" s="1"/>
  <c r="AD12" i="55" s="1"/>
  <c r="R12" i="55"/>
  <c r="AA11" i="55"/>
  <c r="AB11" i="55" s="1"/>
  <c r="AD11" i="55" s="1"/>
  <c r="R11" i="55"/>
  <c r="AA10" i="55"/>
  <c r="AB10" i="55" s="1"/>
  <c r="AD10" i="55" s="1"/>
  <c r="R10" i="55"/>
  <c r="L10" i="55"/>
  <c r="M10" i="55" s="1"/>
  <c r="O10" i="55" s="1"/>
  <c r="R9" i="55"/>
  <c r="J9" i="55"/>
  <c r="AB21" i="55" l="1"/>
  <c r="AD21" i="55" s="1"/>
  <c r="L9" i="55"/>
  <c r="M9" i="55" s="1"/>
  <c r="O9" i="55" s="1"/>
  <c r="AA9" i="55"/>
  <c r="AB9" i="55" s="1"/>
  <c r="AD9" i="55" s="1"/>
  <c r="AA24" i="55"/>
  <c r="AB24" i="55" s="1"/>
  <c r="AD24" i="55" s="1"/>
  <c r="AA21" i="55"/>
  <c r="AA22" i="55"/>
  <c r="AB22" i="55" s="1"/>
  <c r="AD22" i="55" s="1"/>
  <c r="J23" i="54" l="1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T12" i="54" l="1"/>
  <c r="V12" i="54" s="1"/>
  <c r="T16" i="54"/>
  <c r="V16" i="54" s="1"/>
  <c r="T17" i="54"/>
  <c r="V17" i="54" s="1"/>
  <c r="T6" i="54"/>
  <c r="V6" i="54" s="1"/>
  <c r="S6" i="54"/>
  <c r="S7" i="54"/>
  <c r="T7" i="54" s="1"/>
  <c r="V7" i="54" s="1"/>
  <c r="S8" i="54"/>
  <c r="T8" i="54" s="1"/>
  <c r="V8" i="54" s="1"/>
  <c r="S9" i="54"/>
  <c r="T9" i="54" s="1"/>
  <c r="V9" i="54" s="1"/>
  <c r="S10" i="54"/>
  <c r="T10" i="54" s="1"/>
  <c r="V10" i="54" s="1"/>
  <c r="S11" i="54"/>
  <c r="T11" i="54" s="1"/>
  <c r="V11" i="54" s="1"/>
  <c r="S12" i="54"/>
  <c r="S13" i="54"/>
  <c r="T13" i="54" s="1"/>
  <c r="V13" i="54" s="1"/>
  <c r="S14" i="54"/>
  <c r="T14" i="54" s="1"/>
  <c r="V14" i="54" s="1"/>
  <c r="S15" i="54"/>
  <c r="T15" i="54" s="1"/>
  <c r="V15" i="54" s="1"/>
  <c r="S16" i="54"/>
  <c r="S17" i="54"/>
  <c r="S18" i="54"/>
  <c r="T18" i="54" s="1"/>
  <c r="V18" i="54" s="1"/>
  <c r="S20" i="54"/>
  <c r="T20" i="54" s="1"/>
  <c r="V20" i="54" s="1"/>
  <c r="P76" i="52" l="1"/>
  <c r="M76" i="52"/>
  <c r="P75" i="52"/>
  <c r="M75" i="52"/>
  <c r="P74" i="52"/>
  <c r="M74" i="52"/>
  <c r="P73" i="52"/>
  <c r="M73" i="52"/>
  <c r="P72" i="52"/>
  <c r="M72" i="52"/>
  <c r="P71" i="52"/>
  <c r="M71" i="52"/>
  <c r="P70" i="52"/>
  <c r="M70" i="52"/>
  <c r="P69" i="52"/>
  <c r="M69" i="52"/>
  <c r="P68" i="52"/>
  <c r="M68" i="52"/>
  <c r="P67" i="52"/>
  <c r="M67" i="52"/>
  <c r="P66" i="52"/>
  <c r="M66" i="52"/>
  <c r="P65" i="52"/>
  <c r="M65" i="52"/>
  <c r="P64" i="52"/>
  <c r="M64" i="52"/>
  <c r="P63" i="52"/>
  <c r="M63" i="52"/>
  <c r="P62" i="52"/>
  <c r="M62" i="52"/>
  <c r="Z61" i="52"/>
  <c r="AA61" i="52" s="1"/>
  <c r="AC61" i="52" s="1"/>
  <c r="P61" i="52"/>
  <c r="AF61" i="52" s="1"/>
  <c r="AG61" i="52" s="1"/>
  <c r="AI61" i="52" s="1"/>
  <c r="M61" i="52"/>
  <c r="Z60" i="52"/>
  <c r="AA60" i="52" s="1"/>
  <c r="AC60" i="52" s="1"/>
  <c r="P60" i="52"/>
  <c r="AF60" i="52" s="1"/>
  <c r="AG60" i="52" s="1"/>
  <c r="AI60" i="52" s="1"/>
  <c r="M60" i="52"/>
  <c r="P59" i="52"/>
  <c r="M59" i="52"/>
  <c r="P58" i="52"/>
  <c r="M58" i="52"/>
  <c r="Z57" i="52"/>
  <c r="AA57" i="52" s="1"/>
  <c r="AC57" i="52" s="1"/>
  <c r="P57" i="52"/>
  <c r="AF57" i="52" s="1"/>
  <c r="AG57" i="52" s="1"/>
  <c r="AI57" i="52" s="1"/>
  <c r="M57" i="52"/>
  <c r="Z56" i="52"/>
  <c r="AA56" i="52" s="1"/>
  <c r="AC56" i="52" s="1"/>
  <c r="P56" i="52"/>
  <c r="AF56" i="52" s="1"/>
  <c r="AG56" i="52" s="1"/>
  <c r="AI56" i="52" s="1"/>
  <c r="M56" i="52"/>
  <c r="Z55" i="52"/>
  <c r="AA55" i="52" s="1"/>
  <c r="AC55" i="52" s="1"/>
  <c r="P55" i="52"/>
  <c r="AF55" i="52" s="1"/>
  <c r="AG55" i="52" s="1"/>
  <c r="AI55" i="52" s="1"/>
  <c r="M55" i="52"/>
  <c r="Z54" i="52"/>
  <c r="AA54" i="52" s="1"/>
  <c r="AC54" i="52" s="1"/>
  <c r="P54" i="52"/>
  <c r="AF54" i="52" s="1"/>
  <c r="AG54" i="52" s="1"/>
  <c r="AI54" i="52" s="1"/>
  <c r="M54" i="52"/>
  <c r="Z53" i="52"/>
  <c r="AA53" i="52" s="1"/>
  <c r="AC53" i="52" s="1"/>
  <c r="P53" i="52"/>
  <c r="AF53" i="52" s="1"/>
  <c r="AG53" i="52" s="1"/>
  <c r="AI53" i="52" s="1"/>
  <c r="M53" i="52"/>
  <c r="Z52" i="52"/>
  <c r="AA52" i="52" s="1"/>
  <c r="AC52" i="52" s="1"/>
  <c r="P52" i="52"/>
  <c r="AF52" i="52" s="1"/>
  <c r="AG52" i="52" s="1"/>
  <c r="AI52" i="52" s="1"/>
  <c r="M52" i="52"/>
  <c r="Z51" i="52"/>
  <c r="AA51" i="52" s="1"/>
  <c r="AC51" i="52" s="1"/>
  <c r="P51" i="52"/>
  <c r="AF51" i="52" s="1"/>
  <c r="AG51" i="52" s="1"/>
  <c r="AI51" i="52" s="1"/>
  <c r="M51" i="52"/>
  <c r="Z50" i="52"/>
  <c r="AA50" i="52" s="1"/>
  <c r="AC50" i="52" s="1"/>
  <c r="P50" i="52"/>
  <c r="AF50" i="52" s="1"/>
  <c r="AG50" i="52" s="1"/>
  <c r="AI50" i="52" s="1"/>
  <c r="M50" i="52"/>
  <c r="Z49" i="52"/>
  <c r="AA49" i="52" s="1"/>
  <c r="AC49" i="52" s="1"/>
  <c r="P49" i="52"/>
  <c r="AF49" i="52" s="1"/>
  <c r="AG49" i="52" s="1"/>
  <c r="AI49" i="52" s="1"/>
  <c r="M49" i="52"/>
  <c r="Z48" i="52"/>
  <c r="AA48" i="52" s="1"/>
  <c r="AC48" i="52" s="1"/>
  <c r="P48" i="52"/>
  <c r="AF48" i="52" s="1"/>
  <c r="AG48" i="52" s="1"/>
  <c r="AI48" i="52" s="1"/>
  <c r="M48" i="52"/>
  <c r="Z47" i="52"/>
  <c r="AA47" i="52" s="1"/>
  <c r="AC47" i="52" s="1"/>
  <c r="P47" i="52"/>
  <c r="AF47" i="52" s="1"/>
  <c r="AG47" i="52" s="1"/>
  <c r="AI47" i="52" s="1"/>
  <c r="M47" i="52"/>
  <c r="Z46" i="52"/>
  <c r="AA46" i="52" s="1"/>
  <c r="AC46" i="52" s="1"/>
  <c r="P46" i="52"/>
  <c r="AF46" i="52" s="1"/>
  <c r="AG46" i="52" s="1"/>
  <c r="AI46" i="52" s="1"/>
  <c r="M46" i="52"/>
  <c r="Z45" i="52"/>
  <c r="AA45" i="52" s="1"/>
  <c r="AC45" i="52" s="1"/>
  <c r="P45" i="52"/>
  <c r="AF45" i="52" s="1"/>
  <c r="AG45" i="52" s="1"/>
  <c r="AI45" i="52" s="1"/>
  <c r="M45" i="52"/>
  <c r="Z44" i="52"/>
  <c r="AA44" i="52" s="1"/>
  <c r="AC44" i="52" s="1"/>
  <c r="P44" i="52"/>
  <c r="AF44" i="52" s="1"/>
  <c r="AG44" i="52" s="1"/>
  <c r="AI44" i="52" s="1"/>
  <c r="M44" i="52"/>
  <c r="M43" i="52"/>
  <c r="J43" i="52"/>
  <c r="M42" i="52"/>
  <c r="J42" i="52"/>
  <c r="M41" i="52"/>
  <c r="M40" i="52"/>
  <c r="M39" i="52"/>
  <c r="M38" i="52"/>
  <c r="M37" i="52"/>
  <c r="M36" i="52"/>
  <c r="M35" i="52"/>
  <c r="M34" i="52"/>
  <c r="M33" i="52"/>
  <c r="M32" i="52"/>
  <c r="P31" i="52"/>
  <c r="M31" i="52"/>
  <c r="P30" i="52"/>
  <c r="M30" i="52"/>
  <c r="P29" i="52"/>
  <c r="M29" i="52"/>
  <c r="P28" i="52"/>
  <c r="M28" i="52"/>
  <c r="P27" i="52"/>
  <c r="M27" i="52"/>
  <c r="P26" i="52"/>
  <c r="M26" i="52"/>
  <c r="P25" i="52"/>
  <c r="M25" i="52"/>
  <c r="AF24" i="52"/>
  <c r="P24" i="52"/>
  <c r="M24" i="52"/>
  <c r="AF23" i="52"/>
  <c r="P23" i="52"/>
  <c r="M23" i="52"/>
  <c r="AF22" i="52"/>
  <c r="P22" i="52"/>
  <c r="M22" i="52"/>
  <c r="P21" i="52"/>
  <c r="M21" i="52"/>
  <c r="P20" i="52"/>
  <c r="M20" i="52"/>
  <c r="AF19" i="52"/>
  <c r="P19" i="52"/>
  <c r="M19" i="52"/>
  <c r="Z19" i="52" s="1"/>
  <c r="AF18" i="52"/>
  <c r="AA18" i="52"/>
  <c r="AC18" i="52" s="1"/>
  <c r="P18" i="52"/>
  <c r="M18" i="52"/>
  <c r="Z18" i="52" s="1"/>
  <c r="M17" i="52"/>
  <c r="M16" i="52"/>
  <c r="M15" i="52"/>
  <c r="M14" i="52"/>
  <c r="M13" i="52"/>
  <c r="M12" i="52"/>
  <c r="M11" i="52"/>
  <c r="M10" i="52"/>
  <c r="M9" i="52"/>
  <c r="M8" i="52"/>
  <c r="M7" i="52"/>
  <c r="M6" i="52"/>
  <c r="Z26" i="52" l="1"/>
  <c r="AA26" i="52" s="1"/>
  <c r="AC26" i="52" s="1"/>
  <c r="AG27" i="52"/>
  <c r="AI27" i="52" s="1"/>
  <c r="AA30" i="52"/>
  <c r="AC30" i="52" s="1"/>
  <c r="Z30" i="52"/>
  <c r="AG19" i="52"/>
  <c r="AI19" i="52" s="1"/>
  <c r="AA22" i="52"/>
  <c r="AC22" i="52" s="1"/>
  <c r="Z22" i="52"/>
  <c r="Z23" i="52"/>
  <c r="AA23" i="52" s="1"/>
  <c r="AC23" i="52" s="1"/>
  <c r="AA24" i="52"/>
  <c r="AC24" i="52" s="1"/>
  <c r="Z24" i="52"/>
  <c r="Z25" i="52"/>
  <c r="AA25" i="52" s="1"/>
  <c r="AC25" i="52" s="1"/>
  <c r="AG26" i="52"/>
  <c r="AI26" i="52" s="1"/>
  <c r="Z29" i="52"/>
  <c r="AA29" i="52" s="1"/>
  <c r="AC29" i="52" s="1"/>
  <c r="AG30" i="52"/>
  <c r="AI30" i="52" s="1"/>
  <c r="AA72" i="52"/>
  <c r="AC72" i="52" s="1"/>
  <c r="Z72" i="52"/>
  <c r="AA19" i="52"/>
  <c r="AC19" i="52" s="1"/>
  <c r="AG22" i="52"/>
  <c r="AI22" i="52" s="1"/>
  <c r="AG23" i="52"/>
  <c r="AI23" i="52" s="1"/>
  <c r="AG24" i="52"/>
  <c r="AI24" i="52" s="1"/>
  <c r="AF25" i="52"/>
  <c r="AG25" i="52" s="1"/>
  <c r="AI25" i="52" s="1"/>
  <c r="AA28" i="52"/>
  <c r="AC28" i="52" s="1"/>
  <c r="Z28" i="52"/>
  <c r="Z71" i="52"/>
  <c r="AA71" i="52" s="1"/>
  <c r="AC71" i="52" s="1"/>
  <c r="AG18" i="52"/>
  <c r="AI18" i="52" s="1"/>
  <c r="Z27" i="52"/>
  <c r="AA27" i="52" s="1"/>
  <c r="AC27" i="52" s="1"/>
  <c r="Z31" i="52"/>
  <c r="AA31" i="52" s="1"/>
  <c r="AC31" i="52" s="1"/>
  <c r="AG71" i="52"/>
  <c r="AI71" i="52" s="1"/>
  <c r="AF26" i="52"/>
  <c r="AF27" i="52"/>
  <c r="AF28" i="52"/>
  <c r="AG28" i="52" s="1"/>
  <c r="AI28" i="52" s="1"/>
  <c r="AF29" i="52"/>
  <c r="AG29" i="52" s="1"/>
  <c r="AI29" i="52" s="1"/>
  <c r="AF30" i="52"/>
  <c r="AF31" i="52"/>
  <c r="AG31" i="52" s="1"/>
  <c r="AI31" i="52" s="1"/>
  <c r="AF71" i="52"/>
  <c r="AF72" i="52"/>
  <c r="AG72" i="52" s="1"/>
  <c r="AI72" i="5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tc={85CB88E3-4FBC-47BF-93DC-EB6B9F987F38}</author>
    <author>tc={236E2FE8-8E83-41EC-9D15-8F889059FE6D}</author>
  </authors>
  <commentList>
    <comment ref="S42" authorId="0" shapeId="0" xr:uid="{85CB88E3-4FBC-47BF-93DC-EB6B9F987F38}">
      <text>
        <t>[Threaded comment]
Your version of Excel allows you to read this threaded comment; however, any edits to it will get removed if the file is opened in a newer version of Excel. Learn more: https://go.microsoft.com/fwlink/?linkid=870924
Comment:
    aplica 2.5% descuento</t>
      </text>
    </comment>
    <comment ref="S78" authorId="1" shapeId="0" xr:uid="{236E2FE8-8E83-41EC-9D15-8F889059FE6D}">
      <text>
        <t>[Threaded comment]
Your version of Excel allows you to read this threaded comment; however, any edits to it will get removed if the file is opened in a newer version of Excel. Learn more: https://go.microsoft.com/fwlink/?linkid=870924
Comment:
    aplica 4.5% descuento</t>
      </text>
    </comment>
  </commentList>
</comments>
</file>

<file path=xl/sharedStrings.xml><?xml version="1.0" encoding="utf-8"?>
<sst xmlns="http://schemas.openxmlformats.org/spreadsheetml/2006/main" count="2497" uniqueCount="923">
  <si>
    <t>Lista de precios Agosto</t>
  </si>
  <si>
    <t>Vigencia del 01 al 31 de Agosto 2021</t>
  </si>
  <si>
    <t>UNIDADES AÑO MODELO 2022</t>
  </si>
  <si>
    <t>Valido del 05 al 31 de agosto</t>
  </si>
  <si>
    <t>MARCA</t>
  </si>
  <si>
    <t>MODELO</t>
  </si>
  <si>
    <t>Codigo SAP unidades Derco</t>
  </si>
  <si>
    <t>ISC</t>
  </si>
  <si>
    <t>VERSION</t>
  </si>
  <si>
    <t>Combustible</t>
  </si>
  <si>
    <t>Precio Publicidad / Precio Regular</t>
  </si>
  <si>
    <t>Bono de Descuento</t>
  </si>
  <si>
    <t>Precio SAP / Precio Campaña</t>
  </si>
  <si>
    <t>Promociones</t>
  </si>
  <si>
    <t>Margen 2019</t>
  </si>
  <si>
    <t>Margen 2020</t>
  </si>
  <si>
    <t>Margen 2021</t>
  </si>
  <si>
    <t>PRECIO MINIMO</t>
  </si>
  <si>
    <t>CODIGO AAP</t>
  </si>
  <si>
    <t>FP</t>
  </si>
  <si>
    <t>código anterior</t>
  </si>
  <si>
    <t>PRECIO CAMPAÑA DERCOPORTUNIDADES HASTA 5%</t>
  </si>
  <si>
    <t>BONO SI ES FINANCIADO POR AMICAR</t>
  </si>
  <si>
    <t>Precio Final Capaña + Amicar</t>
  </si>
  <si>
    <t>MAXIMO DESCUENTO</t>
  </si>
  <si>
    <t>SUZUKI</t>
  </si>
  <si>
    <t>ALTO 800</t>
  </si>
  <si>
    <t>OD14C2J00089600</t>
  </si>
  <si>
    <t>NEW ALTO 800 ST ABS PS</t>
  </si>
  <si>
    <t>GASOLINA</t>
  </si>
  <si>
    <t>MULTIMEDIA BLAUPUNKT SP950</t>
  </si>
  <si>
    <t>1SUZ198</t>
  </si>
  <si>
    <t>OD14C2J0008960T-PE</t>
  </si>
  <si>
    <t>NEW ALTO 800 ST ABS PS GLPT</t>
  </si>
  <si>
    <t>GLP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</si>
  <si>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</si>
  <si>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</si>
  <si>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</si>
  <si>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</si>
  <si>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</si>
  <si>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</si>
  <si>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</si>
  <si>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</si>
  <si>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</si>
  <si>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</si>
  <si>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</si>
  <si>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</si>
  <si>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</si>
  <si>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</si>
  <si>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</si>
  <si>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</si>
  <si>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</si>
  <si>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</si>
  <si>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</si>
  <si>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</si>
  <si>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A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</si>
  <si>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</si>
  <si>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</si>
  <si>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</si>
  <si>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</si>
  <si>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</si>
  <si>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</si>
  <si>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</si>
  <si>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</si>
  <si>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</si>
  <si>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</si>
  <si>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</si>
  <si>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</si>
  <si>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</si>
  <si>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</si>
  <si>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</si>
  <si>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</si>
  <si>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</si>
  <si>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</si>
  <si>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</si>
  <si>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</si>
  <si>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</si>
  <si>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</si>
  <si>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</si>
  <si>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</si>
  <si>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</si>
  <si>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</si>
  <si>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</si>
  <si>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</si>
  <si>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</si>
  <si>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</si>
  <si>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</si>
  <si>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</si>
  <si>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</si>
  <si>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</si>
  <si>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</si>
  <si>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</si>
  <si>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</si>
  <si>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</si>
  <si>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</si>
  <si>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</si>
  <si>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</si>
  <si>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</si>
  <si>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</si>
  <si>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</si>
  <si>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</si>
  <si>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</si>
  <si>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</si>
  <si>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</si>
  <si>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</si>
  <si>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</si>
  <si>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</si>
  <si>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</si>
  <si>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</si>
  <si>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</si>
  <si>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</si>
  <si>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</si>
  <si>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</si>
  <si>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</si>
  <si>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</si>
  <si>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</si>
  <si>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</si>
  <si>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</si>
  <si>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</si>
  <si>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</si>
  <si>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</si>
  <si>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</si>
  <si>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</si>
  <si>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</si>
  <si>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</si>
  <si>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</si>
  <si>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</si>
  <si>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</si>
  <si>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</si>
  <si>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</si>
  <si>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</si>
  <si>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</si>
  <si>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</si>
  <si>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</si>
  <si>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</si>
  <si>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</si>
  <si>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</si>
  <si>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</si>
  <si>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</si>
  <si>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</si>
  <si>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</si>
  <si>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</si>
  <si>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</si>
  <si>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</si>
  <si>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</si>
  <si>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</si>
  <si>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</si>
  <si>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</si>
  <si>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</si>
  <si>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</si>
  <si>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</si>
  <si>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</si>
  <si>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</si>
  <si>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</si>
  <si>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</si>
  <si>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</si>
  <si>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</si>
  <si>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</si>
  <si>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</si>
  <si>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</si>
  <si>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</si>
  <si>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</si>
  <si>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</si>
  <si>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</si>
  <si>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</si>
  <si>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</si>
  <si>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</si>
  <si>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</si>
  <si>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</si>
  <si>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</si>
  <si>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</si>
  <si>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</si>
  <si>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</si>
  <si>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</si>
  <si>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</si>
  <si>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</si>
  <si>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</si>
  <si>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</si>
  <si>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</si>
  <si>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</si>
  <si>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</si>
  <si>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</si>
  <si>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</si>
  <si>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</si>
  <si>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</si>
  <si>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</si>
  <si>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</si>
  <si>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</si>
  <si>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</si>
  <si>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</si>
  <si>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</si>
  <si>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</si>
  <si>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</si>
  <si>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</si>
  <si>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</si>
  <si>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</si>
  <si>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</si>
  <si>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</si>
  <si>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</si>
  <si>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</si>
  <si>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</si>
  <si>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</si>
  <si>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</si>
  <si>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</si>
  <si>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</si>
  <si>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</si>
  <si>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</si>
  <si>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</si>
  <si>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</si>
  <si>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</si>
  <si>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</si>
  <si>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</si>
  <si>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</si>
  <si>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</si>
  <si>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</si>
  <si>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</si>
  <si>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</si>
  <si>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</si>
  <si>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C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</si>
  <si>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</si>
  <si>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</si>
  <si>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</si>
  <si>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</si>
  <si>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</si>
  <si>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</si>
  <si>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</si>
  <si>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</si>
  <si>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</si>
  <si>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</si>
  <si>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</si>
  <si>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</si>
  <si>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</si>
  <si>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</si>
  <si>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</si>
  <si>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</si>
  <si>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</si>
  <si>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</si>
  <si>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</si>
  <si>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</si>
  <si>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</si>
  <si>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</si>
  <si>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</si>
  <si>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</si>
  <si>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</si>
  <si>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</si>
  <si>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</si>
  <si>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</si>
  <si>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</si>
  <si>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</si>
  <si>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</si>
  <si>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</si>
  <si>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</si>
  <si>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</si>
  <si>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</si>
  <si>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</si>
  <si>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</si>
  <si>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</si>
  <si>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</si>
  <si>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Vigencia del 02 de Agosto al 31 de Agosto 2021</t>
  </si>
  <si>
    <t>UNIDADES AÑO MODELO 2021</t>
  </si>
  <si>
    <t>COMUNICACIÓN EN PUBLICIDAD</t>
  </si>
  <si>
    <t>BONO ADICIONAL</t>
  </si>
  <si>
    <t>PRECIO FINAL CON BONO</t>
  </si>
  <si>
    <t>BONO FINANCIAMIENTO</t>
  </si>
  <si>
    <t>PRECIO FINAL CON BONO FINANCIAMIENTO</t>
  </si>
  <si>
    <t>CITROEN</t>
  </si>
  <si>
    <t>C3</t>
  </si>
  <si>
    <t>1CB6A5NCZQGDA04</t>
  </si>
  <si>
    <t xml:space="preserve">C3 Shine 1.2T AT FL  </t>
  </si>
  <si>
    <t>cuota financiamiento + bono hasta 1000 dolares</t>
  </si>
  <si>
    <t>NEW C4 CACTUS</t>
  </si>
  <si>
    <t>1CEAA5HECM27JB</t>
  </si>
  <si>
    <t>C4 Cactus Feel 1.6 AT 4x2 Mercosur</t>
  </si>
  <si>
    <t xml:space="preserve">cuota financiamiento + bono de hasta 1650 dolares </t>
  </si>
  <si>
    <t>B</t>
  </si>
  <si>
    <t>1CEAA5NKNM27JB</t>
  </si>
  <si>
    <t>C4 Cactus Shine 1.6 AT 4x2 Mercosur</t>
  </si>
  <si>
    <t>C5 AIRCROSS</t>
  </si>
  <si>
    <t>1CCESYNKNMGDA0</t>
  </si>
  <si>
    <t>C5 Aircross 1.6 THP AT6 Live</t>
  </si>
  <si>
    <t>Desde 24990 + con bono de hasta 2000 dolares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</si>
  <si>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</si>
  <si>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</si>
  <si>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</si>
  <si>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</si>
  <si>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</si>
  <si>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</si>
  <si>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</si>
  <si>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</si>
  <si>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</si>
  <si>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</si>
  <si>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</si>
  <si>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</si>
  <si>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Vigencia del 02 de Agosto al 31 Agosto 2021</t>
  </si>
  <si>
    <t xml:space="preserve">CAMPAÑA </t>
  </si>
  <si>
    <t>Precio Publicidad / Lista</t>
  </si>
  <si>
    <t>Precio SAP</t>
  </si>
  <si>
    <t xml:space="preserve">BONO </t>
  </si>
  <si>
    <t>CHANGAN</t>
  </si>
  <si>
    <t>New CS15</t>
  </si>
  <si>
    <t>SC7ADA5PEH2001-PE</t>
  </si>
  <si>
    <t xml:space="preserve">NEW CS15 CONFORT 1.5L MT 4X2  </t>
  </si>
  <si>
    <t>-</t>
  </si>
  <si>
    <t>Precio desde $11,390, incluye bono de $700 con financiamiento</t>
  </si>
  <si>
    <t>SC7ADA5PEH2001T-PE</t>
  </si>
  <si>
    <t>NEW CS15 CONFORT 1.5L MT 4X2 GLPT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</si>
  <si>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</si>
  <si>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</si>
  <si>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</si>
  <si>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</si>
  <si>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</si>
  <si>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</si>
  <si>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</si>
  <si>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</si>
  <si>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</si>
  <si>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</si>
  <si>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</si>
  <si>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</si>
  <si>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</si>
  <si>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</si>
  <si>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</si>
  <si>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Precio desde $13,690, incluye bono de $800 con financiamiento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</si>
  <si>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</si>
  <si>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</si>
  <si>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</si>
  <si>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</si>
  <si>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</si>
  <si>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</si>
  <si>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</si>
  <si>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Equipo Multimedia Android 10.4" por $190 adicional</t>
  </si>
  <si>
    <t>SC6471A5.A3D1ST-PE</t>
  </si>
  <si>
    <t>CX70 1.6L MT BASIC GLPT</t>
  </si>
  <si>
    <t>SC6471A5.A6D1S1</t>
  </si>
  <si>
    <t>CX70 1.6L MT LUXURY</t>
  </si>
  <si>
    <t>Precio desde $14,390, incluye bono de $1,400 con financiamiento</t>
  </si>
  <si>
    <t>SC6471A5.A6D1ST-PE</t>
  </si>
  <si>
    <t>CX70 1.6L MT LUXURY GLPT</t>
  </si>
  <si>
    <t>CX70 1.5T MT COMFORTABLE</t>
  </si>
  <si>
    <t>GRATIS: Equipo Multimedia Android 10.4"</t>
  </si>
  <si>
    <t>SC6471CB5.A5D1S2</t>
  </si>
  <si>
    <t>CX70 1.5T AT COMFORTABLE</t>
  </si>
  <si>
    <t>CS55</t>
  </si>
  <si>
    <t>SC7155AA5.S2</t>
  </si>
  <si>
    <t>CS55 1.5T 6MT ELITE</t>
  </si>
  <si>
    <t>Precio desde $15,790, incluye bono de $1,500 con financiamiento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</si>
  <si>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</si>
  <si>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</si>
  <si>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</si>
  <si>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</si>
  <si>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</si>
  <si>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</si>
  <si>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</si>
  <si>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</si>
  <si>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</si>
  <si>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</si>
  <si>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</si>
  <si>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</si>
  <si>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</si>
  <si>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Precio desde $9,590, incluye bono de $900 con financiamiento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</si>
  <si>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</si>
  <si>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</si>
  <si>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</si>
  <si>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</si>
  <si>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</si>
  <si>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</si>
  <si>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</si>
  <si>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</si>
  <si>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</si>
  <si>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</si>
  <si>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</si>
  <si>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</si>
  <si>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</si>
  <si>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</si>
  <si>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</si>
  <si>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</si>
  <si>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</si>
  <si>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</si>
  <si>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</si>
  <si>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</si>
  <si>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</si>
  <si>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</si>
  <si>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</si>
  <si>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</si>
  <si>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</si>
  <si>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</si>
  <si>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</si>
  <si>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</si>
  <si>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</si>
  <si>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</si>
  <si>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</si>
  <si>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</si>
  <si>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</si>
  <si>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</si>
  <si>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</si>
  <si>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</si>
  <si>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</si>
  <si>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</si>
  <si>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</si>
  <si>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</si>
  <si>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HUNTER ELITE 1.9 MT 4X2</t>
  </si>
  <si>
    <t>DIESEL</t>
  </si>
  <si>
    <t>Precio desde $18,790, incluye bono de $1,700 con financiamiento</t>
  </si>
  <si>
    <t>SC1031PAAG5B2D-PE</t>
  </si>
  <si>
    <t>HUNTER ELITE 1.9 MT 4X4</t>
  </si>
  <si>
    <t>Vigencia del 01 de Agosto al 31 de Agosto 2021</t>
  </si>
  <si>
    <t>UNIDADES AÑO MODELO 2020</t>
  </si>
  <si>
    <t>CAMPAÑA AGOSTO</t>
  </si>
  <si>
    <t>importador</t>
  </si>
  <si>
    <t>DC</t>
  </si>
  <si>
    <t>Precio Publicidad</t>
  </si>
  <si>
    <t>Margen 2018</t>
  </si>
  <si>
    <t>BENEFICIOS</t>
  </si>
  <si>
    <t>x</t>
  </si>
  <si>
    <t>RENAULT</t>
  </si>
  <si>
    <t>Captur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</si>
  <si>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</si>
  <si>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</si>
  <si>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</si>
  <si>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</si>
  <si>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</si>
  <si>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</si>
  <si>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3REN003</t>
  </si>
  <si>
    <t>HC22AA4CT-PE</t>
  </si>
  <si>
    <t>CAPTUR ZEN 4X2 2.0 MT GLPT</t>
  </si>
  <si>
    <t>Duster</t>
  </si>
  <si>
    <t>M2 KDH A9</t>
  </si>
  <si>
    <t>DUSTER INTENS 4X2 5MT 1.6 ULC</t>
  </si>
  <si>
    <t>M2 KDH A9T-PE</t>
  </si>
  <si>
    <t>DUSTER INTENS 4X2 5MT 1.6 ULC GLPT</t>
  </si>
  <si>
    <t>M1 KDH A9</t>
  </si>
  <si>
    <t>DUSTER ZEN 4X2 MT 1.6 V2</t>
  </si>
  <si>
    <t>3REN007</t>
  </si>
  <si>
    <t>M1 KDH A9T-PE</t>
  </si>
  <si>
    <t>DUSTER ZEN 4X2 MT 1.6 V2 GLPT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</si>
  <si>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</si>
  <si>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</si>
  <si>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</si>
  <si>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</si>
  <si>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</si>
  <si>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</si>
  <si>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</si>
  <si>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</si>
  <si>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</si>
  <si>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</si>
  <si>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</si>
  <si>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D22MCC5CT_PE</t>
  </si>
  <si>
    <t>NEW DUSTER INTENS 1.3 CVT 4X2 TURBO GLPT</t>
  </si>
  <si>
    <t>D24MCM5C_PE</t>
  </si>
  <si>
    <t>NEW DUSTER INTENS 1.3 MT 4X4 TURBO</t>
  </si>
  <si>
    <t>D24MCM5CT_PE</t>
  </si>
  <si>
    <t>NEW DUSTER INTENS 1.3 MT 4X4 TURBO GLPT</t>
  </si>
  <si>
    <t>Kangoo</t>
  </si>
  <si>
    <t>ZFBASI N0 MM</t>
  </si>
  <si>
    <t>KANGOO EXPRESS 1.6 MT</t>
  </si>
  <si>
    <t>Koleos</t>
  </si>
  <si>
    <t>GM3 N05C C2</t>
  </si>
  <si>
    <t>KOLEOS PRIVILEGE 4X2 2.5 CVT</t>
  </si>
  <si>
    <t>3REN010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</si>
  <si>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</si>
  <si>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</si>
  <si>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</si>
  <si>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</si>
  <si>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</si>
  <si>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</si>
  <si>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</si>
  <si>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</si>
  <si>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</si>
  <si>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</si>
  <si>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</si>
  <si>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</si>
  <si>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</si>
  <si>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EXP 10B E5 C</t>
  </si>
  <si>
    <t>KWID ZEN 1.0 MT</t>
  </si>
  <si>
    <t>3REN031</t>
  </si>
  <si>
    <t>MULTIMEDIA GRATIS</t>
  </si>
  <si>
    <t>EXP 10B E5 CT-PE</t>
  </si>
  <si>
    <t>KWID ZEN 1.0 MT GLPT</t>
  </si>
  <si>
    <t>Logan</t>
  </si>
  <si>
    <t>AUTI16K 4C2</t>
  </si>
  <si>
    <t>LOGAN LIFE 1.6 MT AC</t>
  </si>
  <si>
    <t>3REN014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</si>
  <si>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</si>
  <si>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</si>
  <si>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</si>
  <si>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</si>
  <si>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</si>
  <si>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</si>
  <si>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</si>
  <si>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</si>
  <si>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</si>
  <si>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</si>
  <si>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</si>
  <si>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</si>
  <si>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</si>
  <si>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</si>
  <si>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</si>
  <si>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</si>
  <si>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</si>
  <si>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</si>
  <si>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</si>
  <si>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</si>
  <si>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</si>
  <si>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</si>
  <si>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</si>
  <si>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</si>
  <si>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</si>
  <si>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</si>
  <si>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</si>
  <si>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</si>
  <si>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</si>
  <si>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</si>
  <si>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</si>
  <si>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</si>
  <si>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</si>
  <si>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</si>
  <si>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</si>
  <si>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</si>
  <si>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</si>
  <si>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</si>
  <si>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</si>
  <si>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</si>
  <si>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</si>
  <si>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</si>
  <si>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</si>
  <si>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</si>
  <si>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Agosto 2021</t>
  </si>
  <si>
    <t>Vigencia del 1 de Agosto al 31 de Agosto 2021</t>
  </si>
  <si>
    <t>UNIDADES AÑO MODELO 2019</t>
  </si>
  <si>
    <t>Precio Lista SAP</t>
  </si>
  <si>
    <t>% Dsct</t>
  </si>
  <si>
    <t>Bono Adicional Importador</t>
  </si>
  <si>
    <t>Precio Final con Bono Importador</t>
  </si>
  <si>
    <t>Bono Financiamiento</t>
  </si>
  <si>
    <t>Precio Final con Bono Financiamiento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</si>
  <si>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</si>
  <si>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</si>
  <si>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</si>
  <si>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</si>
  <si>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</si>
  <si>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</si>
  <si>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</si>
  <si>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</si>
  <si>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</si>
  <si>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</si>
  <si>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</si>
  <si>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</si>
  <si>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</si>
  <si>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</si>
  <si>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</si>
  <si>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</si>
  <si>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</si>
  <si>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</si>
  <si>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</si>
  <si>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</si>
  <si>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</si>
  <si>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</si>
  <si>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</si>
  <si>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</si>
  <si>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</si>
  <si>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</si>
  <si>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</si>
  <si>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</si>
  <si>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</si>
  <si>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</si>
  <si>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</si>
  <si>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</si>
  <si>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</si>
  <si>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</si>
  <si>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</si>
  <si>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</si>
  <si>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</si>
  <si>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</si>
  <si>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</si>
  <si>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</si>
  <si>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</si>
  <si>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</si>
  <si>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</si>
  <si>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</si>
  <si>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</si>
  <si>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</si>
  <si>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</si>
  <si>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</si>
  <si>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NF7MLAH_PE</t>
  </si>
  <si>
    <t>MX5 AT 2.0 RF HIGH IPM III</t>
  </si>
  <si>
    <t>NF9RLAR_PE</t>
  </si>
  <si>
    <t>MX-5 HIGH RF 2.0 AT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</si>
  <si>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</si>
  <si>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</si>
  <si>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</si>
  <si>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</si>
  <si>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</si>
  <si>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</si>
  <si>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</si>
  <si>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</si>
  <si>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</si>
  <si>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</si>
  <si>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</si>
  <si>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</si>
  <si>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</si>
  <si>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</si>
  <si>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</si>
  <si>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</si>
  <si>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</si>
  <si>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</si>
  <si>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</si>
  <si>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</si>
  <si>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</si>
  <si>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</si>
  <si>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</si>
  <si>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</si>
  <si>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</si>
  <si>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</si>
  <si>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</si>
  <si>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</si>
  <si>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</si>
  <si>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</si>
  <si>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</si>
  <si>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</si>
  <si>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</si>
  <si>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</si>
  <si>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</si>
  <si>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</si>
  <si>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</si>
  <si>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</si>
  <si>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</si>
  <si>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</si>
  <si>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</si>
  <si>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</si>
  <si>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</si>
  <si>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</si>
  <si>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</si>
  <si>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</si>
  <si>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</si>
  <si>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</si>
  <si>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</si>
  <si>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</si>
  <si>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</si>
  <si>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</si>
  <si>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</si>
  <si>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</si>
  <si>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</si>
  <si>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</si>
  <si>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</si>
  <si>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Precio Sap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</si>
  <si>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</si>
  <si>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</si>
  <si>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</si>
  <si>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</si>
  <si>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</si>
  <si>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</si>
  <si>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Precio desde $17,990 + bono hasta $700 financiamiento + conversión a GLP disponible</t>
  </si>
  <si>
    <t>CC7151FM01BINNT-PE</t>
  </si>
  <si>
    <t>NEW H2 1.5T GSL AT 4X2 INTELLIGENT BC GLPT</t>
  </si>
  <si>
    <t>CC7151FM01BB</t>
  </si>
  <si>
    <t>NEW H2 1.5 AT 4X2 SUPREME BC</t>
  </si>
  <si>
    <t>CC7151FM01BBT-PE</t>
  </si>
  <si>
    <t>NEW H2 1.5 AT 4X2 SUPREME BC GLPT</t>
  </si>
  <si>
    <t>HAVAL JOLION</t>
  </si>
  <si>
    <t>CC7150BA00BI</t>
  </si>
  <si>
    <t>HAVAL JOLION 1.5T MT 4X2 INTELLIGENT</t>
  </si>
  <si>
    <t>Precio desde $16,490 + bono hasta $700 financiamiento + conversión a GLP disponible</t>
  </si>
  <si>
    <t>CC7150BA00BIT_PE</t>
  </si>
  <si>
    <t>HAVAL JOLION 1.5T MT 4X2 INTELLIGENT GLPT</t>
  </si>
  <si>
    <t>GLPT</t>
  </si>
  <si>
    <t>CC7150BA00BS</t>
  </si>
  <si>
    <t>HAVAL JOLION 1.5T MT 4X2 SUPREME</t>
  </si>
  <si>
    <t>NO PARTICIPA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</si>
  <si>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</si>
  <si>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</si>
  <si>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</si>
  <si>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</si>
  <si>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</si>
  <si>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</si>
  <si>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</si>
  <si>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</si>
  <si>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</si>
  <si>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</si>
  <si>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NEW H6</t>
  </si>
  <si>
    <t>CC6463RM0K4CA</t>
  </si>
  <si>
    <t>All New H6 2.0 4X2 AT FL Active</t>
  </si>
  <si>
    <t>CÁMARA RETROCESO ESPEJO (PROMO FIJA)</t>
  </si>
  <si>
    <t>Precio desde $20,690 + bono de hasta $1,300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</si>
  <si>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</si>
  <si>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</si>
  <si>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</si>
  <si>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</si>
  <si>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</si>
  <si>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</si>
  <si>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</si>
  <si>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</si>
  <si>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</si>
  <si>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</si>
  <si>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</si>
  <si>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Precio desde $10,990 + Bono hasta $400 financiamiento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</si>
  <si>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</si>
  <si>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</si>
  <si>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</si>
  <si>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</si>
  <si>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</si>
  <si>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</si>
  <si>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</si>
  <si>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</si>
  <si>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</si>
  <si>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</si>
  <si>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</si>
  <si>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</si>
  <si>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Precio desde $12,990 + Bono hasta $600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</si>
  <si>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</si>
  <si>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</si>
  <si>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</si>
  <si>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</si>
  <si>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</si>
  <si>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</si>
  <si>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</si>
  <si>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</si>
  <si>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</si>
  <si>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</si>
  <si>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</si>
  <si>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</si>
  <si>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Precio desde $15,790 + Bono hasta $800</t>
  </si>
  <si>
    <t>CC1031PS6AL</t>
  </si>
  <si>
    <t>WINGLE 5 D 4X4 LUX</t>
  </si>
  <si>
    <t xml:space="preserve">WINGLE 7 </t>
  </si>
  <si>
    <t>CC1032PA42C</t>
  </si>
  <si>
    <t>WINGLE 7 4X2 LUX</t>
  </si>
  <si>
    <t>2CHA065</t>
  </si>
  <si>
    <t>Precio desde $18,990 + Bono hasta $900</t>
  </si>
  <si>
    <t>CC1032PA62CL</t>
  </si>
  <si>
    <t>WINGLE 7 4X4 LUX</t>
  </si>
  <si>
    <t>2CHA066</t>
  </si>
  <si>
    <t>POER</t>
  </si>
  <si>
    <t>CC1030QS40CS</t>
  </si>
  <si>
    <t>POER MT 4X2 STD</t>
  </si>
  <si>
    <t>Precio desde $19,990 + Bono hasta $700 financiamiento</t>
  </si>
  <si>
    <t>CC1030QS60CS</t>
  </si>
  <si>
    <t>POER MT 4X4 STD</t>
  </si>
  <si>
    <t>CC1030QS60CP</t>
  </si>
  <si>
    <t>POER MT 4X4 LUX</t>
  </si>
  <si>
    <t>CC1030QS60LHP</t>
  </si>
  <si>
    <t>POER AT 4X4 LUX PLUS</t>
  </si>
  <si>
    <t>CAMPAÑA AGOSTO MODELOS 2021</t>
  </si>
  <si>
    <t>CAMPAÑA AGOSTO MODELOS 2022</t>
  </si>
  <si>
    <t>Precio Publicidad/ Lista</t>
  </si>
  <si>
    <t>%</t>
  </si>
  <si>
    <t>US$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</si>
  <si>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</si>
  <si>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</si>
  <si>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</si>
  <si>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</si>
  <si>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</si>
  <si>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</si>
  <si>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</si>
  <si>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</si>
  <si>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</si>
  <si>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</si>
  <si>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2CHA043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</si>
  <si>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</si>
  <si>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</si>
  <si>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</si>
  <si>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</si>
  <si>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</si>
  <si>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</si>
  <si>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</si>
  <si>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</si>
  <si>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</si>
  <si>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</si>
  <si>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</si>
  <si>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</si>
  <si>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</si>
  <si>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</si>
  <si>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</si>
  <si>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</si>
  <si>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</si>
  <si>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</si>
  <si>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</si>
  <si>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</si>
  <si>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</si>
  <si>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</si>
  <si>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</si>
  <si>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</si>
  <si>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</si>
  <si>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</si>
  <si>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</si>
  <si>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</si>
  <si>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</si>
  <si>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</si>
  <si>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</si>
  <si>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</si>
  <si>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</si>
  <si>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</si>
  <si>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</si>
  <si>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</si>
  <si>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</si>
  <si>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</si>
  <si>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</si>
  <si>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</si>
  <si>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</si>
  <si>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</si>
  <si>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</si>
  <si>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</si>
  <si>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</si>
  <si>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</si>
  <si>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</si>
  <si>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</si>
  <si>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</si>
  <si>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</si>
  <si>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</si>
  <si>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</si>
  <si>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</si>
  <si>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</si>
  <si>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</si>
  <si>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</si>
  <si>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</si>
  <si>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</si>
  <si>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</si>
  <si>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</si>
  <si>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</si>
  <si>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</si>
  <si>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</si>
  <si>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</si>
  <si>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</si>
  <si>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</si>
  <si>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</si>
  <si>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</si>
  <si>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</si>
  <si>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</si>
  <si>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</si>
  <si>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</si>
  <si>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</si>
  <si>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</si>
  <si>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</si>
  <si>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</si>
  <si>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</si>
  <si>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</si>
  <si>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</si>
  <si>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</si>
  <si>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</si>
  <si>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</si>
  <si>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</si>
  <si>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</si>
  <si>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</si>
  <si>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</si>
  <si>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</si>
  <si>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</si>
  <si>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</si>
  <si>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</si>
  <si>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</si>
  <si>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</si>
  <si>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</si>
  <si>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</si>
  <si>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</si>
  <si>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</si>
  <si>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</si>
  <si>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</si>
  <si>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</si>
  <si>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</si>
  <si>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</si>
  <si>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</si>
  <si>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</si>
  <si>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</si>
  <si>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</si>
  <si>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</si>
  <si>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</si>
  <si>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</si>
  <si>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</si>
  <si>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</si>
  <si>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</si>
  <si>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</si>
  <si>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</si>
  <si>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</si>
  <si>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</si>
  <si>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</si>
  <si>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</si>
  <si>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</si>
  <si>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</si>
  <si>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</si>
  <si>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</si>
  <si>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</si>
  <si>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</si>
  <si>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</si>
  <si>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</si>
  <si>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</si>
  <si>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DercoParts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</si>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</sst>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_ ;_-[$$-409]* \-#,##0\ ;_-[$$-409]* &quot;-&quot;??_ ;_-@_ "/>
    <numFmt numFmtId="165" formatCode="0.0%"/>
    <numFmt numFmtId="166" formatCode="[$$-409]#,##0"/>
    <numFmt numFmtId="167" formatCode="#,##0.0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8" fillId="9" borderId="6" xfId="0" applyFont="1" applyFill="1" applyBorder="1" applyAlignment="1" applyProtection="1">
      <alignment vertical="top" wrapText="1"/>
      <protection locked="0"/>
    </xf>
    <xf numFmtId="0" fontId="8" fillId="7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3" borderId="1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20" xfId="0" applyFill="1" applyBorder="1" applyAlignment="1">
      <alignment vertical="center"/>
    </xf>
    <xf numFmtId="9" fontId="6" fillId="3" borderId="2" xfId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9" fontId="7" fillId="3" borderId="1" xfId="1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164" fontId="7" fillId="6" borderId="13" xfId="0" applyNumberFormat="1" applyFont="1" applyFill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7" fillId="3" borderId="18" xfId="0" applyFont="1" applyFill="1" applyBorder="1" applyAlignment="1">
      <alignment vertical="center"/>
    </xf>
    <xf numFmtId="9" fontId="7" fillId="3" borderId="0" xfId="1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left" vertical="center"/>
    </xf>
    <xf numFmtId="9" fontId="6" fillId="0" borderId="2" xfId="1" applyFont="1" applyBorder="1"/>
    <xf numFmtId="0" fontId="0" fillId="0" borderId="2" xfId="0" applyBorder="1" applyAlignment="1">
      <alignment horizont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3" borderId="25" xfId="0" applyFill="1" applyBorder="1" applyAlignment="1">
      <alignment vertical="center"/>
    </xf>
    <xf numFmtId="9" fontId="0" fillId="3" borderId="24" xfId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6" borderId="23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7" fillId="6" borderId="9" xfId="0" applyNumberFormat="1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21" xfId="0" applyBorder="1" applyAlignment="1">
      <alignment horizontal="left" vertical="center"/>
    </xf>
    <xf numFmtId="164" fontId="0" fillId="6" borderId="1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3" borderId="19" xfId="0" applyFill="1" applyBorder="1" applyAlignment="1">
      <alignment vertical="center"/>
    </xf>
    <xf numFmtId="9" fontId="6" fillId="3" borderId="7" xfId="1" applyFont="1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164" fontId="0" fillId="6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0" borderId="7" xfId="0" applyBorder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 applyProtection="1">
      <alignment vertical="top" wrapText="1"/>
      <protection locked="0"/>
    </xf>
    <xf numFmtId="0" fontId="8" fillId="8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30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2" borderId="28" xfId="0" applyNumberFormat="1" applyFill="1" applyBorder="1" applyAlignment="1">
      <alignment vertical="center"/>
    </xf>
    <xf numFmtId="164" fontId="11" fillId="12" borderId="6" xfId="0" applyNumberFormat="1" applyFont="1" applyFill="1" applyBorder="1" applyAlignment="1">
      <alignment vertical="center"/>
    </xf>
    <xf numFmtId="164" fontId="0" fillId="12" borderId="5" xfId="0" applyNumberFormat="1" applyFill="1" applyBorder="1" applyAlignment="1">
      <alignment vertical="center"/>
    </xf>
    <xf numFmtId="164" fontId="0" fillId="13" borderId="28" xfId="0" applyNumberFormat="1" applyFill="1" applyBorder="1" applyAlignment="1">
      <alignment vertical="center"/>
    </xf>
    <xf numFmtId="164" fontId="0" fillId="13" borderId="6" xfId="0" applyNumberFormat="1" applyFill="1" applyBorder="1" applyAlignment="1">
      <alignment vertical="center"/>
    </xf>
    <xf numFmtId="164" fontId="0" fillId="13" borderId="31" xfId="0" applyNumberFormat="1" applyFill="1" applyBorder="1" applyAlignment="1">
      <alignment vertical="center"/>
    </xf>
    <xf numFmtId="164" fontId="0" fillId="12" borderId="33" xfId="0" applyNumberFormat="1" applyFill="1" applyBorder="1" applyAlignment="1">
      <alignment vertical="center"/>
    </xf>
    <xf numFmtId="164" fontId="0" fillId="12" borderId="6" xfId="0" applyNumberFormat="1" applyFill="1" applyBorder="1" applyAlignment="1">
      <alignment vertical="center"/>
    </xf>
    <xf numFmtId="164" fontId="0" fillId="12" borderId="31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34" xfId="0" applyBorder="1" applyAlignment="1">
      <alignment horizont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165" fontId="7" fillId="0" borderId="35" xfId="1" applyNumberFormat="1" applyFont="1" applyFill="1" applyBorder="1" applyAlignment="1">
      <alignment horizontal="center" vertical="center"/>
    </xf>
    <xf numFmtId="164" fontId="0" fillId="12" borderId="37" xfId="0" applyNumberFormat="1" applyFill="1" applyBorder="1" applyAlignment="1">
      <alignment vertical="center"/>
    </xf>
    <xf numFmtId="164" fontId="11" fillId="12" borderId="0" xfId="0" applyNumberFormat="1" applyFont="1" applyFill="1" applyAlignment="1">
      <alignment vertical="center"/>
    </xf>
    <xf numFmtId="164" fontId="0" fillId="12" borderId="13" xfId="0" applyNumberFormat="1" applyFill="1" applyBorder="1" applyAlignment="1">
      <alignment vertical="center"/>
    </xf>
    <xf numFmtId="164" fontId="0" fillId="13" borderId="37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2" borderId="39" xfId="0" applyNumberForma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0" fillId="12" borderId="38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vertical="center"/>
    </xf>
    <xf numFmtId="165" fontId="7" fillId="0" borderId="4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2" borderId="42" xfId="0" applyNumberFormat="1" applyFill="1" applyBorder="1" applyAlignment="1">
      <alignment vertical="center"/>
    </xf>
    <xf numFmtId="164" fontId="11" fillId="12" borderId="7" xfId="0" applyNumberFormat="1" applyFont="1" applyFill="1" applyBorder="1" applyAlignment="1">
      <alignment vertical="center"/>
    </xf>
    <xf numFmtId="164" fontId="0" fillId="12" borderId="15" xfId="0" applyNumberFormat="1" applyFill="1" applyBorder="1" applyAlignment="1">
      <alignment vertical="center"/>
    </xf>
    <xf numFmtId="164" fontId="0" fillId="13" borderId="42" xfId="0" applyNumberFormat="1" applyFill="1" applyBorder="1" applyAlignment="1">
      <alignment vertical="center"/>
    </xf>
    <xf numFmtId="164" fontId="0" fillId="13" borderId="7" xfId="0" applyNumberFormat="1" applyFill="1" applyBorder="1" applyAlignment="1">
      <alignment vertical="center"/>
    </xf>
    <xf numFmtId="164" fontId="0" fillId="13" borderId="43" xfId="0" applyNumberFormat="1" applyFill="1" applyBorder="1" applyAlignment="1">
      <alignment vertical="center"/>
    </xf>
    <xf numFmtId="164" fontId="0" fillId="12" borderId="44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164" fontId="0" fillId="12" borderId="43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4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4" fontId="0" fillId="13" borderId="33" xfId="0" applyNumberFormat="1" applyFill="1" applyBorder="1" applyAlignment="1">
      <alignment vertical="center"/>
    </xf>
    <xf numFmtId="164" fontId="0" fillId="13" borderId="39" xfId="0" applyNumberFormat="1" applyFill="1" applyBorder="1" applyAlignment="1">
      <alignment vertical="center"/>
    </xf>
    <xf numFmtId="164" fontId="0" fillId="13" borderId="13" xfId="0" applyNumberFormat="1" applyFill="1" applyBorder="1" applyAlignment="1">
      <alignment vertical="center"/>
    </xf>
    <xf numFmtId="9" fontId="7" fillId="0" borderId="30" xfId="1" applyFont="1" applyFill="1" applyBorder="1" applyAlignment="1">
      <alignment horizontal="center" vertical="center"/>
    </xf>
    <xf numFmtId="164" fontId="11" fillId="12" borderId="30" xfId="0" applyNumberFormat="1" applyFon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30" xfId="0" applyNumberFormat="1" applyFill="1" applyBorder="1" applyAlignment="1">
      <alignment vertical="center"/>
    </xf>
    <xf numFmtId="164" fontId="0" fillId="13" borderId="8" xfId="0" applyNumberFormat="1" applyFill="1" applyBorder="1" applyAlignment="1">
      <alignment vertical="center"/>
    </xf>
    <xf numFmtId="9" fontId="7" fillId="0" borderId="35" xfId="1" applyFont="1" applyFill="1" applyBorder="1" applyAlignment="1">
      <alignment horizontal="center" vertical="center"/>
    </xf>
    <xf numFmtId="164" fontId="11" fillId="12" borderId="35" xfId="0" applyNumberFormat="1" applyFont="1" applyFill="1" applyBorder="1" applyAlignment="1">
      <alignment vertical="center"/>
    </xf>
    <xf numFmtId="164" fontId="0" fillId="12" borderId="14" xfId="0" applyNumberFormat="1" applyFill="1" applyBorder="1" applyAlignment="1">
      <alignment vertical="center"/>
    </xf>
    <xf numFmtId="164" fontId="0" fillId="13" borderId="35" xfId="0" applyNumberFormat="1" applyFill="1" applyBorder="1" applyAlignment="1">
      <alignment vertical="center"/>
    </xf>
    <xf numFmtId="164" fontId="0" fillId="13" borderId="14" xfId="0" applyNumberFormat="1" applyFill="1" applyBorder="1" applyAlignment="1">
      <alignment vertical="center"/>
    </xf>
    <xf numFmtId="9" fontId="7" fillId="0" borderId="40" xfId="1" applyFont="1" applyFill="1" applyBorder="1" applyAlignment="1">
      <alignment horizontal="center" vertical="center"/>
    </xf>
    <xf numFmtId="164" fontId="11" fillId="12" borderId="40" xfId="0" applyNumberFormat="1" applyFont="1" applyFill="1" applyBorder="1" applyAlignment="1">
      <alignment vertical="center"/>
    </xf>
    <xf numFmtId="164" fontId="0" fillId="12" borderId="16" xfId="0" applyNumberFormat="1" applyFill="1" applyBorder="1" applyAlignment="1">
      <alignment vertical="center"/>
    </xf>
    <xf numFmtId="164" fontId="0" fillId="13" borderId="15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164" fontId="0" fillId="13" borderId="16" xfId="0" applyNumberFormat="1" applyFill="1" applyBorder="1" applyAlignment="1">
      <alignment vertical="center"/>
    </xf>
    <xf numFmtId="164" fontId="0" fillId="13" borderId="44" xfId="0" applyNumberFormat="1" applyFill="1" applyBorder="1" applyAlignment="1">
      <alignment vertical="center"/>
    </xf>
    <xf numFmtId="164" fontId="11" fillId="12" borderId="28" xfId="0" applyNumberFormat="1" applyFont="1" applyFill="1" applyBorder="1" applyAlignment="1">
      <alignment vertical="center"/>
    </xf>
    <xf numFmtId="164" fontId="11" fillId="12" borderId="5" xfId="0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12" borderId="42" xfId="0" applyNumberFormat="1" applyFont="1" applyFill="1" applyBorder="1" applyAlignment="1">
      <alignment vertical="center"/>
    </xf>
    <xf numFmtId="164" fontId="11" fillId="12" borderId="15" xfId="0" applyNumberFormat="1" applyFont="1" applyFill="1" applyBorder="1" applyAlignment="1">
      <alignment vertical="center"/>
    </xf>
    <xf numFmtId="164" fontId="11" fillId="6" borderId="37" xfId="0" applyNumberFormat="1" applyFont="1" applyFill="1" applyBorder="1" applyAlignment="1">
      <alignment vertical="center"/>
    </xf>
    <xf numFmtId="164" fontId="11" fillId="6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6" borderId="42" xfId="0" applyNumberFormat="1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0" fillId="6" borderId="37" xfId="0" applyNumberFormat="1" applyFill="1" applyBorder="1" applyAlignment="1">
      <alignment vertical="center"/>
    </xf>
    <xf numFmtId="164" fontId="0" fillId="6" borderId="35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6" borderId="14" xfId="0" applyNumberFormat="1" applyFill="1" applyBorder="1" applyAlignment="1">
      <alignment vertical="center"/>
    </xf>
    <xf numFmtId="164" fontId="7" fillId="0" borderId="14" xfId="0" applyNumberFormat="1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6" borderId="42" xfId="0" applyNumberFormat="1" applyFill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6" borderId="16" xfId="0" applyNumberFormat="1" applyFill="1" applyBorder="1" applyAlignment="1">
      <alignment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vertical="center"/>
    </xf>
    <xf numFmtId="165" fontId="7" fillId="0" borderId="45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11" fillId="6" borderId="46" xfId="0" applyNumberFormat="1" applyFont="1" applyFill="1" applyBorder="1" applyAlignment="1">
      <alignment vertical="center"/>
    </xf>
    <xf numFmtId="164" fontId="0" fillId="6" borderId="45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11" fillId="6" borderId="36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9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9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6" borderId="49" xfId="0" applyNumberFormat="1" applyFill="1" applyBorder="1" applyAlignment="1">
      <alignment vertical="center"/>
    </xf>
    <xf numFmtId="164" fontId="11" fillId="6" borderId="45" xfId="0" applyNumberFormat="1" applyFont="1" applyFill="1" applyBorder="1" applyAlignment="1">
      <alignment vertical="center"/>
    </xf>
    <xf numFmtId="0" fontId="0" fillId="0" borderId="47" xfId="0" applyBorder="1" applyAlignment="1">
      <alignment vertical="center"/>
    </xf>
    <xf numFmtId="164" fontId="11" fillId="6" borderId="3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164" fontId="0" fillId="6" borderId="52" xfId="0" applyNumberFormat="1" applyFill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4" fontId="0" fillId="6" borderId="39" xfId="0" applyNumberFormat="1" applyFill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0" fillId="0" borderId="44" xfId="0" applyBorder="1"/>
    <xf numFmtId="0" fontId="7" fillId="0" borderId="44" xfId="0" applyFont="1" applyBorder="1" applyAlignment="1">
      <alignment vertical="center"/>
    </xf>
    <xf numFmtId="164" fontId="0" fillId="6" borderId="44" xfId="0" applyNumberFormat="1" applyFill="1" applyBorder="1" applyAlignment="1">
      <alignment vertical="center"/>
    </xf>
    <xf numFmtId="164" fontId="11" fillId="6" borderId="4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0" fontId="1" fillId="2" borderId="55" xfId="0" applyFont="1" applyFill="1" applyBorder="1" applyAlignment="1">
      <alignment vertical="center" wrapText="1"/>
    </xf>
    <xf numFmtId="0" fontId="1" fillId="2" borderId="56" xfId="0" applyFont="1" applyFill="1" applyBorder="1" applyAlignment="1">
      <alignment vertical="center" wrapText="1"/>
    </xf>
    <xf numFmtId="0" fontId="8" fillId="8" borderId="6" xfId="0" applyFont="1" applyFill="1" applyBorder="1" applyAlignment="1" applyProtection="1">
      <alignment horizontal="center" vertical="center" wrapText="1"/>
      <protection locked="0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0" borderId="13" xfId="0" applyBorder="1" applyAlignment="1">
      <alignment horizontal="center" vertical="center"/>
    </xf>
    <xf numFmtId="0" fontId="7" fillId="0" borderId="49" xfId="0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165" fontId="7" fillId="0" borderId="49" xfId="1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1" fillId="2" borderId="31" xfId="0" applyFont="1" applyFill="1" applyBorder="1" applyAlignment="1">
      <alignment vertical="center" wrapText="1"/>
    </xf>
    <xf numFmtId="0" fontId="8" fillId="8" borderId="8" xfId="0" applyFont="1" applyFill="1" applyBorder="1" applyAlignment="1" applyProtection="1">
      <alignment vertical="top" wrapText="1"/>
      <protection locked="0"/>
    </xf>
    <xf numFmtId="0" fontId="7" fillId="0" borderId="2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5" fillId="0" borderId="33" xfId="0" applyNumberFormat="1" applyFont="1" applyBorder="1" applyAlignment="1">
      <alignment horizontal="center" vertical="center"/>
    </xf>
    <xf numFmtId="166" fontId="15" fillId="0" borderId="30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7" fillId="7" borderId="34" xfId="0" applyNumberFormat="1" applyFont="1" applyFill="1" applyBorder="1" applyAlignment="1">
      <alignment horizontal="left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8" xfId="0" applyFont="1" applyBorder="1" applyAlignment="1">
      <alignment vertical="center"/>
    </xf>
    <xf numFmtId="9" fontId="14" fillId="0" borderId="50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5" fillId="0" borderId="60" xfId="0" applyNumberFormat="1" applyFont="1" applyBorder="1" applyAlignment="1">
      <alignment horizontal="center" vertical="center"/>
    </xf>
    <xf numFmtId="166" fontId="15" fillId="0" borderId="49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0" fillId="7" borderId="20" xfId="0" applyNumberFormat="1" applyFill="1" applyBorder="1" applyAlignment="1">
      <alignment horizontal="left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45" xfId="0" applyBorder="1"/>
    <xf numFmtId="0" fontId="16" fillId="0" borderId="47" xfId="0" applyFont="1" applyBorder="1"/>
    <xf numFmtId="0" fontId="0" fillId="0" borderId="12" xfId="0" applyBorder="1"/>
    <xf numFmtId="166" fontId="17" fillId="0" borderId="45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166" fontId="0" fillId="7" borderId="21" xfId="0" applyNumberFormat="1" applyFill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/>
    <xf numFmtId="0" fontId="16" fillId="0" borderId="38" xfId="0" applyFont="1" applyBorder="1"/>
    <xf numFmtId="0" fontId="0" fillId="0" borderId="14" xfId="0" applyBorder="1"/>
    <xf numFmtId="166" fontId="0" fillId="0" borderId="18" xfId="0" applyNumberFormat="1" applyBorder="1" applyAlignment="1">
      <alignment vertical="center" wrapText="1"/>
    </xf>
    <xf numFmtId="166" fontId="17" fillId="0" borderId="39" xfId="0" applyNumberFormat="1" applyFont="1" applyBorder="1" applyAlignment="1">
      <alignment horizontal="center"/>
    </xf>
    <xf numFmtId="166" fontId="17" fillId="0" borderId="35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0" fillId="7" borderId="18" xfId="0" applyNumberFormat="1" applyFill="1" applyBorder="1" applyAlignment="1">
      <alignment vertical="center" wrapText="1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9" xfId="0" applyBorder="1"/>
    <xf numFmtId="0" fontId="16" fillId="0" borderId="50" xfId="0" applyFont="1" applyBorder="1"/>
    <xf numFmtId="0" fontId="0" fillId="0" borderId="10" xfId="0" applyBorder="1"/>
    <xf numFmtId="166" fontId="17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166" fontId="0" fillId="7" borderId="20" xfId="0" applyNumberFormat="1" applyFill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7" fillId="0" borderId="52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7" borderId="21" xfId="0" applyNumberFormat="1" applyFill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0" fillId="7" borderId="18" xfId="0" applyNumberFormat="1" applyFill="1" applyBorder="1" applyAlignment="1">
      <alignment horizontal="left" vertical="center"/>
    </xf>
    <xf numFmtId="166" fontId="17" fillId="0" borderId="13" xfId="0" applyNumberFormat="1" applyFont="1" applyBorder="1" applyAlignment="1">
      <alignment horizontal="center"/>
    </xf>
    <xf numFmtId="166" fontId="0" fillId="7" borderId="18" xfId="0" applyNumberFormat="1" applyFill="1" applyBorder="1" applyAlignment="1">
      <alignment horizontal="left" vertical="center" wrapText="1"/>
    </xf>
    <xf numFmtId="166" fontId="17" fillId="0" borderId="60" xfId="0" applyNumberFormat="1" applyFont="1" applyBorder="1" applyAlignment="1">
      <alignment horizontal="center"/>
    </xf>
    <xf numFmtId="166" fontId="17" fillId="0" borderId="49" xfId="0" applyNumberFormat="1" applyFont="1" applyBorder="1" applyAlignment="1">
      <alignment horizontal="center"/>
    </xf>
    <xf numFmtId="9" fontId="14" fillId="0" borderId="47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5" fillId="0" borderId="52" xfId="0" applyNumberFormat="1" applyFont="1" applyBorder="1" applyAlignment="1">
      <alignment horizontal="center" vertic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4" fillId="0" borderId="38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35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17" fillId="0" borderId="35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5" fontId="14" fillId="0" borderId="38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4" fillId="0" borderId="50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0" fontId="0" fillId="0" borderId="38" xfId="0" applyBorder="1"/>
    <xf numFmtId="0" fontId="0" fillId="0" borderId="40" xfId="0" applyBorder="1"/>
    <xf numFmtId="0" fontId="16" fillId="0" borderId="43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5" borderId="61" xfId="0" applyFont="1" applyFill="1" applyBorder="1" applyAlignment="1">
      <alignment horizontal="center" vertical="center" wrapText="1"/>
    </xf>
    <xf numFmtId="0" fontId="19" fillId="5" borderId="33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 applyProtection="1">
      <alignment horizontal="center" vertical="top" wrapText="1"/>
      <protection locked="0"/>
    </xf>
    <xf numFmtId="165" fontId="7" fillId="0" borderId="29" xfId="1" applyNumberFormat="1" applyFont="1" applyFill="1" applyBorder="1" applyAlignment="1">
      <alignment vertical="center"/>
    </xf>
    <xf numFmtId="164" fontId="0" fillId="6" borderId="30" xfId="0" applyNumberFormat="1" applyFill="1" applyBorder="1" applyAlignment="1">
      <alignment vertical="center"/>
    </xf>
    <xf numFmtId="164" fontId="11" fillId="6" borderId="30" xfId="0" applyNumberFormat="1" applyFont="1" applyFill="1" applyBorder="1" applyAlignment="1">
      <alignment vertical="center"/>
    </xf>
    <xf numFmtId="164" fontId="2" fillId="6" borderId="33" xfId="0" applyNumberFormat="1" applyFont="1" applyFill="1" applyBorder="1" applyAlignment="1">
      <alignment vertical="center"/>
    </xf>
    <xf numFmtId="164" fontId="7" fillId="0" borderId="31" xfId="0" applyNumberFormat="1" applyFont="1" applyBorder="1" applyAlignment="1">
      <alignment vertical="center"/>
    </xf>
    <xf numFmtId="165" fontId="7" fillId="0" borderId="36" xfId="1" applyNumberFormat="1" applyFont="1" applyFill="1" applyBorder="1" applyAlignment="1">
      <alignment vertical="center"/>
    </xf>
    <xf numFmtId="164" fontId="2" fillId="6" borderId="39" xfId="0" applyNumberFormat="1" applyFont="1" applyFill="1" applyBorder="1" applyAlignment="1">
      <alignment vertical="center"/>
    </xf>
    <xf numFmtId="164" fontId="7" fillId="0" borderId="38" xfId="0" applyNumberFormat="1" applyFont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5" fontId="7" fillId="0" borderId="57" xfId="1" applyNumberFormat="1" applyFont="1" applyFill="1" applyBorder="1" applyAlignment="1">
      <alignment vertical="center"/>
    </xf>
    <xf numFmtId="164" fontId="0" fillId="6" borderId="57" xfId="0" applyNumberFormat="1" applyFill="1" applyBorder="1" applyAlignment="1">
      <alignment vertical="center"/>
    </xf>
    <xf numFmtId="164" fontId="11" fillId="6" borderId="49" xfId="0" applyNumberFormat="1" applyFont="1" applyFill="1" applyBorder="1" applyAlignment="1">
      <alignment vertical="center"/>
    </xf>
    <xf numFmtId="164" fontId="2" fillId="6" borderId="60" xfId="0" applyNumberFormat="1" applyFont="1" applyFill="1" applyBorder="1" applyAlignment="1">
      <alignment vertical="center"/>
    </xf>
    <xf numFmtId="164" fontId="7" fillId="0" borderId="50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6" borderId="52" xfId="0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6" borderId="35" xfId="0" applyNumberFormat="1" applyFont="1" applyFill="1" applyBorder="1" applyAlignment="1">
      <alignment horizontal="right" vertical="center"/>
    </xf>
    <xf numFmtId="164" fontId="0" fillId="20" borderId="35" xfId="0" applyNumberFormat="1" applyFill="1" applyBorder="1" applyAlignment="1">
      <alignment vertical="center"/>
    </xf>
    <xf numFmtId="164" fontId="11" fillId="20" borderId="35" xfId="0" applyNumberFormat="1" applyFont="1" applyFill="1" applyBorder="1" applyAlignment="1">
      <alignment vertical="center"/>
    </xf>
    <xf numFmtId="164" fontId="2" fillId="20" borderId="39" xfId="0" applyNumberFormat="1" applyFont="1" applyFill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6" borderId="46" xfId="0" applyNumberFormat="1" applyFill="1" applyBorder="1" applyAlignment="1">
      <alignment vertical="center"/>
    </xf>
    <xf numFmtId="164" fontId="7" fillId="0" borderId="47" xfId="0" applyNumberFormat="1" applyFont="1" applyBorder="1" applyAlignment="1">
      <alignment vertical="center"/>
    </xf>
    <xf numFmtId="0" fontId="20" fillId="0" borderId="45" xfId="0" applyFont="1" applyBorder="1"/>
    <xf numFmtId="0" fontId="20" fillId="0" borderId="35" xfId="0" applyFont="1" applyBorder="1"/>
    <xf numFmtId="165" fontId="7" fillId="0" borderId="41" xfId="1" applyNumberFormat="1" applyFont="1" applyFill="1" applyBorder="1" applyAlignment="1">
      <alignment vertical="center"/>
    </xf>
    <xf numFmtId="164" fontId="11" fillId="6" borderId="40" xfId="0" applyNumberFormat="1" applyFont="1" applyFill="1" applyBorder="1" applyAlignment="1">
      <alignment vertical="center"/>
    </xf>
    <xf numFmtId="164" fontId="2" fillId="6" borderId="44" xfId="0" applyNumberFormat="1" applyFont="1" applyFill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4" fontId="19" fillId="6" borderId="0" xfId="0" applyNumberFormat="1" applyFont="1" applyFill="1" applyAlignment="1">
      <alignment vertical="center"/>
    </xf>
    <xf numFmtId="164" fontId="19" fillId="6" borderId="7" xfId="0" applyNumberFormat="1" applyFont="1" applyFill="1" applyBorder="1" applyAlignment="1">
      <alignment vertical="center"/>
    </xf>
    <xf numFmtId="0" fontId="4" fillId="0" borderId="0" xfId="0" applyFont="1"/>
    <xf numFmtId="0" fontId="2" fillId="5" borderId="55" xfId="0" applyFont="1" applyFill="1" applyBorder="1" applyAlignment="1">
      <alignment horizontal="center" vertical="center" wrapText="1"/>
    </xf>
    <xf numFmtId="0" fontId="2" fillId="4" borderId="62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top"/>
    </xf>
    <xf numFmtId="165" fontId="0" fillId="0" borderId="21" xfId="1" applyNumberFormat="1" applyFont="1" applyBorder="1" applyAlignment="1">
      <alignment vertical="top"/>
    </xf>
    <xf numFmtId="164" fontId="7" fillId="6" borderId="51" xfId="0" applyNumberFormat="1" applyFont="1" applyFill="1" applyBorder="1" applyAlignment="1">
      <alignment vertical="center"/>
    </xf>
    <xf numFmtId="0" fontId="0" fillId="0" borderId="12" xfId="0" applyBorder="1" applyAlignment="1">
      <alignment vertical="top"/>
    </xf>
    <xf numFmtId="164" fontId="7" fillId="15" borderId="51" xfId="0" applyNumberFormat="1" applyFont="1" applyFill="1" applyBorder="1" applyAlignment="1">
      <alignment vertic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6" borderId="37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4" fontId="7" fillId="15" borderId="37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6" borderId="58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2" xfId="0" applyNumberFormat="1" applyBorder="1" applyProtection="1">
      <protection locked="0"/>
    </xf>
    <xf numFmtId="164" fontId="7" fillId="15" borderId="58" xfId="0" applyNumberFormat="1" applyFont="1" applyFill="1" applyBorder="1" applyAlignment="1">
      <alignment vertical="center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6" borderId="42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15" borderId="42" xfId="0" applyNumberFormat="1" applyFont="1" applyFill="1" applyBorder="1" applyAlignment="1">
      <alignment vertical="center"/>
    </xf>
    <xf numFmtId="0" fontId="2" fillId="5" borderId="39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left" vertical="center" wrapText="1"/>
    </xf>
    <xf numFmtId="166" fontId="15" fillId="0" borderId="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22" fillId="0" borderId="52" xfId="0" applyNumberFormat="1" applyFont="1" applyBorder="1" applyAlignment="1">
      <alignment horizontal="center"/>
    </xf>
    <xf numFmtId="166" fontId="22" fillId="0" borderId="45" xfId="0" applyNumberFormat="1" applyFont="1" applyBorder="1" applyAlignment="1">
      <alignment horizontal="center"/>
    </xf>
    <xf numFmtId="166" fontId="22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6" fontId="22" fillId="0" borderId="39" xfId="0" applyNumberFormat="1" applyFont="1" applyBorder="1" applyAlignment="1">
      <alignment horizontal="center"/>
    </xf>
    <xf numFmtId="166" fontId="22" fillId="0" borderId="35" xfId="0" applyNumberFormat="1" applyFont="1" applyBorder="1" applyAlignment="1">
      <alignment horizontal="center"/>
    </xf>
    <xf numFmtId="166" fontId="22" fillId="0" borderId="0" xfId="0" applyNumberFormat="1" applyFont="1" applyAlignment="1">
      <alignment horizontal="center"/>
    </xf>
    <xf numFmtId="166" fontId="17" fillId="0" borderId="39" xfId="0" applyNumberFormat="1" applyFont="1" applyBorder="1" applyAlignment="1">
      <alignment horizontal="center" vertical="center"/>
    </xf>
    <xf numFmtId="166" fontId="22" fillId="0" borderId="39" xfId="0" applyNumberFormat="1" applyFont="1" applyBorder="1" applyAlignment="1">
      <alignment horizontal="center" vertical="center"/>
    </xf>
    <xf numFmtId="166" fontId="22" fillId="0" borderId="35" xfId="0" applyNumberFormat="1" applyFont="1" applyBorder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166" fontId="17" fillId="0" borderId="44" xfId="0" applyNumberFormat="1" applyFont="1" applyBorder="1" applyAlignment="1">
      <alignment horizontal="center"/>
    </xf>
    <xf numFmtId="166" fontId="15" fillId="0" borderId="40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 wrapText="1"/>
    </xf>
    <xf numFmtId="9" fontId="0" fillId="0" borderId="14" xfId="1" applyFont="1" applyFill="1" applyBorder="1" applyAlignment="1">
      <alignment horizontal="center" vertical="center"/>
    </xf>
    <xf numFmtId="0" fontId="0" fillId="12" borderId="18" xfId="0" applyFill="1" applyBorder="1" applyAlignment="1">
      <alignment vertical="center" wrapText="1"/>
    </xf>
    <xf numFmtId="0" fontId="0" fillId="12" borderId="19" xfId="0" applyFill="1" applyBorder="1" applyAlignment="1">
      <alignment vertical="center" wrapText="1"/>
    </xf>
    <xf numFmtId="0" fontId="0" fillId="12" borderId="14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14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0" fillId="12" borderId="7" xfId="0" applyFill="1" applyBorder="1" applyAlignment="1">
      <alignment vertical="center"/>
    </xf>
    <xf numFmtId="0" fontId="0" fillId="12" borderId="14" xfId="0" applyFill="1" applyBorder="1" applyAlignment="1">
      <alignment horizontal="center" vertical="center"/>
    </xf>
    <xf numFmtId="0" fontId="0" fillId="12" borderId="19" xfId="0" applyFill="1" applyBorder="1" applyAlignment="1">
      <alignment vertical="justify" wrapText="1"/>
    </xf>
    <xf numFmtId="164" fontId="0" fillId="6" borderId="2" xfId="0" applyNumberFormat="1" applyFill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20" xfId="0" applyBorder="1" applyAlignment="1">
      <alignment horizontal="center"/>
    </xf>
    <xf numFmtId="164" fontId="0" fillId="6" borderId="28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2" fillId="5" borderId="65" xfId="0" applyFont="1" applyFill="1" applyBorder="1" applyAlignment="1">
      <alignment horizontal="center" vertical="center" wrapText="1"/>
    </xf>
    <xf numFmtId="164" fontId="0" fillId="6" borderId="33" xfId="0" applyNumberFormat="1" applyFill="1" applyBorder="1" applyAlignment="1">
      <alignment vertical="center"/>
    </xf>
    <xf numFmtId="0" fontId="2" fillId="16" borderId="66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27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justify"/>
    </xf>
    <xf numFmtId="0" fontId="0" fillId="0" borderId="0" xfId="0" applyAlignment="1">
      <alignment horizontal="center" vertical="justify"/>
    </xf>
    <xf numFmtId="165" fontId="0" fillId="0" borderId="27" xfId="1" applyNumberFormat="1" applyFont="1" applyBorder="1" applyAlignment="1">
      <alignment horizontal="center"/>
    </xf>
    <xf numFmtId="167" fontId="0" fillId="0" borderId="27" xfId="0" applyNumberFormat="1" applyBorder="1" applyAlignment="1">
      <alignment horizontal="center"/>
    </xf>
    <xf numFmtId="164" fontId="0" fillId="14" borderId="7" xfId="0" applyNumberFormat="1" applyFill="1" applyBorder="1" applyAlignment="1">
      <alignment vertical="center"/>
    </xf>
    <xf numFmtId="164" fontId="0" fillId="14" borderId="43" xfId="0" applyNumberFormat="1" applyFill="1" applyBorder="1" applyAlignment="1">
      <alignment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4" fillId="2" borderId="17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vertical="center" wrapText="1"/>
    </xf>
    <xf numFmtId="0" fontId="24" fillId="2" borderId="22" xfId="0" applyFont="1" applyFill="1" applyBorder="1" applyAlignment="1">
      <alignment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2" fillId="18" borderId="45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8" borderId="46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6" fillId="0" borderId="0" xfId="0" applyFont="1"/>
    <xf numFmtId="164" fontId="0" fillId="6" borderId="8" xfId="0" applyNumberFormat="1" applyFill="1" applyBorder="1" applyAlignment="1">
      <alignment vertical="center"/>
    </xf>
    <xf numFmtId="164" fontId="0" fillId="15" borderId="45" xfId="0" applyNumberFormat="1" applyFill="1" applyBorder="1" applyAlignment="1">
      <alignment vertical="center" wrapText="1"/>
    </xf>
    <xf numFmtId="164" fontId="0" fillId="15" borderId="1" xfId="0" applyNumberFormat="1" applyFill="1" applyBorder="1" applyAlignment="1">
      <alignment vertical="center"/>
    </xf>
    <xf numFmtId="164" fontId="0" fillId="15" borderId="45" xfId="0" applyNumberFormat="1" applyFill="1" applyBorder="1" applyAlignment="1">
      <alignment vertical="center"/>
    </xf>
    <xf numFmtId="164" fontId="2" fillId="15" borderId="45" xfId="0" applyNumberFormat="1" applyFon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 wrapText="1"/>
    </xf>
    <xf numFmtId="164" fontId="0" fillId="15" borderId="0" xfId="0" applyNumberFormat="1" applyFill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2" fillId="15" borderId="35" xfId="0" applyNumberFormat="1" applyFont="1" applyFill="1" applyBorder="1" applyAlignment="1">
      <alignment vertical="center"/>
    </xf>
    <xf numFmtId="164" fontId="0" fillId="15" borderId="49" xfId="0" applyNumberFormat="1" applyFill="1" applyBorder="1" applyAlignment="1">
      <alignment vertical="center" wrapText="1"/>
    </xf>
    <xf numFmtId="164" fontId="0" fillId="15" borderId="2" xfId="0" applyNumberFormat="1" applyFill="1" applyBorder="1" applyAlignment="1">
      <alignment vertical="center"/>
    </xf>
    <xf numFmtId="164" fontId="0" fillId="15" borderId="49" xfId="0" applyNumberFormat="1" applyFill="1" applyBorder="1" applyAlignment="1">
      <alignment vertical="center"/>
    </xf>
    <xf numFmtId="164" fontId="2" fillId="15" borderId="49" xfId="0" applyNumberFormat="1" applyFont="1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0" fontId="2" fillId="18" borderId="59" xfId="0" applyFont="1" applyFill="1" applyBorder="1" applyAlignment="1">
      <alignment horizontal="center" vertical="center" wrapText="1"/>
    </xf>
    <xf numFmtId="0" fontId="2" fillId="18" borderId="32" xfId="0" applyFont="1" applyFill="1" applyBorder="1" applyAlignment="1">
      <alignment horizontal="center" vertical="center" wrapText="1"/>
    </xf>
    <xf numFmtId="0" fontId="2" fillId="18" borderId="27" xfId="0" applyFont="1" applyFill="1" applyBorder="1" applyAlignment="1">
      <alignment horizontal="center" vertical="center" wrapText="1"/>
    </xf>
    <xf numFmtId="0" fontId="2" fillId="18" borderId="48" xfId="0" applyFont="1" applyFill="1" applyBorder="1" applyAlignment="1">
      <alignment horizontal="center" vertical="center" wrapText="1"/>
    </xf>
    <xf numFmtId="164" fontId="3" fillId="17" borderId="32" xfId="0" applyNumberFormat="1" applyFont="1" applyFill="1" applyBorder="1" applyAlignment="1">
      <alignment vertical="center"/>
    </xf>
    <xf numFmtId="164" fontId="0" fillId="17" borderId="27" xfId="0" applyNumberFormat="1" applyFill="1" applyBorder="1" applyAlignment="1">
      <alignment vertical="center"/>
    </xf>
    <xf numFmtId="164" fontId="3" fillId="17" borderId="27" xfId="0" applyNumberFormat="1" applyFont="1" applyFill="1" applyBorder="1" applyAlignment="1">
      <alignment vertical="center"/>
    </xf>
    <xf numFmtId="164" fontId="0" fillId="17" borderId="48" xfId="0" applyNumberFormat="1" applyFill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164" fontId="3" fillId="17" borderId="59" xfId="0" applyNumberFormat="1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0" fontId="0" fillId="0" borderId="11" xfId="0" applyBorder="1" applyAlignment="1">
      <alignment horizontal="center" vertical="center"/>
    </xf>
    <xf numFmtId="0" fontId="0" fillId="17" borderId="59" xfId="0" applyFill="1" applyBorder="1" applyAlignment="1">
      <alignment horizontal="center" vertical="center" wrapText="1"/>
    </xf>
    <xf numFmtId="0" fontId="0" fillId="17" borderId="59" xfId="0" applyFill="1" applyBorder="1" applyAlignment="1">
      <alignment horizontal="center" wrapText="1"/>
    </xf>
    <xf numFmtId="164" fontId="0" fillId="17" borderId="48" xfId="0" applyNumberFormat="1" applyFill="1" applyBorder="1"/>
    <xf numFmtId="0" fontId="0" fillId="17" borderId="59" xfId="0" applyFill="1" applyBorder="1" applyAlignment="1">
      <alignment horizontal="center"/>
    </xf>
    <xf numFmtId="164" fontId="3" fillId="17" borderId="53" xfId="0" applyNumberFormat="1" applyFont="1" applyFill="1" applyBorder="1" applyAlignment="1">
      <alignment vertical="center"/>
    </xf>
    <xf numFmtId="164" fontId="0" fillId="17" borderId="53" xfId="0" applyNumberFormat="1" applyFill="1" applyBorder="1" applyAlignment="1">
      <alignment vertical="center"/>
    </xf>
    <xf numFmtId="164" fontId="0" fillId="17" borderId="54" xfId="0" applyNumberFormat="1" applyFill="1" applyBorder="1"/>
    <xf numFmtId="0" fontId="0" fillId="17" borderId="22" xfId="0" applyFill="1" applyBorder="1" applyAlignment="1">
      <alignment horizontal="center" wrapText="1"/>
    </xf>
    <xf numFmtId="0" fontId="0" fillId="17" borderId="34" xfId="0" applyFill="1" applyBorder="1" applyAlignment="1">
      <alignment horizontal="center" wrapText="1"/>
    </xf>
    <xf numFmtId="0" fontId="7" fillId="0" borderId="6" xfId="0" applyFont="1" applyBorder="1" applyAlignment="1">
      <alignment horizontal="center" vertical="center"/>
    </xf>
    <xf numFmtId="166" fontId="15" fillId="0" borderId="5" xfId="0" applyNumberFormat="1" applyFont="1" applyBorder="1" applyAlignment="1">
      <alignment horizontal="center" vertical="center"/>
    </xf>
    <xf numFmtId="0" fontId="0" fillId="0" borderId="18" xfId="0" applyBorder="1"/>
    <xf numFmtId="0" fontId="7" fillId="0" borderId="2" xfId="0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6" fontId="22" fillId="0" borderId="11" xfId="0" applyNumberFormat="1" applyFont="1" applyBorder="1" applyAlignment="1">
      <alignment horizontal="center"/>
    </xf>
    <xf numFmtId="166" fontId="22" fillId="0" borderId="12" xfId="0" applyNumberFormat="1" applyFont="1" applyBorder="1" applyAlignment="1">
      <alignment horizontal="center"/>
    </xf>
    <xf numFmtId="166" fontId="0" fillId="0" borderId="18" xfId="0" applyNumberFormat="1" applyBorder="1"/>
    <xf numFmtId="166" fontId="22" fillId="0" borderId="13" xfId="0" applyNumberFormat="1" applyFont="1" applyBorder="1" applyAlignment="1">
      <alignment horizontal="center"/>
    </xf>
    <xf numFmtId="166" fontId="22" fillId="0" borderId="14" xfId="0" applyNumberFormat="1" applyFont="1" applyBorder="1" applyAlignment="1">
      <alignment horizontal="center"/>
    </xf>
    <xf numFmtId="166" fontId="17" fillId="0" borderId="14" xfId="0" applyNumberFormat="1" applyFont="1" applyBorder="1" applyAlignment="1">
      <alignment horizontal="center"/>
    </xf>
    <xf numFmtId="166" fontId="17" fillId="0" borderId="9" xfId="0" applyNumberFormat="1" applyFont="1" applyBorder="1" applyAlignment="1">
      <alignment horizontal="center"/>
    </xf>
    <xf numFmtId="166" fontId="17" fillId="0" borderId="10" xfId="0" applyNumberFormat="1" applyFont="1" applyBorder="1" applyAlignment="1">
      <alignment horizontal="center"/>
    </xf>
    <xf numFmtId="166" fontId="17" fillId="0" borderId="11" xfId="0" applyNumberFormat="1" applyFont="1" applyBorder="1" applyAlignment="1">
      <alignment horizontal="center"/>
    </xf>
    <xf numFmtId="166" fontId="17" fillId="0" borderId="12" xfId="0" applyNumberFormat="1" applyFont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quotePrefix="1" applyFont="1" applyAlignment="1">
      <alignment horizontal="center" vertical="center" wrapText="1"/>
    </xf>
    <xf numFmtId="166" fontId="22" fillId="0" borderId="13" xfId="0" applyNumberFormat="1" applyFont="1" applyBorder="1" applyAlignment="1">
      <alignment horizontal="center" vertical="center"/>
    </xf>
    <xf numFmtId="166" fontId="22" fillId="0" borderId="14" xfId="0" applyNumberFormat="1" applyFont="1" applyBorder="1" applyAlignment="1">
      <alignment horizontal="center" vertical="center"/>
    </xf>
    <xf numFmtId="166" fontId="22" fillId="7" borderId="11" xfId="0" applyNumberFormat="1" applyFont="1" applyFill="1" applyBorder="1" applyAlignment="1">
      <alignment horizontal="center"/>
    </xf>
    <xf numFmtId="166" fontId="22" fillId="0" borderId="46" xfId="0" applyNumberFormat="1" applyFont="1" applyBorder="1" applyAlignment="1">
      <alignment horizontal="center"/>
    </xf>
    <xf numFmtId="166" fontId="22" fillId="0" borderId="36" xfId="0" applyNumberFormat="1" applyFont="1" applyBorder="1" applyAlignment="1">
      <alignment horizontal="center"/>
    </xf>
    <xf numFmtId="166" fontId="22" fillId="0" borderId="60" xfId="0" applyNumberFormat="1" applyFont="1" applyBorder="1" applyAlignment="1">
      <alignment horizontal="center"/>
    </xf>
    <xf numFmtId="166" fontId="22" fillId="0" borderId="49" xfId="0" applyNumberFormat="1" applyFont="1" applyBorder="1" applyAlignment="1">
      <alignment horizontal="center"/>
    </xf>
    <xf numFmtId="166" fontId="22" fillId="0" borderId="57" xfId="0" applyNumberFormat="1" applyFont="1" applyBorder="1" applyAlignment="1">
      <alignment horizontal="center"/>
    </xf>
    <xf numFmtId="166" fontId="22" fillId="0" borderId="9" xfId="0" applyNumberFormat="1" applyFont="1" applyBorder="1" applyAlignment="1">
      <alignment horizontal="center"/>
    </xf>
    <xf numFmtId="166" fontId="22" fillId="0" borderId="2" xfId="0" applyNumberFormat="1" applyFont="1" applyBorder="1" applyAlignment="1">
      <alignment horizontal="center"/>
    </xf>
    <xf numFmtId="166" fontId="22" fillId="0" borderId="10" xfId="0" applyNumberFormat="1" applyFont="1" applyBorder="1" applyAlignment="1">
      <alignment horizontal="center"/>
    </xf>
    <xf numFmtId="166" fontId="22" fillId="7" borderId="13" xfId="0" applyNumberFormat="1" applyFont="1" applyFill="1" applyBorder="1" applyAlignment="1">
      <alignment horizontal="center"/>
    </xf>
    <xf numFmtId="166" fontId="22" fillId="0" borderId="45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166" fontId="15" fillId="0" borderId="15" xfId="0" applyNumberFormat="1" applyFont="1" applyBorder="1" applyAlignment="1">
      <alignment horizontal="center" vertical="center"/>
    </xf>
    <xf numFmtId="166" fontId="15" fillId="0" borderId="16" xfId="0" applyNumberFormat="1" applyFont="1" applyBorder="1" applyAlignment="1">
      <alignment horizontal="center" vertical="center"/>
    </xf>
    <xf numFmtId="0" fontId="0" fillId="0" borderId="19" xfId="0" applyBorder="1"/>
    <xf numFmtId="0" fontId="19" fillId="8" borderId="8" xfId="0" applyFont="1" applyFill="1" applyBorder="1" applyAlignment="1" applyProtection="1">
      <alignment horizontal="center" vertical="center" wrapText="1"/>
      <protection locked="0"/>
    </xf>
    <xf numFmtId="0" fontId="19" fillId="15" borderId="34" xfId="0" applyFont="1" applyFill="1" applyBorder="1" applyAlignment="1" applyProtection="1">
      <alignment horizontal="center" vertical="center" wrapText="1"/>
      <protection locked="0"/>
    </xf>
    <xf numFmtId="0" fontId="2" fillId="16" borderId="75" xfId="0" applyFont="1" applyFill="1" applyBorder="1" applyAlignment="1">
      <alignment horizontal="center" vertical="center" wrapText="1"/>
    </xf>
    <xf numFmtId="0" fontId="0" fillId="15" borderId="18" xfId="0" applyFill="1" applyBorder="1" applyAlignment="1">
      <alignment horizontal="center"/>
    </xf>
    <xf numFmtId="164" fontId="7" fillId="15" borderId="21" xfId="0" applyNumberFormat="1" applyFont="1" applyFill="1" applyBorder="1" applyAlignment="1">
      <alignment vertical="center"/>
    </xf>
    <xf numFmtId="164" fontId="7" fillId="15" borderId="18" xfId="0" applyNumberFormat="1" applyFont="1" applyFill="1" applyBorder="1" applyAlignment="1">
      <alignment vertical="center"/>
    </xf>
    <xf numFmtId="0" fontId="0" fillId="15" borderId="20" xfId="0" applyFill="1" applyBorder="1" applyAlignment="1">
      <alignment horizontal="center"/>
    </xf>
    <xf numFmtId="164" fontId="7" fillId="15" borderId="20" xfId="0" applyNumberFormat="1" applyFont="1" applyFill="1" applyBorder="1" applyAlignment="1">
      <alignment vertical="center"/>
    </xf>
    <xf numFmtId="9" fontId="0" fillId="15" borderId="18" xfId="0" applyNumberFormat="1" applyFill="1" applyBorder="1" applyAlignment="1">
      <alignment horizontal="center"/>
    </xf>
    <xf numFmtId="9" fontId="0" fillId="15" borderId="20" xfId="0" applyNumberFormat="1" applyFill="1" applyBorder="1" applyAlignment="1">
      <alignment horizontal="center"/>
    </xf>
    <xf numFmtId="0" fontId="0" fillId="0" borderId="0" xfId="0" applyAlignment="1">
      <alignment vertical="top"/>
    </xf>
    <xf numFmtId="165" fontId="0" fillId="15" borderId="18" xfId="0" applyNumberFormat="1" applyFill="1" applyBorder="1" applyAlignment="1">
      <alignment horizontal="center"/>
    </xf>
    <xf numFmtId="165" fontId="0" fillId="15" borderId="20" xfId="0" applyNumberFormat="1" applyFill="1" applyBorder="1" applyAlignment="1">
      <alignment horizontal="center"/>
    </xf>
    <xf numFmtId="10" fontId="0" fillId="15" borderId="18" xfId="0" applyNumberFormat="1" applyFill="1" applyBorder="1" applyAlignment="1">
      <alignment horizontal="center"/>
    </xf>
    <xf numFmtId="10" fontId="0" fillId="15" borderId="20" xfId="0" applyNumberFormat="1" applyFill="1" applyBorder="1" applyAlignment="1">
      <alignment horizontal="center"/>
    </xf>
    <xf numFmtId="9" fontId="0" fillId="15" borderId="19" xfId="0" applyNumberFormat="1" applyFill="1" applyBorder="1" applyAlignment="1">
      <alignment horizontal="center"/>
    </xf>
    <xf numFmtId="164" fontId="7" fillId="15" borderId="19" xfId="0" applyNumberFormat="1" applyFont="1" applyFill="1" applyBorder="1" applyAlignment="1">
      <alignment vertical="center"/>
    </xf>
    <xf numFmtId="0" fontId="0" fillId="17" borderId="18" xfId="0" applyFill="1" applyBorder="1" applyAlignment="1">
      <alignment horizontal="center" vertical="center"/>
    </xf>
    <xf numFmtId="164" fontId="7" fillId="17" borderId="18" xfId="0" applyNumberFormat="1" applyFont="1" applyFill="1" applyBorder="1" applyAlignment="1">
      <alignment horizontal="center" vertical="center"/>
    </xf>
    <xf numFmtId="164" fontId="0" fillId="17" borderId="18" xfId="0" applyNumberForma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164" fontId="7" fillId="17" borderId="20" xfId="0" applyNumberFormat="1" applyFont="1" applyFill="1" applyBorder="1" applyAlignment="1">
      <alignment horizontal="center" vertical="center"/>
    </xf>
    <xf numFmtId="164" fontId="0" fillId="17" borderId="20" xfId="0" applyNumberFormat="1" applyFill="1" applyBorder="1" applyAlignment="1">
      <alignment horizontal="center" vertical="center"/>
    </xf>
    <xf numFmtId="0" fontId="7" fillId="17" borderId="1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7" fillId="17" borderId="21" xfId="0" applyFont="1" applyFill="1" applyBorder="1" applyAlignment="1">
      <alignment horizontal="center" vertical="center"/>
    </xf>
    <xf numFmtId="0" fontId="7" fillId="17" borderId="20" xfId="0" applyFont="1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horizontal="center" vertical="top" wrapText="1"/>
      <protection locked="0"/>
    </xf>
    <xf numFmtId="0" fontId="21" fillId="16" borderId="36" xfId="0" applyFont="1" applyFill="1" applyBorder="1" applyAlignment="1">
      <alignment horizontal="center" vertical="center" wrapText="1"/>
    </xf>
    <xf numFmtId="0" fontId="21" fillId="16" borderId="45" xfId="0" applyFont="1" applyFill="1" applyBorder="1" applyAlignment="1">
      <alignment horizontal="center" vertical="center" wrapText="1"/>
    </xf>
    <xf numFmtId="0" fontId="21" fillId="16" borderId="39" xfId="0" applyFont="1" applyFill="1" applyBorder="1" applyAlignment="1">
      <alignment horizontal="center" vertical="center" wrapText="1"/>
    </xf>
    <xf numFmtId="164" fontId="7" fillId="0" borderId="30" xfId="0" applyNumberFormat="1" applyFont="1" applyBorder="1" applyAlignment="1">
      <alignment vertical="center"/>
    </xf>
    <xf numFmtId="0" fontId="0" fillId="0" borderId="5" xfId="0" applyBorder="1" applyAlignment="1">
      <alignment horizontal="center"/>
    </xf>
    <xf numFmtId="164" fontId="0" fillId="15" borderId="52" xfId="0" applyNumberFormat="1" applyFill="1" applyBorder="1" applyAlignment="1">
      <alignment horizontal="center"/>
    </xf>
    <xf numFmtId="164" fontId="0" fillId="15" borderId="45" xfId="0" applyNumberFormat="1" applyFill="1" applyBorder="1" applyAlignment="1">
      <alignment horizontal="center"/>
    </xf>
    <xf numFmtId="164" fontId="7" fillId="0" borderId="35" xfId="0" applyNumberFormat="1" applyFont="1" applyBorder="1" applyAlignment="1">
      <alignment vertical="center"/>
    </xf>
    <xf numFmtId="164" fontId="0" fillId="15" borderId="60" xfId="0" applyNumberFormat="1" applyFill="1" applyBorder="1" applyAlignment="1">
      <alignment horizontal="center"/>
    </xf>
    <xf numFmtId="164" fontId="0" fillId="15" borderId="49" xfId="0" applyNumberFormat="1" applyFill="1" applyBorder="1" applyAlignment="1">
      <alignment horizontal="center"/>
    </xf>
    <xf numFmtId="164" fontId="7" fillId="15" borderId="35" xfId="0" applyNumberFormat="1" applyFont="1" applyFill="1" applyBorder="1" applyAlignment="1">
      <alignment vertical="center" wrapText="1"/>
    </xf>
    <xf numFmtId="164" fontId="0" fillId="15" borderId="39" xfId="0" applyNumberFormat="1" applyFill="1" applyBorder="1" applyAlignment="1">
      <alignment horizontal="center"/>
    </xf>
    <xf numFmtId="164" fontId="0" fillId="15" borderId="35" xfId="0" applyNumberFormat="1" applyFill="1" applyBorder="1" applyAlignment="1">
      <alignment horizontal="center"/>
    </xf>
    <xf numFmtId="164" fontId="7" fillId="0" borderId="49" xfId="0" applyNumberFormat="1" applyFont="1" applyBorder="1" applyAlignment="1">
      <alignment vertical="center"/>
    </xf>
    <xf numFmtId="164" fontId="7" fillId="0" borderId="45" xfId="0" applyNumberFormat="1" applyFont="1" applyBorder="1" applyAlignment="1">
      <alignment vertical="center"/>
    </xf>
    <xf numFmtId="164" fontId="7" fillId="15" borderId="45" xfId="0" applyNumberFormat="1" applyFont="1" applyFill="1" applyBorder="1" applyAlignment="1">
      <alignment vertical="center"/>
    </xf>
    <xf numFmtId="164" fontId="7" fillId="15" borderId="35" xfId="0" applyNumberFormat="1" applyFont="1" applyFill="1" applyBorder="1" applyAlignment="1">
      <alignment vertical="center"/>
    </xf>
    <xf numFmtId="164" fontId="7" fillId="15" borderId="36" xfId="0" applyNumberFormat="1" applyFont="1" applyFill="1" applyBorder="1" applyAlignment="1">
      <alignment vertical="center"/>
    </xf>
    <xf numFmtId="164" fontId="7" fillId="15" borderId="36" xfId="0" applyNumberFormat="1" applyFont="1" applyFill="1" applyBorder="1" applyAlignment="1">
      <alignment horizontal="center" vertical="center"/>
    </xf>
    <xf numFmtId="164" fontId="7" fillId="15" borderId="35" xfId="0" applyNumberFormat="1" applyFont="1" applyFill="1" applyBorder="1" applyAlignment="1">
      <alignment horizontal="center" vertical="center"/>
    </xf>
    <xf numFmtId="164" fontId="7" fillId="15" borderId="57" xfId="0" applyNumberFormat="1" applyFont="1" applyFill="1" applyBorder="1" applyAlignment="1">
      <alignment vertical="center"/>
    </xf>
    <xf numFmtId="164" fontId="7" fillId="15" borderId="57" xfId="0" applyNumberFormat="1" applyFont="1" applyFill="1" applyBorder="1" applyAlignment="1">
      <alignment horizontal="center" vertical="center"/>
    </xf>
    <xf numFmtId="164" fontId="7" fillId="15" borderId="49" xfId="0" applyNumberFormat="1" applyFont="1" applyFill="1" applyBorder="1" applyAlignment="1">
      <alignment horizontal="center" vertical="center"/>
    </xf>
    <xf numFmtId="164" fontId="7" fillId="15" borderId="45" xfId="0" applyNumberFormat="1" applyFont="1" applyFill="1" applyBorder="1" applyAlignment="1">
      <alignment horizontal="center" vertical="center"/>
    </xf>
    <xf numFmtId="164" fontId="7" fillId="15" borderId="49" xfId="0" applyNumberFormat="1" applyFont="1" applyFill="1" applyBorder="1" applyAlignment="1">
      <alignment vertical="center"/>
    </xf>
    <xf numFmtId="164" fontId="7" fillId="15" borderId="46" xfId="0" applyNumberFormat="1" applyFont="1" applyFill="1" applyBorder="1" applyAlignment="1">
      <alignment vertical="center"/>
    </xf>
    <xf numFmtId="164" fontId="7" fillId="0" borderId="40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165" fontId="6" fillId="3" borderId="0" xfId="1" applyNumberFormat="1" applyFont="1" applyFill="1" applyBorder="1" applyAlignment="1">
      <alignment vertical="center"/>
    </xf>
    <xf numFmtId="0" fontId="0" fillId="7" borderId="38" xfId="0" applyFill="1" applyBorder="1"/>
    <xf numFmtId="0" fontId="0" fillId="7" borderId="14" xfId="0" applyFill="1" applyBorder="1"/>
    <xf numFmtId="166" fontId="22" fillId="7" borderId="39" xfId="0" applyNumberFormat="1" applyFont="1" applyFill="1" applyBorder="1" applyAlignment="1">
      <alignment horizontal="center"/>
    </xf>
    <xf numFmtId="166" fontId="22" fillId="7" borderId="35" xfId="0" applyNumberFormat="1" applyFont="1" applyFill="1" applyBorder="1" applyAlignment="1">
      <alignment horizontal="center"/>
    </xf>
    <xf numFmtId="166" fontId="22" fillId="7" borderId="0" xfId="0" applyNumberFormat="1" applyFont="1" applyFill="1" applyAlignment="1">
      <alignment horizontal="center"/>
    </xf>
    <xf numFmtId="166" fontId="17" fillId="7" borderId="39" xfId="0" applyNumberFormat="1" applyFont="1" applyFill="1" applyBorder="1" applyAlignment="1">
      <alignment horizontal="center"/>
    </xf>
    <xf numFmtId="166" fontId="17" fillId="7" borderId="0" xfId="0" applyNumberFormat="1" applyFont="1" applyFill="1" applyAlignment="1">
      <alignment horizontal="center"/>
    </xf>
    <xf numFmtId="166" fontId="22" fillId="7" borderId="1" xfId="0" applyNumberFormat="1" applyFont="1" applyFill="1" applyBorder="1" applyAlignment="1">
      <alignment horizontal="center"/>
    </xf>
    <xf numFmtId="166" fontId="22" fillId="7" borderId="12" xfId="0" applyNumberFormat="1" applyFont="1" applyFill="1" applyBorder="1" applyAlignment="1">
      <alignment horizontal="center"/>
    </xf>
    <xf numFmtId="166" fontId="22" fillId="7" borderId="1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7" fillId="15" borderId="45" xfId="0" applyNumberFormat="1" applyFont="1" applyFill="1" applyBorder="1" applyAlignment="1">
      <alignment horizontal="center" vertical="center" wrapText="1"/>
    </xf>
    <xf numFmtId="164" fontId="7" fillId="15" borderId="49" xfId="0" applyNumberFormat="1" applyFont="1" applyFill="1" applyBorder="1" applyAlignment="1">
      <alignment horizontal="center" vertical="center" wrapText="1"/>
    </xf>
    <xf numFmtId="0" fontId="2" fillId="15" borderId="64" xfId="0" applyFont="1" applyFill="1" applyBorder="1" applyAlignment="1">
      <alignment horizontal="center"/>
    </xf>
    <xf numFmtId="0" fontId="2" fillId="15" borderId="24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164" fontId="7" fillId="15" borderId="35" xfId="0" applyNumberFormat="1" applyFont="1" applyFill="1" applyBorder="1" applyAlignment="1">
      <alignment horizontal="center" vertical="center" wrapText="1"/>
    </xf>
    <xf numFmtId="0" fontId="2" fillId="17" borderId="68" xfId="0" applyFont="1" applyFill="1" applyBorder="1" applyAlignment="1">
      <alignment horizontal="center"/>
    </xf>
    <xf numFmtId="0" fontId="2" fillId="17" borderId="67" xfId="0" applyFont="1" applyFill="1" applyBorder="1" applyAlignment="1">
      <alignment horizontal="center"/>
    </xf>
    <xf numFmtId="0" fontId="2" fillId="17" borderId="6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7" borderId="66" xfId="0" applyFont="1" applyFill="1" applyBorder="1" applyAlignment="1">
      <alignment horizontal="center"/>
    </xf>
    <xf numFmtId="0" fontId="2" fillId="17" borderId="73" xfId="0" applyFont="1" applyFill="1" applyBorder="1" applyAlignment="1">
      <alignment horizontal="center"/>
    </xf>
    <xf numFmtId="0" fontId="2" fillId="17" borderId="74" xfId="0" applyFont="1" applyFill="1" applyBorder="1" applyAlignment="1">
      <alignment horizontal="center"/>
    </xf>
    <xf numFmtId="164" fontId="0" fillId="17" borderId="27" xfId="0" applyNumberFormat="1" applyFill="1" applyBorder="1" applyAlignment="1">
      <alignment horizontal="center" vertical="center"/>
    </xf>
    <xf numFmtId="164" fontId="0" fillId="17" borderId="48" xfId="0" applyNumberFormat="1" applyFill="1" applyBorder="1" applyAlignment="1">
      <alignment horizontal="center" vertical="center"/>
    </xf>
    <xf numFmtId="164" fontId="0" fillId="17" borderId="70" xfId="0" applyNumberFormat="1" applyFill="1" applyBorder="1" applyAlignment="1">
      <alignment horizontal="center" vertical="center"/>
    </xf>
    <xf numFmtId="164" fontId="0" fillId="17" borderId="71" xfId="0" applyNumberFormat="1" applyFill="1" applyBorder="1" applyAlignment="1">
      <alignment horizontal="center" vertical="center"/>
    </xf>
    <xf numFmtId="164" fontId="0" fillId="17" borderId="72" xfId="0" applyNumberFormat="1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/>
    </xf>
    <xf numFmtId="164" fontId="0" fillId="17" borderId="11" xfId="0" applyNumberFormat="1" applyFill="1" applyBorder="1" applyAlignment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164" fontId="0" fillId="17" borderId="12" xfId="0" applyNumberFormat="1" applyFill="1" applyBorder="1" applyAlignment="1">
      <alignment horizontal="center" vertical="center"/>
    </xf>
    <xf numFmtId="164" fontId="0" fillId="17" borderId="13" xfId="0" applyNumberFormat="1" applyFill="1" applyBorder="1" applyAlignment="1">
      <alignment horizontal="center" vertical="center"/>
    </xf>
    <xf numFmtId="164" fontId="0" fillId="17" borderId="0" xfId="0" applyNumberFormat="1" applyFill="1" applyAlignment="1">
      <alignment horizontal="center" vertical="center"/>
    </xf>
    <xf numFmtId="164" fontId="0" fillId="17" borderId="14" xfId="0" applyNumberFormat="1" applyFill="1" applyBorder="1" applyAlignment="1">
      <alignment horizontal="center" vertical="center"/>
    </xf>
    <xf numFmtId="164" fontId="0" fillId="17" borderId="9" xfId="0" applyNumberFormat="1" applyFill="1" applyBorder="1" applyAlignment="1">
      <alignment horizontal="center" vertical="center"/>
    </xf>
    <xf numFmtId="164" fontId="0" fillId="17" borderId="2" xfId="0" applyNumberFormat="1" applyFill="1" applyBorder="1" applyAlignment="1">
      <alignment horizontal="center" vertical="center"/>
    </xf>
    <xf numFmtId="164" fontId="0" fillId="17" borderId="10" xfId="0" applyNumberFormat="1" applyFill="1" applyBorder="1" applyAlignment="1">
      <alignment horizontal="center" vertical="center"/>
    </xf>
    <xf numFmtId="0" fontId="0" fillId="17" borderId="59" xfId="0" applyFill="1" applyBorder="1" applyAlignment="1">
      <alignment horizontal="center" vertical="center" wrapText="1"/>
    </xf>
    <xf numFmtId="164" fontId="0" fillId="17" borderId="59" xfId="0" applyNumberFormat="1" applyFill="1" applyBorder="1" applyAlignment="1">
      <alignment horizontal="center" vertical="center"/>
    </xf>
    <xf numFmtId="0" fontId="0" fillId="17" borderId="59" xfId="0" applyFill="1" applyBorder="1" applyAlignment="1">
      <alignment horizontal="center"/>
    </xf>
    <xf numFmtId="0" fontId="0" fillId="17" borderId="63" xfId="0" applyFill="1" applyBorder="1" applyAlignment="1">
      <alignment horizontal="center"/>
    </xf>
    <xf numFmtId="0" fontId="0" fillId="17" borderId="51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58" xfId="0" applyFill="1" applyBorder="1" applyAlignment="1">
      <alignment horizontal="center"/>
    </xf>
    <xf numFmtId="164" fontId="0" fillId="17" borderId="51" xfId="0" applyNumberFormat="1" applyFill="1" applyBorder="1" applyAlignment="1">
      <alignment horizontal="center"/>
    </xf>
    <xf numFmtId="164" fontId="0" fillId="17" borderId="37" xfId="0" applyNumberFormat="1" applyFill="1" applyBorder="1" applyAlignment="1">
      <alignment horizontal="center"/>
    </xf>
    <xf numFmtId="164" fontId="0" fillId="17" borderId="58" xfId="0" applyNumberFormat="1" applyFill="1" applyBorder="1" applyAlignment="1">
      <alignment horizontal="center"/>
    </xf>
    <xf numFmtId="0" fontId="0" fillId="0" borderId="38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17" borderId="23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70" xfId="0" applyFill="1" applyBorder="1" applyAlignment="1">
      <alignment horizontal="center"/>
    </xf>
    <xf numFmtId="0" fontId="0" fillId="17" borderId="71" xfId="0" applyFill="1" applyBorder="1" applyAlignment="1">
      <alignment horizontal="center"/>
    </xf>
    <xf numFmtId="0" fontId="0" fillId="17" borderId="72" xfId="0" applyFill="1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7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" fillId="7" borderId="64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0" fillId="0" borderId="27" xfId="0" applyBorder="1" applyAlignment="1">
      <alignment horizontal="center" vertical="justify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0" fontId="0" fillId="0" borderId="3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10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Alex Alvarado Mesia" id="{A3AE90C2-0CC9-44C9-9A63-8213290B5BCA}" userId="S-1-5-21-1604942443-745371083-84113078-146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2" dT="2021-07-30T19:37:01.10" personId="{A3AE90C2-0CC9-44C9-9A63-8213290B5BCA}" id="{85CB88E3-4FBC-47BF-93DC-EB6B9F987F38}">
    <text>aplica 2.5% descuento</text>
  </threadedComment>
  <threadedComment ref="S78" dT="2021-07-30T19:36:31.61" personId="{A3AE90C2-0CC9-44C9-9A63-8213290B5BCA}" id="{236E2FE8-8E83-41EC-9D15-8F889059FE6D}">
    <text>aplica 4.5% descuento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B583-1EEF-4643-A6DB-99F9DD383195}">
  <sheetPr>
    <pageSetUpPr fitToPage="1"/>
  </sheetPr>
  <dimension ref="B1:W88"/>
  <sheetViews>
    <sheetView showGridLines="0" zoomScale="50" zoomScaleNormal="50" workbookViewId="0">
      <pane xSplit="6" ySplit="5" topLeftCell="H6" activePane="bottomRight" state="frozen"/>
      <selection pane="bottomRight" activeCell="D25" sqref="D25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42578125" customWidth="1"/>
    <col min="3" max="3" width="17.28515625" customWidth="1"/>
    <col min="4" max="4" width="26.42578125" customWidth="1"/>
    <col min="5" max="5" width="10.140625" bestFit="1" customWidth="1"/>
    <col min="6" max="6" width="49.5703125" bestFit="1" customWidth="1"/>
    <col min="7" max="7" width="15.5703125" customWidth="1"/>
    <col min="8" max="8" width="19.140625" style="1" customWidth="1"/>
    <col min="9" max="9" width="19.42578125" style="1" customWidth="1"/>
    <col min="10" max="10" width="18.5703125" style="1" customWidth="1"/>
    <col min="11" max="11" width="65.7109375" style="380" customWidth="1"/>
    <col min="12" max="12" width="15.140625" hidden="1" customWidth="1"/>
    <col min="13" max="13" width="13.85546875" hidden="1" customWidth="1"/>
    <col min="14" max="14" width="13" hidden="1" customWidth="1"/>
    <col min="15" max="15" width="18.5703125" hidden="1" customWidth="1"/>
    <col min="16" max="16" width="18" hidden="1" customWidth="1"/>
    <col min="17" max="17" width="9.140625" style="1" customWidth="1"/>
    <col min="18" max="18" width="24.7109375" customWidth="1"/>
    <col min="19" max="19" width="16.85546875" customWidth="1"/>
    <col min="20" max="20" width="17.42578125" customWidth="1"/>
    <col min="21" max="21" width="18.5703125" customWidth="1"/>
    <col min="23" max="23" width="10.7109375" hidden="1" customWidth="1"/>
  </cols>
  <sheetData>
    <row r="1" spans="2:23" s="2" customFormat="1" ht="23.25">
      <c r="B1" s="666" t="s">
        <v>0</v>
      </c>
      <c r="C1" s="666"/>
      <c r="D1" s="666"/>
      <c r="E1" s="666"/>
      <c r="F1" s="666"/>
      <c r="G1" s="666"/>
      <c r="H1" s="489"/>
      <c r="I1" s="489"/>
      <c r="J1" s="489"/>
      <c r="K1" s="265"/>
      <c r="Q1" s="6"/>
    </row>
    <row r="2" spans="2:23" ht="15.75">
      <c r="B2" s="667" t="s">
        <v>1</v>
      </c>
      <c r="C2" s="667"/>
      <c r="D2" s="667"/>
      <c r="E2" s="667"/>
      <c r="F2" s="667"/>
      <c r="G2" s="667"/>
      <c r="H2" s="490"/>
      <c r="I2" s="490"/>
      <c r="J2" s="490"/>
      <c r="K2" s="266"/>
    </row>
    <row r="3" spans="2:23" ht="14.25" customHeight="1" thickBot="1">
      <c r="H3" s="267">
        <v>545</v>
      </c>
      <c r="I3" s="267">
        <v>548</v>
      </c>
      <c r="J3" s="267"/>
      <c r="K3" s="268"/>
    </row>
    <row r="4" spans="2:23" ht="19.5" thickBot="1">
      <c r="H4" s="668" t="s">
        <v>2</v>
      </c>
      <c r="I4" s="669"/>
      <c r="J4" s="669"/>
      <c r="K4" s="670"/>
      <c r="S4" s="671" t="s">
        <v>3</v>
      </c>
      <c r="T4" s="671"/>
      <c r="U4" s="671"/>
    </row>
    <row r="5" spans="2:23" ht="77.25" customHeight="1" thickBot="1">
      <c r="B5" s="100" t="s">
        <v>4</v>
      </c>
      <c r="C5" s="102" t="s">
        <v>5</v>
      </c>
      <c r="D5" s="102" t="s">
        <v>6</v>
      </c>
      <c r="E5" s="102" t="s">
        <v>7</v>
      </c>
      <c r="F5" s="102" t="s">
        <v>8</v>
      </c>
      <c r="G5" s="272" t="s">
        <v>9</v>
      </c>
      <c r="H5" s="449" t="s">
        <v>10</v>
      </c>
      <c r="I5" s="450" t="s">
        <v>11</v>
      </c>
      <c r="J5" s="92" t="s">
        <v>12</v>
      </c>
      <c r="K5" s="451" t="s">
        <v>13</v>
      </c>
      <c r="L5" s="111" t="s">
        <v>14</v>
      </c>
      <c r="M5" s="12" t="s">
        <v>15</v>
      </c>
      <c r="N5" s="12" t="s">
        <v>16</v>
      </c>
      <c r="O5" s="13" t="s">
        <v>17</v>
      </c>
      <c r="P5" s="13" t="s">
        <v>18</v>
      </c>
      <c r="Q5" s="112" t="s">
        <v>19</v>
      </c>
      <c r="R5" s="273" t="s">
        <v>20</v>
      </c>
      <c r="S5" s="551" t="s">
        <v>21</v>
      </c>
      <c r="T5" s="551" t="s">
        <v>22</v>
      </c>
      <c r="U5" s="551" t="s">
        <v>23</v>
      </c>
      <c r="W5" s="552" t="s">
        <v>24</v>
      </c>
    </row>
    <row r="6" spans="2:23" ht="21">
      <c r="B6" s="274" t="s">
        <v>25</v>
      </c>
      <c r="C6" s="275" t="s">
        <v>26</v>
      </c>
      <c r="D6" s="117" t="s">
        <v>27</v>
      </c>
      <c r="E6" s="276">
        <v>0.05</v>
      </c>
      <c r="F6" s="277" t="s">
        <v>28</v>
      </c>
      <c r="G6" s="278" t="s">
        <v>29</v>
      </c>
      <c r="H6" s="279">
        <v>7990</v>
      </c>
      <c r="I6" s="280">
        <v>500</v>
      </c>
      <c r="J6" s="281">
        <f>H6-I6</f>
        <v>7490</v>
      </c>
      <c r="K6" s="282" t="s">
        <v>30</v>
      </c>
      <c r="L6" s="283">
        <v>7.0000000000000007E-2</v>
      </c>
      <c r="M6" s="284">
        <v>7.0000000000000007E-2</v>
      </c>
      <c r="N6" s="284">
        <v>7.0000000000000007E-2</v>
      </c>
      <c r="O6" s="285"/>
      <c r="P6" s="285" t="s">
        <v>31</v>
      </c>
      <c r="Q6" s="286">
        <v>0</v>
      </c>
      <c r="R6" s="553"/>
      <c r="S6" s="554"/>
      <c r="T6" s="281"/>
      <c r="U6" s="452"/>
      <c r="W6" s="555"/>
    </row>
    <row r="7" spans="2:23" ht="21">
      <c r="B7" s="287" t="s">
        <v>25</v>
      </c>
      <c r="C7" s="256" t="s">
        <v>26</v>
      </c>
      <c r="D7" s="22" t="s">
        <v>32</v>
      </c>
      <c r="E7" s="258">
        <v>0</v>
      </c>
      <c r="F7" s="288" t="s">
        <v>33</v>
      </c>
      <c r="G7" s="289" t="s">
        <v>34</v>
      </c>
      <c r="H7" s="290">
        <f>H6+600</f>
        <v>8590</v>
      </c>
      <c r="I7" s="291">
        <f>I6</f>
        <v>500</v>
      </c>
      <c r="J7" s="292">
        <f t="shared" ref="J7:J31" si="0">H7-I7</f>
        <v>8090</v>
      </c>
      <c r="K7" s="293" t="s">
        <v>30</v>
      </c>
      <c r="L7" s="294">
        <v>7.0000000000000007E-2</v>
      </c>
      <c r="M7" s="295">
        <v>7.0000000000000007E-2</v>
      </c>
      <c r="N7" s="295">
        <v>7.0000000000000007E-2</v>
      </c>
      <c r="O7" s="296"/>
      <c r="P7" s="296" t="s">
        <v>31</v>
      </c>
      <c r="Q7" s="297">
        <v>0</v>
      </c>
      <c r="R7" s="556"/>
      <c r="S7" s="557"/>
      <c r="T7" s="292"/>
      <c r="U7" s="453"/>
      <c r="W7" s="555"/>
    </row>
    <row r="8" spans="2:23" ht="21">
      <c r="B8" s="236" t="s">
        <v>25</v>
      </c>
      <c r="C8" s="298" t="s">
        <v>35</v>
      </c>
      <c r="D8" s="20" t="s">
        <v>36</v>
      </c>
      <c r="E8" s="218">
        <v>0.05</v>
      </c>
      <c r="F8" s="299" t="s">
        <v>37</v>
      </c>
      <c r="G8" s="300" t="s">
        <v>29</v>
      </c>
      <c r="H8" s="454">
        <v>8690</v>
      </c>
      <c r="I8" s="455"/>
      <c r="J8" s="456">
        <f t="shared" si="0"/>
        <v>8690</v>
      </c>
      <c r="K8" s="304" t="s">
        <v>30</v>
      </c>
      <c r="L8" s="305">
        <v>7.0000000000000007E-2</v>
      </c>
      <c r="M8" s="306">
        <v>7.0000000000000007E-2</v>
      </c>
      <c r="N8" s="306">
        <v>7.0000000000000007E-2</v>
      </c>
      <c r="O8" s="307"/>
      <c r="P8" s="307" t="s">
        <v>38</v>
      </c>
      <c r="Q8" s="308">
        <v>0</v>
      </c>
      <c r="R8" s="70"/>
      <c r="S8" s="558">
        <f>+J8*95%</f>
        <v>8255.5</v>
      </c>
      <c r="T8" s="456">
        <v>400</v>
      </c>
      <c r="U8" s="559">
        <f>+S8-T8</f>
        <v>7855.5</v>
      </c>
      <c r="W8" s="560">
        <f>+J8-S8+T8</f>
        <v>834.5</v>
      </c>
    </row>
    <row r="9" spans="2:23" ht="21">
      <c r="B9" s="239" t="s">
        <v>25</v>
      </c>
      <c r="C9" s="309" t="s">
        <v>35</v>
      </c>
      <c r="D9" t="s">
        <v>39</v>
      </c>
      <c r="E9" s="202">
        <v>0.05</v>
      </c>
      <c r="F9" s="310" t="s">
        <v>40</v>
      </c>
      <c r="G9" s="311" t="s">
        <v>29</v>
      </c>
      <c r="H9" s="313">
        <v>10990</v>
      </c>
      <c r="I9" s="314">
        <v>1300</v>
      </c>
      <c r="J9" s="315">
        <f t="shared" si="0"/>
        <v>9690</v>
      </c>
      <c r="K9" s="316" t="s">
        <v>30</v>
      </c>
      <c r="L9" s="317">
        <v>7.0000000000000007E-2</v>
      </c>
      <c r="M9" s="318">
        <v>7.0000000000000007E-2</v>
      </c>
      <c r="N9" s="318">
        <v>7.0000000000000007E-2</v>
      </c>
      <c r="O9" s="319"/>
      <c r="P9" s="319" t="s">
        <v>41</v>
      </c>
      <c r="Q9" s="205">
        <v>0</v>
      </c>
      <c r="R9" s="1"/>
      <c r="S9" s="561">
        <f>+J9*95%</f>
        <v>9205.5</v>
      </c>
      <c r="T9" s="460">
        <v>400</v>
      </c>
      <c r="U9" s="562">
        <f>+S9-T9</f>
        <v>8805.5</v>
      </c>
      <c r="W9" s="560">
        <f>+J9-S9+T9</f>
        <v>884.5</v>
      </c>
    </row>
    <row r="10" spans="2:23" ht="21">
      <c r="B10" s="239" t="s">
        <v>25</v>
      </c>
      <c r="C10" s="309" t="s">
        <v>35</v>
      </c>
      <c r="D10" t="s">
        <v>42</v>
      </c>
      <c r="E10" s="202">
        <v>0</v>
      </c>
      <c r="F10" s="310" t="s">
        <v>43</v>
      </c>
      <c r="G10" s="311" t="s">
        <v>34</v>
      </c>
      <c r="H10" s="313">
        <f>H8+600</f>
        <v>9290</v>
      </c>
      <c r="I10" s="314">
        <f>I8</f>
        <v>0</v>
      </c>
      <c r="J10" s="315">
        <f t="shared" si="0"/>
        <v>9290</v>
      </c>
      <c r="K10" s="316" t="s">
        <v>30</v>
      </c>
      <c r="L10" s="317">
        <v>7.0000000000000007E-2</v>
      </c>
      <c r="M10" s="318">
        <v>7.0000000000000007E-2</v>
      </c>
      <c r="N10" s="318">
        <v>7.0000000000000007E-2</v>
      </c>
      <c r="O10" s="319"/>
      <c r="P10" s="319" t="s">
        <v>38</v>
      </c>
      <c r="Q10" s="205">
        <v>0</v>
      </c>
      <c r="R10" s="1"/>
      <c r="S10" s="579">
        <f>+J10*95%</f>
        <v>8825.5</v>
      </c>
      <c r="T10" s="663">
        <v>400</v>
      </c>
      <c r="U10" s="664">
        <f>+S10-T10</f>
        <v>8425.5</v>
      </c>
      <c r="W10" s="555"/>
    </row>
    <row r="11" spans="2:23" ht="21">
      <c r="B11" s="287" t="s">
        <v>25</v>
      </c>
      <c r="C11" s="320" t="s">
        <v>35</v>
      </c>
      <c r="D11" s="18" t="s">
        <v>44</v>
      </c>
      <c r="E11" s="258">
        <v>0</v>
      </c>
      <c r="F11" s="321" t="s">
        <v>45</v>
      </c>
      <c r="G11" s="322" t="s">
        <v>34</v>
      </c>
      <c r="H11" s="313">
        <f>H9+600</f>
        <v>11590</v>
      </c>
      <c r="I11" s="314">
        <f>I9</f>
        <v>1300</v>
      </c>
      <c r="J11" s="323">
        <f t="shared" si="0"/>
        <v>10290</v>
      </c>
      <c r="K11" s="325" t="s">
        <v>30</v>
      </c>
      <c r="L11" s="326">
        <v>7.0000000000000007E-2</v>
      </c>
      <c r="M11" s="327">
        <v>7.0000000000000007E-2</v>
      </c>
      <c r="N11" s="327">
        <v>7.0000000000000007E-2</v>
      </c>
      <c r="O11" s="328"/>
      <c r="P11" s="328" t="s">
        <v>41</v>
      </c>
      <c r="Q11" s="329">
        <v>0</v>
      </c>
      <c r="R11" s="61"/>
      <c r="S11" s="588">
        <f>+J11*95%</f>
        <v>9775.5</v>
      </c>
      <c r="T11" s="660">
        <v>400</v>
      </c>
      <c r="U11" s="665">
        <f>+S11-T11</f>
        <v>9375.5</v>
      </c>
      <c r="W11" s="555"/>
    </row>
    <row r="12" spans="2:23" ht="21">
      <c r="B12" s="236" t="s">
        <v>25</v>
      </c>
      <c r="C12" s="298" t="s">
        <v>46</v>
      </c>
      <c r="D12" s="20" t="s">
        <v>47</v>
      </c>
      <c r="E12" s="218">
        <v>0.05</v>
      </c>
      <c r="F12" s="299" t="s">
        <v>48</v>
      </c>
      <c r="G12" s="300" t="s">
        <v>29</v>
      </c>
      <c r="H12" s="330">
        <v>9490</v>
      </c>
      <c r="I12" s="301">
        <v>1000</v>
      </c>
      <c r="J12" s="302">
        <f t="shared" si="0"/>
        <v>8490</v>
      </c>
      <c r="K12" s="332" t="s">
        <v>49</v>
      </c>
      <c r="L12" s="305">
        <v>7.0000000000000007E-2</v>
      </c>
      <c r="M12" s="306">
        <v>7.0000000000000007E-2</v>
      </c>
      <c r="N12" s="306">
        <v>7.0000000000000007E-2</v>
      </c>
      <c r="O12" s="307"/>
      <c r="P12" s="307" t="s">
        <v>50</v>
      </c>
      <c r="Q12" s="308">
        <v>0</v>
      </c>
      <c r="R12" s="70"/>
      <c r="S12" s="566"/>
      <c r="T12" s="302"/>
      <c r="U12" s="567"/>
      <c r="W12" s="555"/>
    </row>
    <row r="13" spans="2:23" ht="21">
      <c r="B13" s="239" t="s">
        <v>25</v>
      </c>
      <c r="C13" s="309" t="s">
        <v>46</v>
      </c>
      <c r="D13" t="s">
        <v>51</v>
      </c>
      <c r="E13" s="202">
        <v>0.05</v>
      </c>
      <c r="F13" s="310" t="s">
        <v>52</v>
      </c>
      <c r="G13" s="311" t="s">
        <v>29</v>
      </c>
      <c r="H13" s="335">
        <v>11490</v>
      </c>
      <c r="I13" s="314">
        <v>0</v>
      </c>
      <c r="J13" s="315">
        <f t="shared" si="0"/>
        <v>11490</v>
      </c>
      <c r="K13" s="336" t="s">
        <v>53</v>
      </c>
      <c r="L13" s="317">
        <v>7.0000000000000007E-2</v>
      </c>
      <c r="M13" s="318">
        <v>7.0000000000000007E-2</v>
      </c>
      <c r="N13" s="318">
        <v>7.0000000000000007E-2</v>
      </c>
      <c r="O13" s="319"/>
      <c r="P13" s="319" t="s">
        <v>54</v>
      </c>
      <c r="Q13" s="205" t="s">
        <v>55</v>
      </c>
      <c r="R13" s="1"/>
      <c r="S13" s="335"/>
      <c r="T13" s="315"/>
      <c r="U13" s="563"/>
      <c r="W13" s="555"/>
    </row>
    <row r="14" spans="2:23" ht="21">
      <c r="B14" s="239" t="s">
        <v>25</v>
      </c>
      <c r="C14" s="309" t="s">
        <v>46</v>
      </c>
      <c r="D14" t="s">
        <v>56</v>
      </c>
      <c r="E14" s="202">
        <v>0</v>
      </c>
      <c r="F14" s="310" t="s">
        <v>57</v>
      </c>
      <c r="G14" s="311" t="s">
        <v>34</v>
      </c>
      <c r="H14" s="313">
        <v>9990</v>
      </c>
      <c r="I14" s="314">
        <f>I12</f>
        <v>1000</v>
      </c>
      <c r="J14" s="315">
        <f t="shared" si="0"/>
        <v>8990</v>
      </c>
      <c r="K14" s="334" t="s">
        <v>49</v>
      </c>
      <c r="L14" s="317">
        <v>7.0000000000000007E-2</v>
      </c>
      <c r="M14" s="318">
        <v>7.0000000000000007E-2</v>
      </c>
      <c r="N14" s="318">
        <v>7.0000000000000007E-2</v>
      </c>
      <c r="O14" s="319"/>
      <c r="P14" s="319" t="s">
        <v>50</v>
      </c>
      <c r="Q14" s="205">
        <v>0</v>
      </c>
      <c r="R14" s="1"/>
      <c r="S14" s="335"/>
      <c r="T14" s="315"/>
      <c r="U14" s="563"/>
      <c r="W14" s="555"/>
    </row>
    <row r="15" spans="2:23" ht="21">
      <c r="B15" s="287" t="s">
        <v>25</v>
      </c>
      <c r="C15" s="320" t="s">
        <v>46</v>
      </c>
      <c r="D15" s="18" t="s">
        <v>58</v>
      </c>
      <c r="E15" s="258">
        <v>0</v>
      </c>
      <c r="F15" s="321" t="s">
        <v>59</v>
      </c>
      <c r="G15" s="322" t="s">
        <v>34</v>
      </c>
      <c r="H15" s="335">
        <v>11990</v>
      </c>
      <c r="I15" s="314">
        <f>I13</f>
        <v>0</v>
      </c>
      <c r="J15" s="315">
        <f t="shared" si="0"/>
        <v>11990</v>
      </c>
      <c r="K15" s="336" t="s">
        <v>53</v>
      </c>
      <c r="L15" s="317">
        <v>7.0000000000000007E-2</v>
      </c>
      <c r="M15" s="318">
        <v>7.0000000000000007E-2</v>
      </c>
      <c r="N15" s="318">
        <v>7.0000000000000007E-2</v>
      </c>
      <c r="O15" s="319"/>
      <c r="P15" s="319" t="s">
        <v>54</v>
      </c>
      <c r="Q15" s="205">
        <v>0</v>
      </c>
      <c r="R15" s="1"/>
      <c r="S15" s="335"/>
      <c r="T15" s="315"/>
      <c r="U15" s="563"/>
      <c r="W15" s="555"/>
    </row>
    <row r="16" spans="2:23" ht="21">
      <c r="B16" s="236" t="s">
        <v>25</v>
      </c>
      <c r="C16" s="298" t="s">
        <v>60</v>
      </c>
      <c r="D16" s="20" t="s">
        <v>61</v>
      </c>
      <c r="E16" s="218">
        <v>0.05</v>
      </c>
      <c r="F16" s="299" t="s">
        <v>62</v>
      </c>
      <c r="G16" s="300" t="s">
        <v>29</v>
      </c>
      <c r="H16" s="330">
        <v>10990</v>
      </c>
      <c r="I16" s="301">
        <v>500</v>
      </c>
      <c r="J16" s="302">
        <f t="shared" si="0"/>
        <v>10490</v>
      </c>
      <c r="K16" s="332" t="s">
        <v>30</v>
      </c>
      <c r="L16" s="305">
        <v>7.0000000000000007E-2</v>
      </c>
      <c r="M16" s="306">
        <v>7.0000000000000007E-2</v>
      </c>
      <c r="N16" s="306">
        <v>7.0000000000000007E-2</v>
      </c>
      <c r="O16" s="307"/>
      <c r="P16" s="307" t="s">
        <v>63</v>
      </c>
      <c r="Q16" s="308">
        <v>0</v>
      </c>
      <c r="R16" s="70" t="s">
        <v>64</v>
      </c>
      <c r="S16" s="558"/>
      <c r="T16" s="456"/>
      <c r="U16" s="559"/>
      <c r="W16" s="555"/>
    </row>
    <row r="17" spans="2:23" ht="21">
      <c r="B17" s="239" t="s">
        <v>25</v>
      </c>
      <c r="C17" s="309" t="s">
        <v>60</v>
      </c>
      <c r="D17" t="s">
        <v>65</v>
      </c>
      <c r="E17" s="202">
        <v>0.05</v>
      </c>
      <c r="F17" s="310" t="s">
        <v>66</v>
      </c>
      <c r="G17" s="311" t="s">
        <v>29</v>
      </c>
      <c r="H17" s="313">
        <v>12290</v>
      </c>
      <c r="I17" s="314"/>
      <c r="J17" s="315">
        <f t="shared" si="0"/>
        <v>12290</v>
      </c>
      <c r="K17" s="334" t="s">
        <v>67</v>
      </c>
      <c r="L17" s="317">
        <v>7.0000000000000007E-2</v>
      </c>
      <c r="M17" s="318">
        <v>7.0000000000000007E-2</v>
      </c>
      <c r="N17" s="318">
        <v>7.0000000000000007E-2</v>
      </c>
      <c r="O17" s="319"/>
      <c r="P17" s="319" t="s">
        <v>68</v>
      </c>
      <c r="Q17" s="205">
        <v>0</v>
      </c>
      <c r="R17" s="1" t="s">
        <v>69</v>
      </c>
      <c r="S17" s="335"/>
      <c r="T17" s="315"/>
      <c r="U17" s="563"/>
      <c r="W17" s="555"/>
    </row>
    <row r="18" spans="2:23" ht="21">
      <c r="B18" s="239" t="s">
        <v>25</v>
      </c>
      <c r="C18" s="309" t="s">
        <v>60</v>
      </c>
      <c r="D18" t="s">
        <v>70</v>
      </c>
      <c r="E18" s="202">
        <v>0.05</v>
      </c>
      <c r="F18" s="310" t="s">
        <v>71</v>
      </c>
      <c r="G18" s="311" t="s">
        <v>29</v>
      </c>
      <c r="H18" s="313">
        <v>13490</v>
      </c>
      <c r="I18" s="314">
        <v>100</v>
      </c>
      <c r="J18" s="315">
        <f t="shared" si="0"/>
        <v>13390</v>
      </c>
      <c r="K18" s="334" t="s">
        <v>67</v>
      </c>
      <c r="L18" s="317">
        <v>7.0000000000000007E-2</v>
      </c>
      <c r="M18" s="318">
        <v>7.0000000000000007E-2</v>
      </c>
      <c r="N18" s="318">
        <v>7.0000000000000007E-2</v>
      </c>
      <c r="O18" s="319"/>
      <c r="P18" s="319" t="s">
        <v>72</v>
      </c>
      <c r="Q18" s="568">
        <v>0</v>
      </c>
      <c r="R18" s="1" t="s">
        <v>73</v>
      </c>
      <c r="S18" s="335"/>
      <c r="T18" s="315"/>
      <c r="U18" s="563"/>
      <c r="W18" s="555"/>
    </row>
    <row r="19" spans="2:23" ht="21">
      <c r="B19" s="239" t="s">
        <v>25</v>
      </c>
      <c r="C19" s="309" t="s">
        <v>60</v>
      </c>
      <c r="D19" t="s">
        <v>74</v>
      </c>
      <c r="E19" s="202">
        <v>0.05</v>
      </c>
      <c r="F19" s="310" t="s">
        <v>75</v>
      </c>
      <c r="G19" s="311" t="s">
        <v>29</v>
      </c>
      <c r="H19" s="313">
        <v>13990</v>
      </c>
      <c r="I19" s="314">
        <v>300</v>
      </c>
      <c r="J19" s="315">
        <f t="shared" si="0"/>
        <v>13690</v>
      </c>
      <c r="K19" s="334" t="s">
        <v>67</v>
      </c>
      <c r="L19" s="317">
        <v>7.0000000000000007E-2</v>
      </c>
      <c r="M19" s="318">
        <v>7.0000000000000007E-2</v>
      </c>
      <c r="N19" s="318">
        <v>7.0000000000000007E-2</v>
      </c>
      <c r="O19" s="319"/>
      <c r="P19" s="319" t="s">
        <v>76</v>
      </c>
      <c r="Q19" s="568">
        <v>0</v>
      </c>
      <c r="R19" s="1" t="s">
        <v>77</v>
      </c>
      <c r="S19" s="335"/>
      <c r="T19" s="315"/>
      <c r="U19" s="563"/>
      <c r="W19" s="555"/>
    </row>
    <row r="20" spans="2:23" ht="21">
      <c r="B20" s="239" t="s">
        <v>25</v>
      </c>
      <c r="C20" s="309" t="s">
        <v>60</v>
      </c>
      <c r="D20" t="s">
        <v>78</v>
      </c>
      <c r="E20" s="202">
        <v>0.05</v>
      </c>
      <c r="F20" s="310" t="s">
        <v>79</v>
      </c>
      <c r="G20" s="311" t="s">
        <v>29</v>
      </c>
      <c r="H20" s="313">
        <v>14990</v>
      </c>
      <c r="I20" s="314">
        <v>1000</v>
      </c>
      <c r="J20" s="315">
        <f t="shared" si="0"/>
        <v>13990</v>
      </c>
      <c r="K20" s="334" t="s">
        <v>67</v>
      </c>
      <c r="L20" s="317">
        <v>7.0000000000000007E-2</v>
      </c>
      <c r="M20" s="318">
        <v>7.0000000000000007E-2</v>
      </c>
      <c r="N20" s="318">
        <v>7.0000000000000007E-2</v>
      </c>
      <c r="O20" s="319"/>
      <c r="P20" s="319" t="s">
        <v>80</v>
      </c>
      <c r="Q20" s="568">
        <v>0</v>
      </c>
      <c r="R20" s="1" t="s">
        <v>81</v>
      </c>
      <c r="S20" s="335"/>
      <c r="T20" s="315"/>
      <c r="U20" s="563"/>
      <c r="W20" s="555"/>
    </row>
    <row r="21" spans="2:23" ht="21">
      <c r="B21" s="239" t="s">
        <v>25</v>
      </c>
      <c r="C21" s="309" t="s">
        <v>60</v>
      </c>
      <c r="D21" t="s">
        <v>82</v>
      </c>
      <c r="E21" s="202">
        <v>0</v>
      </c>
      <c r="F21" s="310" t="s">
        <v>83</v>
      </c>
      <c r="G21" s="311" t="s">
        <v>34</v>
      </c>
      <c r="H21" s="313">
        <f>H16+600</f>
        <v>11590</v>
      </c>
      <c r="I21" s="314">
        <v>1100</v>
      </c>
      <c r="J21" s="315">
        <f t="shared" si="0"/>
        <v>10490</v>
      </c>
      <c r="K21" s="334" t="s">
        <v>30</v>
      </c>
      <c r="L21" s="317">
        <v>7.0000000000000007E-2</v>
      </c>
      <c r="M21" s="318">
        <v>7.0000000000000007E-2</v>
      </c>
      <c r="N21" s="318">
        <v>7.0000000000000007E-2</v>
      </c>
      <c r="O21" s="319"/>
      <c r="P21" s="319" t="s">
        <v>63</v>
      </c>
      <c r="Q21" s="205">
        <v>0</v>
      </c>
      <c r="R21" s="1" t="s">
        <v>84</v>
      </c>
      <c r="S21" s="561"/>
      <c r="T21" s="460"/>
      <c r="U21" s="562"/>
      <c r="W21" s="555"/>
    </row>
    <row r="22" spans="2:23" ht="21">
      <c r="B22" s="239" t="s">
        <v>25</v>
      </c>
      <c r="C22" s="309" t="s">
        <v>60</v>
      </c>
      <c r="D22" t="s">
        <v>85</v>
      </c>
      <c r="E22" s="202">
        <v>0</v>
      </c>
      <c r="F22" s="310" t="s">
        <v>86</v>
      </c>
      <c r="G22" s="311" t="s">
        <v>34</v>
      </c>
      <c r="H22" s="313">
        <f>H17+600</f>
        <v>12890</v>
      </c>
      <c r="I22" s="314">
        <f>I17</f>
        <v>0</v>
      </c>
      <c r="J22" s="315">
        <f t="shared" si="0"/>
        <v>12890</v>
      </c>
      <c r="K22" s="334" t="s">
        <v>67</v>
      </c>
      <c r="L22" s="317">
        <v>7.0000000000000007E-2</v>
      </c>
      <c r="M22" s="318">
        <v>7.0000000000000007E-2</v>
      </c>
      <c r="N22" s="318">
        <v>7.0000000000000007E-2</v>
      </c>
      <c r="O22" s="319"/>
      <c r="P22" s="319" t="s">
        <v>68</v>
      </c>
      <c r="Q22" s="205">
        <v>0</v>
      </c>
      <c r="R22" s="1" t="s">
        <v>87</v>
      </c>
      <c r="S22" s="335"/>
      <c r="T22" s="315"/>
      <c r="U22" s="563"/>
      <c r="W22" s="555"/>
    </row>
    <row r="23" spans="2:23" ht="21">
      <c r="B23" s="239" t="s">
        <v>25</v>
      </c>
      <c r="C23" s="309" t="s">
        <v>60</v>
      </c>
      <c r="D23" t="s">
        <v>88</v>
      </c>
      <c r="E23" s="202">
        <v>0</v>
      </c>
      <c r="F23" s="310" t="s">
        <v>89</v>
      </c>
      <c r="G23" s="311" t="s">
        <v>34</v>
      </c>
      <c r="H23" s="313">
        <f>H18+600</f>
        <v>14090</v>
      </c>
      <c r="I23" s="314">
        <f>I18</f>
        <v>100</v>
      </c>
      <c r="J23" s="315">
        <f t="shared" si="0"/>
        <v>13990</v>
      </c>
      <c r="K23" s="334" t="s">
        <v>67</v>
      </c>
      <c r="L23" s="317">
        <v>7.0000000000000007E-2</v>
      </c>
      <c r="M23" s="318">
        <v>7.0000000000000007E-2</v>
      </c>
      <c r="N23" s="318">
        <v>7.0000000000000007E-2</v>
      </c>
      <c r="O23" s="319"/>
      <c r="P23" s="319" t="s">
        <v>72</v>
      </c>
      <c r="Q23" s="205">
        <v>0</v>
      </c>
      <c r="R23" s="1" t="s">
        <v>90</v>
      </c>
      <c r="S23" s="335"/>
      <c r="T23" s="315"/>
      <c r="U23" s="563"/>
      <c r="W23" s="555"/>
    </row>
    <row r="24" spans="2:23" ht="21">
      <c r="B24" s="239" t="s">
        <v>25</v>
      </c>
      <c r="C24" s="309" t="s">
        <v>60</v>
      </c>
      <c r="D24" t="s">
        <v>91</v>
      </c>
      <c r="E24" s="202">
        <v>0</v>
      </c>
      <c r="F24" s="310" t="s">
        <v>92</v>
      </c>
      <c r="G24" s="311" t="s">
        <v>34</v>
      </c>
      <c r="H24" s="313">
        <f>H19+600</f>
        <v>14590</v>
      </c>
      <c r="I24" s="314">
        <f>I19</f>
        <v>300</v>
      </c>
      <c r="J24" s="315">
        <f t="shared" si="0"/>
        <v>14290</v>
      </c>
      <c r="K24" s="334" t="s">
        <v>67</v>
      </c>
      <c r="L24" s="317">
        <v>7.0000000000000007E-2</v>
      </c>
      <c r="M24" s="318">
        <v>7.0000000000000007E-2</v>
      </c>
      <c r="N24" s="318">
        <v>7.0000000000000007E-2</v>
      </c>
      <c r="O24" s="319"/>
      <c r="P24" s="319" t="s">
        <v>76</v>
      </c>
      <c r="Q24" s="205">
        <v>0</v>
      </c>
      <c r="R24" s="1" t="s">
        <v>93</v>
      </c>
      <c r="S24" s="335"/>
      <c r="T24" s="315"/>
      <c r="U24" s="563"/>
      <c r="W24" s="555"/>
    </row>
    <row r="25" spans="2:23" ht="21">
      <c r="B25" s="287" t="s">
        <v>25</v>
      </c>
      <c r="C25" s="320" t="s">
        <v>60</v>
      </c>
      <c r="D25" s="18" t="s">
        <v>94</v>
      </c>
      <c r="E25" s="258">
        <v>0</v>
      </c>
      <c r="F25" s="321" t="s">
        <v>95</v>
      </c>
      <c r="G25" s="322" t="s">
        <v>34</v>
      </c>
      <c r="H25" s="313">
        <f>H20+600</f>
        <v>15590</v>
      </c>
      <c r="I25" s="338">
        <f>+I20</f>
        <v>1000</v>
      </c>
      <c r="J25" s="315">
        <f t="shared" si="0"/>
        <v>14590</v>
      </c>
      <c r="K25" s="293" t="s">
        <v>67</v>
      </c>
      <c r="L25" s="317">
        <v>7.0000000000000007E-2</v>
      </c>
      <c r="M25" s="318">
        <v>7.0000000000000007E-2</v>
      </c>
      <c r="N25" s="318">
        <v>7.0000000000000007E-2</v>
      </c>
      <c r="O25" s="319"/>
      <c r="P25" s="319" t="s">
        <v>80</v>
      </c>
      <c r="Q25" s="205">
        <v>0</v>
      </c>
      <c r="R25" s="1" t="s">
        <v>96</v>
      </c>
      <c r="S25" s="335"/>
      <c r="T25" s="315"/>
      <c r="U25" s="563"/>
      <c r="W25" s="555"/>
    </row>
    <row r="26" spans="2:23" ht="21">
      <c r="B26" s="236" t="s">
        <v>25</v>
      </c>
      <c r="C26" s="298" t="s">
        <v>97</v>
      </c>
      <c r="D26" s="20" t="s">
        <v>98</v>
      </c>
      <c r="E26" s="202">
        <v>0.05</v>
      </c>
      <c r="F26" s="299" t="s">
        <v>99</v>
      </c>
      <c r="G26" s="300" t="s">
        <v>29</v>
      </c>
      <c r="H26" s="330">
        <v>13990</v>
      </c>
      <c r="I26" s="301">
        <v>500</v>
      </c>
      <c r="J26" s="302">
        <f t="shared" si="0"/>
        <v>13490</v>
      </c>
      <c r="K26" s="332" t="s">
        <v>100</v>
      </c>
      <c r="L26" s="305">
        <v>7.0000000000000007E-2</v>
      </c>
      <c r="M26" s="306">
        <v>7.0000000000000007E-2</v>
      </c>
      <c r="N26" s="306">
        <v>7.0000000000000007E-2</v>
      </c>
      <c r="O26" s="307"/>
      <c r="P26" s="307"/>
      <c r="Q26" s="308">
        <v>0</v>
      </c>
      <c r="R26" s="70"/>
      <c r="S26" s="558">
        <f>+J26*95%</f>
        <v>12815.5</v>
      </c>
      <c r="T26" s="456">
        <v>400</v>
      </c>
      <c r="U26" s="559">
        <f>+S26-T26</f>
        <v>12415.5</v>
      </c>
      <c r="W26" s="560">
        <f>+J26-S26+T26</f>
        <v>1074.5</v>
      </c>
    </row>
    <row r="27" spans="2:23" ht="21">
      <c r="B27" s="239" t="s">
        <v>25</v>
      </c>
      <c r="C27" s="309" t="s">
        <v>97</v>
      </c>
      <c r="D27" t="s">
        <v>101</v>
      </c>
      <c r="E27" s="202">
        <v>0.05</v>
      </c>
      <c r="F27" s="310" t="s">
        <v>102</v>
      </c>
      <c r="G27" s="311" t="s">
        <v>29</v>
      </c>
      <c r="H27" s="313">
        <v>14490</v>
      </c>
      <c r="I27" s="314"/>
      <c r="J27" s="315">
        <f t="shared" si="0"/>
        <v>14490</v>
      </c>
      <c r="K27" s="333" t="s">
        <v>103</v>
      </c>
      <c r="L27" s="317">
        <v>7.0000000000000007E-2</v>
      </c>
      <c r="M27" s="318">
        <v>7.0000000000000007E-2</v>
      </c>
      <c r="N27" s="318">
        <v>7.0000000000000007E-2</v>
      </c>
      <c r="O27" s="319"/>
      <c r="P27" s="319" t="s">
        <v>104</v>
      </c>
      <c r="Q27" s="205">
        <v>0</v>
      </c>
      <c r="R27" s="1"/>
      <c r="S27" s="561">
        <f t="shared" ref="S27:S31" si="1">+J27*95%</f>
        <v>13765.5</v>
      </c>
      <c r="T27" s="460">
        <v>400</v>
      </c>
      <c r="U27" s="562">
        <f t="shared" ref="U27:U31" si="2">+S27-T27</f>
        <v>13365.5</v>
      </c>
      <c r="W27" s="560">
        <f>+J27-S27+T27</f>
        <v>1124.5</v>
      </c>
    </row>
    <row r="28" spans="2:23" ht="21">
      <c r="B28" s="239" t="s">
        <v>25</v>
      </c>
      <c r="C28" s="309" t="s">
        <v>97</v>
      </c>
      <c r="D28" t="s">
        <v>105</v>
      </c>
      <c r="E28" s="202">
        <v>0.05</v>
      </c>
      <c r="F28" s="310" t="s">
        <v>106</v>
      </c>
      <c r="G28" s="311" t="s">
        <v>29</v>
      </c>
      <c r="H28" s="313">
        <v>15490</v>
      </c>
      <c r="I28" s="314"/>
      <c r="J28" s="315">
        <f t="shared" si="0"/>
        <v>15490</v>
      </c>
      <c r="K28" s="333" t="s">
        <v>103</v>
      </c>
      <c r="L28" s="317">
        <v>7.0000000000000007E-2</v>
      </c>
      <c r="M28" s="318">
        <v>7.0000000000000007E-2</v>
      </c>
      <c r="N28" s="318">
        <v>7.0000000000000007E-2</v>
      </c>
      <c r="O28" s="319"/>
      <c r="P28" s="319" t="s">
        <v>107</v>
      </c>
      <c r="Q28" s="205">
        <v>0</v>
      </c>
      <c r="R28" s="1"/>
      <c r="S28" s="561">
        <f t="shared" si="1"/>
        <v>14715.5</v>
      </c>
      <c r="T28" s="460">
        <v>400</v>
      </c>
      <c r="U28" s="562">
        <f t="shared" si="2"/>
        <v>14315.5</v>
      </c>
      <c r="W28" s="560">
        <f>+J28-S28+T28</f>
        <v>1174.5</v>
      </c>
    </row>
    <row r="29" spans="2:23" ht="21">
      <c r="B29" s="239" t="s">
        <v>25</v>
      </c>
      <c r="C29" s="309" t="s">
        <v>97</v>
      </c>
      <c r="D29" t="s">
        <v>108</v>
      </c>
      <c r="E29" s="202">
        <v>0</v>
      </c>
      <c r="F29" s="310" t="s">
        <v>109</v>
      </c>
      <c r="G29" s="311" t="s">
        <v>34</v>
      </c>
      <c r="H29" s="458">
        <f>H26+600</f>
        <v>14590</v>
      </c>
      <c r="I29" s="459">
        <v>1600</v>
      </c>
      <c r="J29" s="460">
        <f t="shared" si="0"/>
        <v>12990</v>
      </c>
      <c r="K29" s="333" t="s">
        <v>103</v>
      </c>
      <c r="L29" s="317">
        <v>7.0000000000000007E-2</v>
      </c>
      <c r="M29" s="318">
        <v>7.0000000000000007E-2</v>
      </c>
      <c r="N29" s="318">
        <v>7.0000000000000007E-2</v>
      </c>
      <c r="O29" s="319"/>
      <c r="P29" s="319" t="s">
        <v>110</v>
      </c>
      <c r="Q29" s="205">
        <v>0</v>
      </c>
      <c r="R29" s="1"/>
      <c r="S29" s="561"/>
      <c r="T29" s="460"/>
      <c r="U29" s="562"/>
      <c r="W29" s="555"/>
    </row>
    <row r="30" spans="2:23" ht="21">
      <c r="B30" s="239" t="s">
        <v>25</v>
      </c>
      <c r="C30" s="309" t="s">
        <v>97</v>
      </c>
      <c r="D30" t="s">
        <v>111</v>
      </c>
      <c r="E30" s="202">
        <v>0</v>
      </c>
      <c r="F30" s="310" t="s">
        <v>112</v>
      </c>
      <c r="G30" s="311" t="s">
        <v>34</v>
      </c>
      <c r="H30" s="313">
        <f>H27+600</f>
        <v>15090</v>
      </c>
      <c r="I30" s="314"/>
      <c r="J30" s="315">
        <f t="shared" si="0"/>
        <v>15090</v>
      </c>
      <c r="K30" s="333" t="s">
        <v>103</v>
      </c>
      <c r="L30" s="317">
        <v>7.0000000000000007E-2</v>
      </c>
      <c r="M30" s="318">
        <v>7.0000000000000007E-2</v>
      </c>
      <c r="N30" s="318">
        <v>7.0000000000000007E-2</v>
      </c>
      <c r="O30" s="319"/>
      <c r="P30" s="319" t="s">
        <v>104</v>
      </c>
      <c r="Q30" s="205">
        <v>0</v>
      </c>
      <c r="R30" s="1"/>
      <c r="S30" s="561">
        <f t="shared" si="1"/>
        <v>14335.5</v>
      </c>
      <c r="T30" s="460">
        <v>400</v>
      </c>
      <c r="U30" s="562">
        <f t="shared" si="2"/>
        <v>13935.5</v>
      </c>
      <c r="W30" s="560">
        <f>+J30-S30+T30</f>
        <v>1154.5</v>
      </c>
    </row>
    <row r="31" spans="2:23" ht="21">
      <c r="B31" s="287" t="s">
        <v>25</v>
      </c>
      <c r="C31" s="320" t="s">
        <v>97</v>
      </c>
      <c r="D31" s="18" t="s">
        <v>113</v>
      </c>
      <c r="E31" s="258">
        <v>0</v>
      </c>
      <c r="F31" s="321" t="s">
        <v>114</v>
      </c>
      <c r="G31" s="322" t="s">
        <v>34</v>
      </c>
      <c r="H31" s="313">
        <f>H28+600</f>
        <v>16090</v>
      </c>
      <c r="I31" s="314"/>
      <c r="J31" s="315">
        <f t="shared" si="0"/>
        <v>16090</v>
      </c>
      <c r="K31" s="333" t="s">
        <v>103</v>
      </c>
      <c r="L31" s="317">
        <v>7.0000000000000007E-2</v>
      </c>
      <c r="M31" s="318">
        <v>7.0000000000000007E-2</v>
      </c>
      <c r="N31" s="318">
        <v>7.0000000000000007E-2</v>
      </c>
      <c r="O31" s="319"/>
      <c r="P31" s="319" t="s">
        <v>107</v>
      </c>
      <c r="Q31" s="205">
        <v>0</v>
      </c>
      <c r="R31" s="1"/>
      <c r="S31" s="561">
        <f t="shared" si="1"/>
        <v>15285.5</v>
      </c>
      <c r="T31" s="460">
        <v>400</v>
      </c>
      <c r="U31" s="562">
        <f t="shared" si="2"/>
        <v>14885.5</v>
      </c>
      <c r="W31" s="560">
        <f>+J31-S31+T31</f>
        <v>1204.5</v>
      </c>
    </row>
    <row r="32" spans="2:23" ht="21">
      <c r="B32" s="236" t="s">
        <v>25</v>
      </c>
      <c r="C32" s="217" t="s">
        <v>115</v>
      </c>
      <c r="D32" s="19" t="s">
        <v>116</v>
      </c>
      <c r="E32" s="218">
        <v>0</v>
      </c>
      <c r="F32" s="339" t="s">
        <v>117</v>
      </c>
      <c r="G32" s="340" t="s">
        <v>29</v>
      </c>
      <c r="H32" s="341">
        <v>15990</v>
      </c>
      <c r="I32" s="342"/>
      <c r="J32" s="343">
        <f>H32-I32</f>
        <v>15990</v>
      </c>
      <c r="K32" s="331" t="s">
        <v>118</v>
      </c>
      <c r="L32" s="344">
        <v>7.0000000000000007E-2</v>
      </c>
      <c r="M32" s="345">
        <v>7.0000000000000007E-2</v>
      </c>
      <c r="N32" s="345">
        <v>7.0000000000000007E-2</v>
      </c>
      <c r="O32" s="346"/>
      <c r="P32" s="346" t="s">
        <v>119</v>
      </c>
      <c r="Q32" s="347">
        <v>0</v>
      </c>
      <c r="R32" s="569"/>
      <c r="S32" s="570"/>
      <c r="T32" s="343"/>
      <c r="U32" s="571"/>
      <c r="W32" s="555"/>
    </row>
    <row r="33" spans="2:23" ht="21">
      <c r="B33" s="239" t="s">
        <v>25</v>
      </c>
      <c r="C33" s="201" t="s">
        <v>115</v>
      </c>
      <c r="D33" s="15" t="s">
        <v>120</v>
      </c>
      <c r="E33" s="202">
        <v>0</v>
      </c>
      <c r="F33" s="348" t="s">
        <v>121</v>
      </c>
      <c r="G33" s="349" t="s">
        <v>29</v>
      </c>
      <c r="H33" s="350">
        <f>H32+1000</f>
        <v>16990</v>
      </c>
      <c r="I33" s="351"/>
      <c r="J33" s="352">
        <f t="shared" ref="J33:J41" si="3">H33-I33</f>
        <v>16990</v>
      </c>
      <c r="K33" s="333" t="s">
        <v>118</v>
      </c>
      <c r="L33" s="353">
        <v>7.0000000000000007E-2</v>
      </c>
      <c r="M33" s="354">
        <v>7.0000000000000007E-2</v>
      </c>
      <c r="N33" s="354">
        <v>7.0000000000000007E-2</v>
      </c>
      <c r="O33" s="355"/>
      <c r="P33" s="355"/>
      <c r="Q33" s="356"/>
      <c r="R33" s="572"/>
      <c r="S33" s="573"/>
      <c r="T33" s="352"/>
      <c r="U33" s="574"/>
      <c r="W33" s="555"/>
    </row>
    <row r="34" spans="2:23" ht="21">
      <c r="B34" s="239" t="s">
        <v>25</v>
      </c>
      <c r="C34" s="201" t="s">
        <v>115</v>
      </c>
      <c r="D34" s="15" t="s">
        <v>122</v>
      </c>
      <c r="E34" s="202">
        <v>0.1</v>
      </c>
      <c r="F34" s="348" t="s">
        <v>123</v>
      </c>
      <c r="G34" s="349" t="s">
        <v>29</v>
      </c>
      <c r="H34" s="462">
        <v>17990</v>
      </c>
      <c r="I34" s="463">
        <v>500</v>
      </c>
      <c r="J34" s="464">
        <f t="shared" si="3"/>
        <v>17490</v>
      </c>
      <c r="K34" s="333" t="s">
        <v>49</v>
      </c>
      <c r="L34" s="359">
        <v>7.0000000000000007E-2</v>
      </c>
      <c r="M34" s="360">
        <v>7.0000000000000007E-2</v>
      </c>
      <c r="N34" s="360">
        <v>7.0000000000000007E-2</v>
      </c>
      <c r="O34" s="361"/>
      <c r="P34" s="361" t="s">
        <v>124</v>
      </c>
      <c r="Q34" s="362">
        <v>0</v>
      </c>
      <c r="R34" s="575"/>
      <c r="S34" s="561">
        <f t="shared" ref="S34:S35" si="4">+J34*95%</f>
        <v>16615.5</v>
      </c>
      <c r="T34" s="460"/>
      <c r="U34" s="562"/>
      <c r="W34" s="560">
        <f>+J34-S34+T34</f>
        <v>874.5</v>
      </c>
    </row>
    <row r="35" spans="2:23" ht="21">
      <c r="B35" s="239" t="s">
        <v>25</v>
      </c>
      <c r="C35" s="201" t="s">
        <v>115</v>
      </c>
      <c r="D35" s="15" t="s">
        <v>125</v>
      </c>
      <c r="E35" s="202">
        <v>0.1</v>
      </c>
      <c r="F35" s="348" t="s">
        <v>126</v>
      </c>
      <c r="G35" s="349" t="s">
        <v>29</v>
      </c>
      <c r="H35" s="462">
        <f>H34+1000</f>
        <v>18990</v>
      </c>
      <c r="I35" s="463">
        <v>500</v>
      </c>
      <c r="J35" s="464">
        <f t="shared" si="3"/>
        <v>18490</v>
      </c>
      <c r="K35" s="333" t="s">
        <v>49</v>
      </c>
      <c r="L35" s="359">
        <v>7.0000000000000007E-2</v>
      </c>
      <c r="M35" s="360">
        <v>7.0000000000000007E-2</v>
      </c>
      <c r="N35" s="360">
        <v>7.0000000000000007E-2</v>
      </c>
      <c r="O35" s="361"/>
      <c r="P35" s="361"/>
      <c r="Q35" s="362"/>
      <c r="R35" s="575"/>
      <c r="S35" s="561">
        <f t="shared" si="4"/>
        <v>17565.5</v>
      </c>
      <c r="T35" s="460"/>
      <c r="U35" s="562"/>
      <c r="W35" s="560">
        <f>+J35-S35+T35</f>
        <v>924.5</v>
      </c>
    </row>
    <row r="36" spans="2:23" ht="21">
      <c r="B36" s="239" t="s">
        <v>25</v>
      </c>
      <c r="C36" s="201" t="s">
        <v>115</v>
      </c>
      <c r="D36" s="15" t="s">
        <v>127</v>
      </c>
      <c r="E36" s="202">
        <v>0</v>
      </c>
      <c r="F36" s="348" t="s">
        <v>128</v>
      </c>
      <c r="G36" s="349" t="s">
        <v>34</v>
      </c>
      <c r="H36" s="461">
        <f>H32+600</f>
        <v>16590</v>
      </c>
      <c r="I36" s="357">
        <v>600</v>
      </c>
      <c r="J36" s="358">
        <f t="shared" si="3"/>
        <v>15990</v>
      </c>
      <c r="K36" s="333" t="s">
        <v>118</v>
      </c>
      <c r="L36" s="363">
        <v>7.0000000000000007E-2</v>
      </c>
      <c r="M36" s="364">
        <v>7.0000000000000007E-2</v>
      </c>
      <c r="N36" s="364">
        <v>7.0000000000000007E-2</v>
      </c>
      <c r="O36" s="365"/>
      <c r="P36" s="365" t="s">
        <v>119</v>
      </c>
      <c r="Q36" s="366">
        <v>0</v>
      </c>
      <c r="R36" s="576"/>
      <c r="S36" s="577"/>
      <c r="T36" s="464"/>
      <c r="U36" s="578"/>
      <c r="W36" s="555"/>
    </row>
    <row r="37" spans="2:23" ht="21">
      <c r="B37" s="239" t="s">
        <v>25</v>
      </c>
      <c r="C37" s="201" t="s">
        <v>115</v>
      </c>
      <c r="D37" s="15" t="s">
        <v>129</v>
      </c>
      <c r="E37" s="202">
        <v>0</v>
      </c>
      <c r="F37" s="348" t="s">
        <v>130</v>
      </c>
      <c r="G37" s="349" t="s">
        <v>34</v>
      </c>
      <c r="H37" s="461">
        <f>H34+600</f>
        <v>18590</v>
      </c>
      <c r="I37" s="357">
        <v>1100</v>
      </c>
      <c r="J37" s="358">
        <f t="shared" si="3"/>
        <v>17490</v>
      </c>
      <c r="K37" s="333" t="s">
        <v>49</v>
      </c>
      <c r="L37" s="353">
        <v>7.0000000000000007E-2</v>
      </c>
      <c r="M37" s="354">
        <v>7.0000000000000007E-2</v>
      </c>
      <c r="N37" s="354">
        <v>7.0000000000000007E-2</v>
      </c>
      <c r="O37" s="355"/>
      <c r="P37" s="355" t="s">
        <v>124</v>
      </c>
      <c r="Q37" s="356">
        <v>0</v>
      </c>
      <c r="R37" s="572"/>
      <c r="S37" s="561">
        <f t="shared" ref="S37" si="5">+J37*95%</f>
        <v>16615.5</v>
      </c>
      <c r="T37" s="460"/>
      <c r="U37" s="562"/>
      <c r="W37" s="560">
        <f>+J37-S37+T37</f>
        <v>874.5</v>
      </c>
    </row>
    <row r="38" spans="2:23" ht="21">
      <c r="B38" s="239" t="s">
        <v>25</v>
      </c>
      <c r="C38" s="201" t="s">
        <v>115</v>
      </c>
      <c r="D38" s="15" t="s">
        <v>131</v>
      </c>
      <c r="E38" s="202">
        <v>0</v>
      </c>
      <c r="F38" s="348" t="s">
        <v>132</v>
      </c>
      <c r="G38" s="349" t="s">
        <v>34</v>
      </c>
      <c r="H38" s="461">
        <f>H32+600</f>
        <v>16590</v>
      </c>
      <c r="I38" s="357">
        <v>600</v>
      </c>
      <c r="J38" s="358">
        <f t="shared" si="3"/>
        <v>15990</v>
      </c>
      <c r="K38" s="333" t="s">
        <v>118</v>
      </c>
      <c r="L38" s="353">
        <v>7.0000000000000007E-2</v>
      </c>
      <c r="M38" s="354">
        <v>7.0000000000000007E-2</v>
      </c>
      <c r="N38" s="354">
        <v>7.0000000000000007E-2</v>
      </c>
      <c r="O38" s="355"/>
      <c r="P38" s="355" t="s">
        <v>119</v>
      </c>
      <c r="Q38" s="356">
        <v>0</v>
      </c>
      <c r="R38" s="572"/>
      <c r="S38" s="577"/>
      <c r="T38" s="464"/>
      <c r="U38" s="578"/>
      <c r="W38" s="555"/>
    </row>
    <row r="39" spans="2:23" ht="21">
      <c r="B39" s="239" t="s">
        <v>25</v>
      </c>
      <c r="C39" s="201" t="s">
        <v>115</v>
      </c>
      <c r="D39" s="15" t="s">
        <v>133</v>
      </c>
      <c r="E39" s="202">
        <v>0</v>
      </c>
      <c r="F39" s="348" t="s">
        <v>134</v>
      </c>
      <c r="G39" s="349" t="s">
        <v>34</v>
      </c>
      <c r="H39" s="461">
        <f>$H$37</f>
        <v>18590</v>
      </c>
      <c r="I39" s="357">
        <v>1100</v>
      </c>
      <c r="J39" s="358">
        <f t="shared" si="3"/>
        <v>17490</v>
      </c>
      <c r="K39" s="333" t="s">
        <v>49</v>
      </c>
      <c r="L39" s="353">
        <v>7.0000000000000007E-2</v>
      </c>
      <c r="M39" s="354">
        <v>7.0000000000000007E-2</v>
      </c>
      <c r="N39" s="354">
        <v>7.0000000000000007E-2</v>
      </c>
      <c r="O39" s="355"/>
      <c r="P39" s="355" t="s">
        <v>124</v>
      </c>
      <c r="Q39" s="356">
        <v>0</v>
      </c>
      <c r="R39" s="572"/>
      <c r="S39" s="577"/>
      <c r="T39" s="464"/>
      <c r="U39" s="578"/>
      <c r="W39" s="555"/>
    </row>
    <row r="40" spans="2:23" ht="21">
      <c r="B40" s="239" t="s">
        <v>25</v>
      </c>
      <c r="C40" s="201" t="s">
        <v>115</v>
      </c>
      <c r="D40" s="15" t="s">
        <v>135</v>
      </c>
      <c r="E40" s="202">
        <v>0</v>
      </c>
      <c r="F40" s="348" t="s">
        <v>136</v>
      </c>
      <c r="G40" s="349" t="s">
        <v>137</v>
      </c>
      <c r="H40" s="461">
        <f>H32+600</f>
        <v>16590</v>
      </c>
      <c r="I40" s="357">
        <v>600</v>
      </c>
      <c r="J40" s="358">
        <f t="shared" si="3"/>
        <v>15990</v>
      </c>
      <c r="K40" s="333" t="s">
        <v>118</v>
      </c>
      <c r="L40" s="353">
        <v>7.0000000000000007E-2</v>
      </c>
      <c r="M40" s="354">
        <v>7.0000000000000007E-2</v>
      </c>
      <c r="N40" s="354">
        <v>7.0000000000000007E-2</v>
      </c>
      <c r="O40" s="355"/>
      <c r="P40" s="355" t="s">
        <v>119</v>
      </c>
      <c r="Q40" s="356">
        <v>0</v>
      </c>
      <c r="R40" s="572"/>
      <c r="S40" s="577"/>
      <c r="T40" s="464"/>
      <c r="U40" s="578"/>
      <c r="W40" s="555"/>
    </row>
    <row r="41" spans="2:23" ht="21">
      <c r="B41" s="239" t="s">
        <v>25</v>
      </c>
      <c r="C41" s="201" t="s">
        <v>115</v>
      </c>
      <c r="D41" s="15" t="s">
        <v>138</v>
      </c>
      <c r="E41" s="202">
        <v>0</v>
      </c>
      <c r="F41" s="348" t="s">
        <v>139</v>
      </c>
      <c r="G41" s="349" t="s">
        <v>137</v>
      </c>
      <c r="H41" s="461">
        <f>$H$37</f>
        <v>18590</v>
      </c>
      <c r="I41" s="357">
        <v>1100</v>
      </c>
      <c r="J41" s="358">
        <f t="shared" si="3"/>
        <v>17490</v>
      </c>
      <c r="K41" s="333" t="s">
        <v>49</v>
      </c>
      <c r="L41" s="353">
        <v>7.0000000000000007E-2</v>
      </c>
      <c r="M41" s="354">
        <v>7.0000000000000007E-2</v>
      </c>
      <c r="N41" s="354">
        <v>7.0000000000000007E-2</v>
      </c>
      <c r="O41" s="355"/>
      <c r="P41" s="355" t="s">
        <v>124</v>
      </c>
      <c r="Q41" s="356">
        <v>0</v>
      </c>
      <c r="R41" s="572"/>
      <c r="S41" s="577"/>
      <c r="T41" s="464"/>
      <c r="U41" s="578"/>
      <c r="W41" s="555"/>
    </row>
    <row r="42" spans="2:23" ht="21">
      <c r="B42" s="236" t="s">
        <v>25</v>
      </c>
      <c r="C42" s="298" t="s">
        <v>140</v>
      </c>
      <c r="D42" s="20" t="s">
        <v>141</v>
      </c>
      <c r="E42" s="218">
        <v>7.4999999999999997E-2</v>
      </c>
      <c r="F42" s="299" t="s">
        <v>142</v>
      </c>
      <c r="G42" s="300" t="s">
        <v>29</v>
      </c>
      <c r="H42" s="454">
        <v>17990</v>
      </c>
      <c r="I42" s="455"/>
      <c r="J42" s="456">
        <f>+H42-I42</f>
        <v>17990</v>
      </c>
      <c r="K42" s="332" t="s">
        <v>67</v>
      </c>
      <c r="L42" s="305">
        <v>7.0000000000000007E-2</v>
      </c>
      <c r="M42" s="306">
        <v>7.0000000000000007E-2</v>
      </c>
      <c r="N42" s="306">
        <v>7.0000000000000007E-2</v>
      </c>
      <c r="O42" s="307"/>
      <c r="P42" s="307" t="s">
        <v>143</v>
      </c>
      <c r="Q42" s="308">
        <v>0</v>
      </c>
      <c r="R42" s="70"/>
      <c r="S42" s="579">
        <f>+J42*97.5%</f>
        <v>17540.25</v>
      </c>
      <c r="T42" s="456">
        <v>700</v>
      </c>
      <c r="U42" s="559">
        <f t="shared" ref="U42" si="6">+S42-T42</f>
        <v>16840.25</v>
      </c>
      <c r="W42" s="560">
        <f>+J42-S42+T42</f>
        <v>1149.75</v>
      </c>
    </row>
    <row r="43" spans="2:23" ht="21">
      <c r="B43" s="239" t="s">
        <v>25</v>
      </c>
      <c r="C43" s="309" t="s">
        <v>140</v>
      </c>
      <c r="D43" t="s">
        <v>144</v>
      </c>
      <c r="E43" s="202">
        <v>7.4999999999999997E-2</v>
      </c>
      <c r="F43" s="310" t="s">
        <v>145</v>
      </c>
      <c r="G43" s="311" t="s">
        <v>29</v>
      </c>
      <c r="H43" s="313">
        <v>18990</v>
      </c>
      <c r="I43" s="314"/>
      <c r="J43" s="315">
        <f t="shared" ref="J43:J45" si="7">H43-I43</f>
        <v>18990</v>
      </c>
      <c r="K43" s="334" t="s">
        <v>67</v>
      </c>
      <c r="L43" s="317">
        <v>7.0000000000000007E-2</v>
      </c>
      <c r="M43" s="318">
        <v>7.0000000000000007E-2</v>
      </c>
      <c r="N43" s="318">
        <v>7.0000000000000007E-2</v>
      </c>
      <c r="O43" s="319"/>
      <c r="P43" s="319" t="s">
        <v>146</v>
      </c>
      <c r="Q43" s="568" t="s">
        <v>55</v>
      </c>
      <c r="R43" s="1"/>
      <c r="S43" s="561"/>
      <c r="T43" s="460"/>
      <c r="U43" s="562"/>
      <c r="W43" s="555"/>
    </row>
    <row r="44" spans="2:23" ht="21">
      <c r="B44" s="239" t="s">
        <v>25</v>
      </c>
      <c r="C44" s="309" t="s">
        <v>140</v>
      </c>
      <c r="D44" t="s">
        <v>147</v>
      </c>
      <c r="E44" s="202">
        <v>7.4999999999999997E-2</v>
      </c>
      <c r="F44" s="310" t="s">
        <v>148</v>
      </c>
      <c r="G44" s="311" t="s">
        <v>29</v>
      </c>
      <c r="H44" s="313">
        <v>19490</v>
      </c>
      <c r="I44" s="314">
        <v>500</v>
      </c>
      <c r="J44" s="315">
        <f t="shared" si="7"/>
        <v>18990</v>
      </c>
      <c r="K44" s="334" t="s">
        <v>67</v>
      </c>
      <c r="L44" s="317">
        <v>7.0000000000000007E-2</v>
      </c>
      <c r="M44" s="318">
        <v>7.0000000000000007E-2</v>
      </c>
      <c r="N44" s="318">
        <v>7.0000000000000007E-2</v>
      </c>
      <c r="O44" s="319"/>
      <c r="P44" s="319" t="s">
        <v>149</v>
      </c>
      <c r="Q44" s="205">
        <v>0</v>
      </c>
      <c r="R44" s="1"/>
      <c r="S44" s="335"/>
      <c r="T44" s="315"/>
      <c r="U44" s="563"/>
      <c r="W44" s="555"/>
    </row>
    <row r="45" spans="2:23" ht="21">
      <c r="B45" s="239" t="s">
        <v>25</v>
      </c>
      <c r="C45" s="309" t="s">
        <v>140</v>
      </c>
      <c r="D45" t="s">
        <v>150</v>
      </c>
      <c r="E45" s="202">
        <v>7.4999999999999997E-2</v>
      </c>
      <c r="F45" s="310" t="s">
        <v>151</v>
      </c>
      <c r="G45" s="311" t="s">
        <v>29</v>
      </c>
      <c r="H45" s="313">
        <v>20490</v>
      </c>
      <c r="I45" s="314">
        <v>500</v>
      </c>
      <c r="J45" s="315">
        <f t="shared" si="7"/>
        <v>19990</v>
      </c>
      <c r="K45" s="334" t="s">
        <v>67</v>
      </c>
      <c r="L45" s="317">
        <v>7.0000000000000007E-2</v>
      </c>
      <c r="M45" s="318">
        <v>7.0000000000000007E-2</v>
      </c>
      <c r="N45" s="318">
        <v>7.0000000000000007E-2</v>
      </c>
      <c r="O45" s="319"/>
      <c r="P45" s="319" t="s">
        <v>152</v>
      </c>
      <c r="Q45" s="568" t="s">
        <v>55</v>
      </c>
      <c r="R45" s="1"/>
      <c r="S45" s="335"/>
      <c r="T45" s="315"/>
      <c r="U45" s="563"/>
      <c r="W45" s="555"/>
    </row>
    <row r="46" spans="2:23" ht="21">
      <c r="B46" s="239" t="s">
        <v>25</v>
      </c>
      <c r="C46" s="309" t="s">
        <v>140</v>
      </c>
      <c r="D46" t="s">
        <v>153</v>
      </c>
      <c r="E46" s="202">
        <v>0</v>
      </c>
      <c r="F46" s="310" t="s">
        <v>154</v>
      </c>
      <c r="G46" s="311" t="s">
        <v>34</v>
      </c>
      <c r="H46" s="458">
        <f>+H42+600</f>
        <v>18590</v>
      </c>
      <c r="I46" s="459">
        <v>600</v>
      </c>
      <c r="J46" s="460">
        <f>+H46-I46</f>
        <v>17990</v>
      </c>
      <c r="K46" s="334" t="s">
        <v>67</v>
      </c>
      <c r="L46" s="317">
        <v>7.0000000000000007E-2</v>
      </c>
      <c r="M46" s="318">
        <v>7.0000000000000007E-2</v>
      </c>
      <c r="N46" s="318">
        <v>7.0000000000000007E-2</v>
      </c>
      <c r="O46" s="319"/>
      <c r="P46" s="319" t="s">
        <v>143</v>
      </c>
      <c r="Q46" s="205">
        <v>0</v>
      </c>
      <c r="R46" s="1"/>
      <c r="S46" s="561">
        <f>+J46*97.5%</f>
        <v>17540.25</v>
      </c>
      <c r="T46" s="460">
        <v>700</v>
      </c>
      <c r="U46" s="562">
        <f t="shared" ref="U46" si="8">+S46-T46</f>
        <v>16840.25</v>
      </c>
      <c r="W46" s="560">
        <f>+J46-S46+T46</f>
        <v>1149.75</v>
      </c>
    </row>
    <row r="47" spans="2:23" ht="21">
      <c r="B47" s="239" t="s">
        <v>25</v>
      </c>
      <c r="C47" s="309" t="s">
        <v>140</v>
      </c>
      <c r="D47" t="s">
        <v>155</v>
      </c>
      <c r="E47" s="202">
        <v>0</v>
      </c>
      <c r="F47" s="310" t="s">
        <v>156</v>
      </c>
      <c r="G47" s="311" t="s">
        <v>34</v>
      </c>
      <c r="H47" s="313">
        <f>+H43+600</f>
        <v>19590</v>
      </c>
      <c r="I47" s="314">
        <v>600</v>
      </c>
      <c r="J47" s="315">
        <f t="shared" ref="J47:J73" si="9">H47-I47</f>
        <v>18990</v>
      </c>
      <c r="K47" s="334" t="s">
        <v>67</v>
      </c>
      <c r="L47" s="317">
        <v>7.0000000000000007E-2</v>
      </c>
      <c r="M47" s="318">
        <v>7.0000000000000007E-2</v>
      </c>
      <c r="N47" s="318">
        <v>7.0000000000000007E-2</v>
      </c>
      <c r="O47" s="319"/>
      <c r="P47" s="319" t="s">
        <v>146</v>
      </c>
      <c r="Q47" s="205">
        <v>0</v>
      </c>
      <c r="R47" s="1"/>
      <c r="S47" s="561"/>
      <c r="T47" s="460"/>
      <c r="U47" s="562"/>
      <c r="W47" s="555"/>
    </row>
    <row r="48" spans="2:23" ht="21">
      <c r="B48" s="239" t="s">
        <v>25</v>
      </c>
      <c r="C48" s="309" t="s">
        <v>140</v>
      </c>
      <c r="D48" t="s">
        <v>157</v>
      </c>
      <c r="E48" s="202">
        <v>0</v>
      </c>
      <c r="F48" s="310" t="s">
        <v>158</v>
      </c>
      <c r="G48" s="311" t="s">
        <v>34</v>
      </c>
      <c r="H48" s="313">
        <f t="shared" ref="H48:H49" si="10">+H44+600</f>
        <v>20090</v>
      </c>
      <c r="I48" s="314">
        <v>1100</v>
      </c>
      <c r="J48" s="315">
        <f t="shared" si="9"/>
        <v>18990</v>
      </c>
      <c r="K48" s="334" t="s">
        <v>67</v>
      </c>
      <c r="L48" s="317">
        <v>7.0000000000000007E-2</v>
      </c>
      <c r="M48" s="318">
        <v>7.0000000000000007E-2</v>
      </c>
      <c r="N48" s="318">
        <v>7.0000000000000007E-2</v>
      </c>
      <c r="O48" s="319"/>
      <c r="P48" s="319" t="s">
        <v>149</v>
      </c>
      <c r="Q48" s="205">
        <v>0</v>
      </c>
      <c r="R48" s="1"/>
      <c r="S48" s="561"/>
      <c r="T48" s="460"/>
      <c r="U48" s="562"/>
      <c r="W48" s="555"/>
    </row>
    <row r="49" spans="2:23" ht="21">
      <c r="B49" s="239" t="s">
        <v>25</v>
      </c>
      <c r="C49" s="309" t="s">
        <v>140</v>
      </c>
      <c r="D49" t="s">
        <v>159</v>
      </c>
      <c r="E49" s="202">
        <v>0</v>
      </c>
      <c r="F49" s="310" t="s">
        <v>160</v>
      </c>
      <c r="G49" s="311" t="s">
        <v>34</v>
      </c>
      <c r="H49" s="313">
        <f t="shared" si="10"/>
        <v>21090</v>
      </c>
      <c r="I49" s="314">
        <v>1100</v>
      </c>
      <c r="J49" s="315">
        <f t="shared" si="9"/>
        <v>19990</v>
      </c>
      <c r="K49" s="334" t="s">
        <v>67</v>
      </c>
      <c r="L49" s="317">
        <v>7.0000000000000007E-2</v>
      </c>
      <c r="M49" s="318">
        <v>7.0000000000000007E-2</v>
      </c>
      <c r="N49" s="318">
        <v>7.0000000000000007E-2</v>
      </c>
      <c r="O49" s="319"/>
      <c r="P49" s="319" t="s">
        <v>152</v>
      </c>
      <c r="Q49" s="205">
        <v>0</v>
      </c>
      <c r="R49" s="1"/>
      <c r="S49" s="561"/>
      <c r="T49" s="460"/>
      <c r="U49" s="562"/>
      <c r="W49" s="555"/>
    </row>
    <row r="50" spans="2:23" ht="21">
      <c r="B50" s="239" t="s">
        <v>25</v>
      </c>
      <c r="C50" s="309" t="s">
        <v>140</v>
      </c>
      <c r="D50" t="s">
        <v>161</v>
      </c>
      <c r="E50" s="202">
        <v>0</v>
      </c>
      <c r="F50" s="310" t="s">
        <v>162</v>
      </c>
      <c r="G50" s="311" t="s">
        <v>34</v>
      </c>
      <c r="H50" s="313">
        <f>+H46</f>
        <v>18590</v>
      </c>
      <c r="I50" s="314">
        <v>600</v>
      </c>
      <c r="J50" s="315">
        <f t="shared" si="9"/>
        <v>17990</v>
      </c>
      <c r="K50" s="334" t="s">
        <v>67</v>
      </c>
      <c r="L50" s="317">
        <v>7.0000000000000007E-2</v>
      </c>
      <c r="M50" s="318">
        <v>7.0000000000000007E-2</v>
      </c>
      <c r="N50" s="318">
        <v>7.0000000000000007E-2</v>
      </c>
      <c r="O50" s="319"/>
      <c r="P50" s="319" t="s">
        <v>143</v>
      </c>
      <c r="Q50" s="205">
        <v>0</v>
      </c>
      <c r="R50" s="1"/>
      <c r="S50" s="561"/>
      <c r="T50" s="460"/>
      <c r="U50" s="562"/>
      <c r="W50" s="555"/>
    </row>
    <row r="51" spans="2:23" ht="21">
      <c r="B51" s="239" t="s">
        <v>25</v>
      </c>
      <c r="C51" s="309" t="s">
        <v>140</v>
      </c>
      <c r="D51" t="s">
        <v>163</v>
      </c>
      <c r="E51" s="202">
        <v>0</v>
      </c>
      <c r="F51" s="310" t="s">
        <v>164</v>
      </c>
      <c r="G51" s="311" t="s">
        <v>34</v>
      </c>
      <c r="H51" s="313">
        <f t="shared" ref="H51:H52" si="11">+H47</f>
        <v>19590</v>
      </c>
      <c r="I51" s="314">
        <v>600</v>
      </c>
      <c r="J51" s="315">
        <f t="shared" si="9"/>
        <v>18990</v>
      </c>
      <c r="K51" s="334" t="s">
        <v>67</v>
      </c>
      <c r="L51" s="317">
        <v>7.0000000000000007E-2</v>
      </c>
      <c r="M51" s="318">
        <v>7.0000000000000007E-2</v>
      </c>
      <c r="N51" s="318">
        <v>7.0000000000000007E-2</v>
      </c>
      <c r="O51" s="319"/>
      <c r="P51" s="319" t="s">
        <v>146</v>
      </c>
      <c r="Q51" s="205">
        <v>0</v>
      </c>
      <c r="R51" s="1"/>
      <c r="S51" s="561"/>
      <c r="T51" s="460"/>
      <c r="U51" s="562"/>
      <c r="W51" s="555"/>
    </row>
    <row r="52" spans="2:23" ht="21">
      <c r="B52" s="239" t="s">
        <v>25</v>
      </c>
      <c r="C52" s="309" t="s">
        <v>140</v>
      </c>
      <c r="D52" t="s">
        <v>165</v>
      </c>
      <c r="E52" s="202">
        <v>0</v>
      </c>
      <c r="F52" s="310" t="s">
        <v>166</v>
      </c>
      <c r="G52" s="311" t="s">
        <v>34</v>
      </c>
      <c r="H52" s="313">
        <f t="shared" si="11"/>
        <v>20090</v>
      </c>
      <c r="I52" s="314">
        <v>1100</v>
      </c>
      <c r="J52" s="315">
        <f t="shared" si="9"/>
        <v>18990</v>
      </c>
      <c r="K52" s="334" t="s">
        <v>67</v>
      </c>
      <c r="L52" s="317">
        <v>7.0000000000000007E-2</v>
      </c>
      <c r="M52" s="318">
        <v>7.0000000000000007E-2</v>
      </c>
      <c r="N52" s="318">
        <v>7.0000000000000007E-2</v>
      </c>
      <c r="O52" s="319"/>
      <c r="P52" s="319" t="s">
        <v>149</v>
      </c>
      <c r="Q52" s="205">
        <v>0</v>
      </c>
      <c r="R52" s="1"/>
      <c r="S52" s="561"/>
      <c r="T52" s="460"/>
      <c r="U52" s="562"/>
      <c r="W52" s="555"/>
    </row>
    <row r="53" spans="2:23" ht="21">
      <c r="B53" s="239" t="s">
        <v>25</v>
      </c>
      <c r="C53" s="309" t="s">
        <v>140</v>
      </c>
      <c r="D53" t="s">
        <v>167</v>
      </c>
      <c r="E53" s="202">
        <v>0</v>
      </c>
      <c r="F53" s="310" t="s">
        <v>168</v>
      </c>
      <c r="G53" s="311" t="s">
        <v>34</v>
      </c>
      <c r="H53" s="313">
        <f>+H49</f>
        <v>21090</v>
      </c>
      <c r="I53" s="314">
        <v>1100</v>
      </c>
      <c r="J53" s="315">
        <f t="shared" si="9"/>
        <v>19990</v>
      </c>
      <c r="K53" s="334" t="s">
        <v>67</v>
      </c>
      <c r="L53" s="317">
        <v>7.0000000000000007E-2</v>
      </c>
      <c r="M53" s="318">
        <v>7.0000000000000007E-2</v>
      </c>
      <c r="N53" s="318">
        <v>7.0000000000000007E-2</v>
      </c>
      <c r="O53" s="319"/>
      <c r="P53" s="319" t="s">
        <v>152</v>
      </c>
      <c r="Q53" s="205">
        <v>0</v>
      </c>
      <c r="R53" s="1"/>
      <c r="S53" s="561"/>
      <c r="T53" s="460"/>
      <c r="U53" s="562"/>
      <c r="W53" s="555"/>
    </row>
    <row r="54" spans="2:23" ht="21">
      <c r="B54" s="239" t="s">
        <v>25</v>
      </c>
      <c r="C54" s="309" t="s">
        <v>140</v>
      </c>
      <c r="D54" t="s">
        <v>169</v>
      </c>
      <c r="E54" s="202">
        <v>0</v>
      </c>
      <c r="F54" s="310" t="s">
        <v>170</v>
      </c>
      <c r="G54" s="311" t="s">
        <v>137</v>
      </c>
      <c r="H54" s="313">
        <f t="shared" ref="H54:H57" si="12">+H50</f>
        <v>18590</v>
      </c>
      <c r="I54" s="314">
        <v>600</v>
      </c>
      <c r="J54" s="315">
        <f t="shared" si="9"/>
        <v>17990</v>
      </c>
      <c r="K54" s="334" t="s">
        <v>67</v>
      </c>
      <c r="L54" s="317">
        <v>7.0000000000000007E-2</v>
      </c>
      <c r="M54" s="318">
        <v>7.0000000000000007E-2</v>
      </c>
      <c r="N54" s="318">
        <v>7.0000000000000007E-2</v>
      </c>
      <c r="O54" s="319"/>
      <c r="P54" s="319" t="s">
        <v>143</v>
      </c>
      <c r="Q54" s="205">
        <v>0</v>
      </c>
      <c r="R54" s="1"/>
      <c r="S54" s="561"/>
      <c r="T54" s="460"/>
      <c r="U54" s="562"/>
      <c r="W54" s="555"/>
    </row>
    <row r="55" spans="2:23" ht="21">
      <c r="B55" s="239" t="s">
        <v>25</v>
      </c>
      <c r="C55" s="309" t="s">
        <v>140</v>
      </c>
      <c r="D55" t="s">
        <v>171</v>
      </c>
      <c r="E55" s="202">
        <v>0</v>
      </c>
      <c r="F55" s="310" t="s">
        <v>172</v>
      </c>
      <c r="G55" s="311" t="s">
        <v>137</v>
      </c>
      <c r="H55" s="313">
        <f t="shared" si="12"/>
        <v>19590</v>
      </c>
      <c r="I55" s="314">
        <v>600</v>
      </c>
      <c r="J55" s="315">
        <f t="shared" si="9"/>
        <v>18990</v>
      </c>
      <c r="K55" s="334" t="s">
        <v>67</v>
      </c>
      <c r="L55" s="317">
        <v>7.0000000000000007E-2</v>
      </c>
      <c r="M55" s="318">
        <v>7.0000000000000007E-2</v>
      </c>
      <c r="N55" s="318">
        <v>7.0000000000000007E-2</v>
      </c>
      <c r="O55" s="319"/>
      <c r="P55" s="319" t="s">
        <v>146</v>
      </c>
      <c r="Q55" s="205">
        <v>0</v>
      </c>
      <c r="R55" s="1"/>
      <c r="S55" s="561"/>
      <c r="T55" s="460"/>
      <c r="U55" s="562"/>
      <c r="W55" s="555"/>
    </row>
    <row r="56" spans="2:23" ht="21">
      <c r="B56" s="239" t="s">
        <v>25</v>
      </c>
      <c r="C56" s="309" t="s">
        <v>140</v>
      </c>
      <c r="D56" t="s">
        <v>173</v>
      </c>
      <c r="E56" s="202">
        <v>0</v>
      </c>
      <c r="F56" s="310" t="s">
        <v>174</v>
      </c>
      <c r="G56" s="311" t="s">
        <v>137</v>
      </c>
      <c r="H56" s="313">
        <f t="shared" si="12"/>
        <v>20090</v>
      </c>
      <c r="I56" s="314">
        <v>1100</v>
      </c>
      <c r="J56" s="315">
        <f t="shared" si="9"/>
        <v>18990</v>
      </c>
      <c r="K56" s="334" t="s">
        <v>67</v>
      </c>
      <c r="L56" s="317">
        <v>7.0000000000000007E-2</v>
      </c>
      <c r="M56" s="318">
        <v>7.0000000000000007E-2</v>
      </c>
      <c r="N56" s="318">
        <v>7.0000000000000007E-2</v>
      </c>
      <c r="O56" s="319"/>
      <c r="P56" s="319" t="s">
        <v>149</v>
      </c>
      <c r="Q56" s="205">
        <v>0</v>
      </c>
      <c r="R56" s="1"/>
      <c r="S56" s="561"/>
      <c r="T56" s="460"/>
      <c r="U56" s="562"/>
      <c r="W56" s="555"/>
    </row>
    <row r="57" spans="2:23" ht="21">
      <c r="B57" s="287" t="s">
        <v>25</v>
      </c>
      <c r="C57" s="320" t="s">
        <v>140</v>
      </c>
      <c r="D57" s="18" t="s">
        <v>175</v>
      </c>
      <c r="E57" s="258">
        <v>0</v>
      </c>
      <c r="F57" s="321" t="s">
        <v>176</v>
      </c>
      <c r="G57" s="322" t="s">
        <v>137</v>
      </c>
      <c r="H57" s="313">
        <f t="shared" si="12"/>
        <v>21090</v>
      </c>
      <c r="I57" s="314">
        <v>1100</v>
      </c>
      <c r="J57" s="315">
        <f t="shared" si="9"/>
        <v>19990</v>
      </c>
      <c r="K57" s="334" t="s">
        <v>67</v>
      </c>
      <c r="L57" s="317">
        <v>7.0000000000000007E-2</v>
      </c>
      <c r="M57" s="318">
        <v>7.0000000000000007E-2</v>
      </c>
      <c r="N57" s="318">
        <v>7.0000000000000007E-2</v>
      </c>
      <c r="O57" s="319"/>
      <c r="P57" s="319" t="s">
        <v>152</v>
      </c>
      <c r="Q57" s="205">
        <v>0</v>
      </c>
      <c r="R57" s="1"/>
      <c r="S57" s="561"/>
      <c r="T57" s="460"/>
      <c r="U57" s="562"/>
      <c r="W57" s="555"/>
    </row>
    <row r="58" spans="2:23" ht="21">
      <c r="B58" s="236" t="s">
        <v>25</v>
      </c>
      <c r="C58" s="298" t="s">
        <v>177</v>
      </c>
      <c r="D58" s="20" t="s">
        <v>178</v>
      </c>
      <c r="E58" s="218">
        <v>7.4999999999999997E-2</v>
      </c>
      <c r="F58" s="299" t="s">
        <v>179</v>
      </c>
      <c r="G58" s="300" t="s">
        <v>29</v>
      </c>
      <c r="H58" s="454">
        <v>20990</v>
      </c>
      <c r="I58" s="455"/>
      <c r="J58" s="580">
        <f t="shared" si="9"/>
        <v>20990</v>
      </c>
      <c r="K58" s="303" t="s">
        <v>180</v>
      </c>
      <c r="L58" s="305">
        <v>7.0000000000000007E-2</v>
      </c>
      <c r="M58" s="306">
        <v>7.0000000000000007E-2</v>
      </c>
      <c r="N58" s="306">
        <v>7.0000000000000007E-2</v>
      </c>
      <c r="O58" s="307"/>
      <c r="P58" s="307"/>
      <c r="Q58" s="308">
        <v>0</v>
      </c>
      <c r="R58" s="70"/>
      <c r="S58" s="558">
        <f t="shared" ref="S58:S61" si="13">+J58*95%</f>
        <v>19940.5</v>
      </c>
      <c r="T58" s="456">
        <v>700</v>
      </c>
      <c r="U58" s="559">
        <f t="shared" ref="U58:U61" si="14">+S58-T58</f>
        <v>19240.5</v>
      </c>
      <c r="W58" s="560">
        <f>+J58-S58+T58</f>
        <v>1749.5</v>
      </c>
    </row>
    <row r="59" spans="2:23" ht="21">
      <c r="B59" s="239" t="s">
        <v>25</v>
      </c>
      <c r="C59" s="309" t="s">
        <v>177</v>
      </c>
      <c r="D59" t="s">
        <v>181</v>
      </c>
      <c r="E59" s="202">
        <v>7.4999999999999997E-2</v>
      </c>
      <c r="F59" s="310" t="s">
        <v>182</v>
      </c>
      <c r="G59" s="311" t="s">
        <v>29</v>
      </c>
      <c r="H59" s="458">
        <v>21990</v>
      </c>
      <c r="I59" s="459"/>
      <c r="J59" s="581">
        <f t="shared" si="9"/>
        <v>21990</v>
      </c>
      <c r="K59" s="312" t="s">
        <v>180</v>
      </c>
      <c r="L59" s="317">
        <v>7.0000000000000007E-2</v>
      </c>
      <c r="M59" s="318">
        <v>7.0000000000000007E-2</v>
      </c>
      <c r="N59" s="318">
        <v>7.0000000000000007E-2</v>
      </c>
      <c r="O59" s="319"/>
      <c r="P59" s="319"/>
      <c r="Q59" s="568" t="s">
        <v>55</v>
      </c>
      <c r="R59" s="1"/>
      <c r="S59" s="561">
        <f t="shared" si="13"/>
        <v>20890.5</v>
      </c>
      <c r="T59" s="460">
        <v>700</v>
      </c>
      <c r="U59" s="562">
        <f t="shared" si="14"/>
        <v>20190.5</v>
      </c>
      <c r="W59" s="560">
        <f>+J59-S59+T59</f>
        <v>1799.5</v>
      </c>
    </row>
    <row r="60" spans="2:23" ht="21">
      <c r="B60" s="239" t="s">
        <v>25</v>
      </c>
      <c r="C60" s="309" t="s">
        <v>177</v>
      </c>
      <c r="D60" t="s">
        <v>183</v>
      </c>
      <c r="E60" s="202">
        <v>0</v>
      </c>
      <c r="F60" s="367" t="s">
        <v>184</v>
      </c>
      <c r="G60" s="368" t="s">
        <v>34</v>
      </c>
      <c r="H60" s="458">
        <f>+H58+600</f>
        <v>21590</v>
      </c>
      <c r="I60" s="459"/>
      <c r="J60" s="581">
        <f t="shared" si="9"/>
        <v>21590</v>
      </c>
      <c r="K60" s="312" t="s">
        <v>180</v>
      </c>
      <c r="L60" s="317">
        <v>7.0000000000000007E-2</v>
      </c>
      <c r="M60" s="318">
        <v>7.0000000000000007E-2</v>
      </c>
      <c r="N60" s="318">
        <v>7.0000000000000007E-2</v>
      </c>
      <c r="O60" s="319"/>
      <c r="P60" s="319"/>
      <c r="Q60" s="205">
        <v>0</v>
      </c>
      <c r="R60" s="1"/>
      <c r="S60" s="561">
        <f t="shared" si="13"/>
        <v>20510.5</v>
      </c>
      <c r="T60" s="460">
        <v>700</v>
      </c>
      <c r="U60" s="562">
        <f t="shared" si="14"/>
        <v>19810.5</v>
      </c>
      <c r="W60" s="560">
        <f>+J60-S60+T60</f>
        <v>1779.5</v>
      </c>
    </row>
    <row r="61" spans="2:23" ht="21">
      <c r="B61" s="287" t="s">
        <v>25</v>
      </c>
      <c r="C61" s="320" t="s">
        <v>177</v>
      </c>
      <c r="D61" s="18" t="s">
        <v>185</v>
      </c>
      <c r="E61" s="258">
        <v>0</v>
      </c>
      <c r="F61" s="369" t="s">
        <v>186</v>
      </c>
      <c r="G61" s="370" t="s">
        <v>34</v>
      </c>
      <c r="H61" s="582">
        <f>+H59+600</f>
        <v>22590</v>
      </c>
      <c r="I61" s="583"/>
      <c r="J61" s="584">
        <f t="shared" si="9"/>
        <v>22590</v>
      </c>
      <c r="K61" s="324" t="s">
        <v>180</v>
      </c>
      <c r="L61" s="326">
        <v>7.0000000000000007E-2</v>
      </c>
      <c r="M61" s="327">
        <v>7.0000000000000007E-2</v>
      </c>
      <c r="N61" s="327">
        <v>7.0000000000000007E-2</v>
      </c>
      <c r="O61" s="328"/>
      <c r="P61" s="328"/>
      <c r="Q61" s="329">
        <v>0</v>
      </c>
      <c r="R61" s="61"/>
      <c r="S61" s="585">
        <f t="shared" si="13"/>
        <v>21460.5</v>
      </c>
      <c r="T61" s="586">
        <v>700</v>
      </c>
      <c r="U61" s="587">
        <f t="shared" si="14"/>
        <v>20760.5</v>
      </c>
      <c r="W61" s="560">
        <f>+J61-S61+T61</f>
        <v>1829.5</v>
      </c>
    </row>
    <row r="62" spans="2:23" ht="21">
      <c r="B62" s="239" t="s">
        <v>25</v>
      </c>
      <c r="C62" s="309" t="s">
        <v>187</v>
      </c>
      <c r="D62" t="s">
        <v>188</v>
      </c>
      <c r="E62" s="202">
        <v>0.1</v>
      </c>
      <c r="F62" s="371" t="s">
        <v>189</v>
      </c>
      <c r="G62" s="311" t="s">
        <v>29</v>
      </c>
      <c r="H62" s="313">
        <v>18990</v>
      </c>
      <c r="I62" s="314">
        <v>1000</v>
      </c>
      <c r="J62" s="315">
        <f t="shared" si="9"/>
        <v>17990</v>
      </c>
      <c r="K62" s="333" t="s">
        <v>190</v>
      </c>
      <c r="L62" s="317">
        <v>7.0000000000000007E-2</v>
      </c>
      <c r="M62" s="318">
        <v>7.0000000000000007E-2</v>
      </c>
      <c r="N62" s="318">
        <v>7.0000000000000007E-2</v>
      </c>
      <c r="O62" s="319"/>
      <c r="P62" s="319" t="s">
        <v>191</v>
      </c>
      <c r="Q62" s="205">
        <v>0</v>
      </c>
      <c r="R62" s="1"/>
      <c r="S62" s="561"/>
      <c r="T62" s="460"/>
      <c r="U62" s="562"/>
      <c r="W62" s="555"/>
    </row>
    <row r="63" spans="2:23" ht="21">
      <c r="B63" s="239" t="s">
        <v>25</v>
      </c>
      <c r="C63" s="309" t="s">
        <v>187</v>
      </c>
      <c r="D63" t="s">
        <v>192</v>
      </c>
      <c r="E63" s="202">
        <v>0.1</v>
      </c>
      <c r="F63" s="656" t="s">
        <v>193</v>
      </c>
      <c r="G63" s="657" t="s">
        <v>29</v>
      </c>
      <c r="H63" s="658">
        <v>20990</v>
      </c>
      <c r="I63" s="659">
        <v>2000</v>
      </c>
      <c r="J63" s="660">
        <f t="shared" si="9"/>
        <v>18990</v>
      </c>
      <c r="K63" s="333" t="s">
        <v>190</v>
      </c>
      <c r="L63" s="317">
        <v>7.0000000000000007E-2</v>
      </c>
      <c r="M63" s="318">
        <v>7.0000000000000007E-2</v>
      </c>
      <c r="N63" s="318">
        <v>7.0000000000000007E-2</v>
      </c>
      <c r="O63" s="319"/>
      <c r="P63" s="319" t="s">
        <v>194</v>
      </c>
      <c r="Q63" s="205">
        <v>0</v>
      </c>
      <c r="R63" s="1"/>
      <c r="S63" s="561">
        <f t="shared" ref="S63:S64" si="15">+J63*95%</f>
        <v>18040.5</v>
      </c>
      <c r="T63" s="460">
        <v>700</v>
      </c>
      <c r="U63" s="562">
        <f t="shared" ref="U63:U64" si="16">+S63-T63</f>
        <v>17340.5</v>
      </c>
      <c r="W63" s="560">
        <f>+J63-S63+T63</f>
        <v>1649.5</v>
      </c>
    </row>
    <row r="64" spans="2:23" ht="21">
      <c r="B64" s="239" t="s">
        <v>25</v>
      </c>
      <c r="C64" s="309" t="s">
        <v>187</v>
      </c>
      <c r="D64" t="s">
        <v>195</v>
      </c>
      <c r="E64" s="202">
        <v>0.1</v>
      </c>
      <c r="F64" s="656" t="s">
        <v>196</v>
      </c>
      <c r="G64" s="657" t="s">
        <v>29</v>
      </c>
      <c r="H64" s="658">
        <v>21990</v>
      </c>
      <c r="I64" s="659">
        <v>1300</v>
      </c>
      <c r="J64" s="660">
        <f t="shared" si="9"/>
        <v>20690</v>
      </c>
      <c r="K64" s="333" t="s">
        <v>190</v>
      </c>
      <c r="L64" s="317">
        <v>7.0000000000000007E-2</v>
      </c>
      <c r="M64" s="318">
        <v>7.0000000000000007E-2</v>
      </c>
      <c r="N64" s="318">
        <v>7.0000000000000007E-2</v>
      </c>
      <c r="O64" s="319"/>
      <c r="P64" s="319" t="s">
        <v>197</v>
      </c>
      <c r="Q64" s="205">
        <v>0</v>
      </c>
      <c r="R64" s="1"/>
      <c r="S64" s="561">
        <f t="shared" si="15"/>
        <v>19655.5</v>
      </c>
      <c r="T64" s="460">
        <v>700</v>
      </c>
      <c r="U64" s="562">
        <f t="shared" si="16"/>
        <v>18955.5</v>
      </c>
      <c r="W64" s="560">
        <f>+J64-S64+T64</f>
        <v>1734.5</v>
      </c>
    </row>
    <row r="65" spans="2:23" ht="21">
      <c r="B65" s="239" t="s">
        <v>25</v>
      </c>
      <c r="C65" s="309" t="s">
        <v>187</v>
      </c>
      <c r="D65" t="s">
        <v>198</v>
      </c>
      <c r="E65" s="202">
        <v>0.05</v>
      </c>
      <c r="F65" s="371" t="s">
        <v>199</v>
      </c>
      <c r="G65" s="311" t="s">
        <v>29</v>
      </c>
      <c r="H65" s="313">
        <v>21990</v>
      </c>
      <c r="I65" s="314">
        <v>500</v>
      </c>
      <c r="J65" s="315">
        <f t="shared" si="9"/>
        <v>21490</v>
      </c>
      <c r="K65" s="333" t="s">
        <v>190</v>
      </c>
      <c r="L65" s="317">
        <v>7.0000000000000007E-2</v>
      </c>
      <c r="M65" s="318">
        <v>7.0000000000000007E-2</v>
      </c>
      <c r="N65" s="318">
        <v>7.0000000000000007E-2</v>
      </c>
      <c r="O65" s="319"/>
      <c r="P65" s="319"/>
      <c r="Q65" s="205">
        <v>0</v>
      </c>
      <c r="R65" s="1"/>
      <c r="S65" s="335"/>
      <c r="T65" s="315"/>
      <c r="U65" s="563"/>
      <c r="W65" s="555"/>
    </row>
    <row r="66" spans="2:23" ht="21">
      <c r="B66" s="239" t="s">
        <v>25</v>
      </c>
      <c r="C66" s="309" t="s">
        <v>187</v>
      </c>
      <c r="D66" t="s">
        <v>200</v>
      </c>
      <c r="E66" s="202">
        <v>0.05</v>
      </c>
      <c r="F66" s="371" t="s">
        <v>201</v>
      </c>
      <c r="G66" s="311" t="s">
        <v>29</v>
      </c>
      <c r="H66" s="313">
        <v>23990</v>
      </c>
      <c r="I66" s="314">
        <v>1500</v>
      </c>
      <c r="J66" s="315">
        <f t="shared" si="9"/>
        <v>22490</v>
      </c>
      <c r="K66" s="333" t="s">
        <v>190</v>
      </c>
      <c r="L66" s="317">
        <v>7.0000000000000007E-2</v>
      </c>
      <c r="M66" s="318">
        <v>7.0000000000000007E-2</v>
      </c>
      <c r="N66" s="318">
        <v>7.0000000000000007E-2</v>
      </c>
      <c r="O66" s="319"/>
      <c r="P66" s="319"/>
      <c r="Q66" s="205">
        <v>0</v>
      </c>
      <c r="R66" s="1"/>
      <c r="S66" s="335"/>
      <c r="T66" s="315"/>
      <c r="U66" s="563"/>
      <c r="W66" s="555"/>
    </row>
    <row r="67" spans="2:23" ht="21">
      <c r="B67" s="239" t="s">
        <v>25</v>
      </c>
      <c r="C67" s="309" t="s">
        <v>187</v>
      </c>
      <c r="D67" t="s">
        <v>202</v>
      </c>
      <c r="E67" s="202">
        <v>0.05</v>
      </c>
      <c r="F67" s="371" t="s">
        <v>203</v>
      </c>
      <c r="G67" s="311" t="s">
        <v>29</v>
      </c>
      <c r="H67" s="313">
        <v>23990</v>
      </c>
      <c r="I67" s="314">
        <v>1500</v>
      </c>
      <c r="J67" s="315">
        <f t="shared" si="9"/>
        <v>22490</v>
      </c>
      <c r="K67" s="333" t="s">
        <v>190</v>
      </c>
      <c r="L67" s="317">
        <v>7.0000000000000007E-2</v>
      </c>
      <c r="M67" s="318">
        <v>7.0000000000000007E-2</v>
      </c>
      <c r="N67" s="318">
        <v>7.0000000000000007E-2</v>
      </c>
      <c r="O67" s="319"/>
      <c r="P67" s="319" t="s">
        <v>204</v>
      </c>
      <c r="Q67" s="205">
        <v>0</v>
      </c>
      <c r="R67" s="1"/>
      <c r="S67" s="335"/>
      <c r="T67" s="315"/>
      <c r="U67" s="563"/>
      <c r="W67" s="555"/>
    </row>
    <row r="68" spans="2:23" ht="21">
      <c r="B68" s="239" t="s">
        <v>25</v>
      </c>
      <c r="C68" s="309" t="s">
        <v>187</v>
      </c>
      <c r="D68" t="s">
        <v>205</v>
      </c>
      <c r="E68" s="202">
        <v>0.05</v>
      </c>
      <c r="F68" s="371" t="s">
        <v>206</v>
      </c>
      <c r="G68" s="311" t="s">
        <v>29</v>
      </c>
      <c r="H68" s="313">
        <v>25990</v>
      </c>
      <c r="I68" s="314">
        <v>1000</v>
      </c>
      <c r="J68" s="315">
        <f t="shared" si="9"/>
        <v>24990</v>
      </c>
      <c r="K68" s="333" t="s">
        <v>190</v>
      </c>
      <c r="L68" s="317">
        <v>7.0000000000000007E-2</v>
      </c>
      <c r="M68" s="318">
        <v>7.0000000000000007E-2</v>
      </c>
      <c r="N68" s="318">
        <v>7.0000000000000007E-2</v>
      </c>
      <c r="O68" s="319"/>
      <c r="P68" s="319" t="s">
        <v>207</v>
      </c>
      <c r="Q68" s="205">
        <v>0</v>
      </c>
      <c r="R68" s="1"/>
      <c r="S68" s="335"/>
      <c r="T68" s="315"/>
      <c r="U68" s="563"/>
      <c r="W68" s="555"/>
    </row>
    <row r="69" spans="2:23" ht="21">
      <c r="B69" s="239" t="s">
        <v>25</v>
      </c>
      <c r="C69" s="309" t="s">
        <v>187</v>
      </c>
      <c r="D69" t="s">
        <v>208</v>
      </c>
      <c r="E69" s="202">
        <v>0</v>
      </c>
      <c r="F69" s="371" t="s">
        <v>209</v>
      </c>
      <c r="G69" s="311" t="s">
        <v>34</v>
      </c>
      <c r="H69" s="458">
        <f>H62+600</f>
        <v>19590</v>
      </c>
      <c r="I69" s="459">
        <v>2100</v>
      </c>
      <c r="J69" s="460">
        <f t="shared" si="9"/>
        <v>17490</v>
      </c>
      <c r="K69" s="333" t="s">
        <v>190</v>
      </c>
      <c r="L69" s="317">
        <v>7.0000000000000007E-2</v>
      </c>
      <c r="M69" s="318">
        <v>7.0000000000000007E-2</v>
      </c>
      <c r="N69" s="318">
        <v>7.0000000000000007E-2</v>
      </c>
      <c r="O69" s="319"/>
      <c r="P69" s="319" t="s">
        <v>191</v>
      </c>
      <c r="Q69" s="205">
        <v>0</v>
      </c>
      <c r="R69" s="1"/>
      <c r="S69" s="561"/>
      <c r="T69" s="460"/>
      <c r="U69" s="562"/>
      <c r="W69" s="555"/>
    </row>
    <row r="70" spans="2:23" ht="21">
      <c r="B70" s="239" t="s">
        <v>25</v>
      </c>
      <c r="C70" s="309" t="s">
        <v>187</v>
      </c>
      <c r="D70" t="s">
        <v>210</v>
      </c>
      <c r="E70" s="202">
        <v>0</v>
      </c>
      <c r="F70" s="656" t="s">
        <v>211</v>
      </c>
      <c r="G70" s="657" t="s">
        <v>34</v>
      </c>
      <c r="H70" s="661">
        <f>H63+600</f>
        <v>21590</v>
      </c>
      <c r="I70" s="659">
        <v>2000</v>
      </c>
      <c r="J70" s="662">
        <f t="shared" si="9"/>
        <v>19590</v>
      </c>
      <c r="K70" s="333" t="s">
        <v>190</v>
      </c>
      <c r="L70" s="317">
        <v>7.0000000000000007E-2</v>
      </c>
      <c r="M70" s="318">
        <v>7.0000000000000007E-2</v>
      </c>
      <c r="N70" s="318">
        <v>7.0000000000000007E-2</v>
      </c>
      <c r="O70" s="319"/>
      <c r="P70" s="319" t="s">
        <v>194</v>
      </c>
      <c r="Q70" s="205">
        <v>0</v>
      </c>
      <c r="R70" s="1"/>
      <c r="S70" s="588">
        <f t="shared" ref="S70:S71" si="17">+J70*95%</f>
        <v>18610.5</v>
      </c>
      <c r="T70" s="660">
        <v>700</v>
      </c>
      <c r="U70" s="665">
        <f t="shared" ref="U70:U71" si="18">+S70-T70</f>
        <v>17910.5</v>
      </c>
      <c r="W70" s="555"/>
    </row>
    <row r="71" spans="2:23" ht="21">
      <c r="B71" s="239" t="s">
        <v>25</v>
      </c>
      <c r="C71" s="309" t="s">
        <v>187</v>
      </c>
      <c r="D71" t="s">
        <v>212</v>
      </c>
      <c r="E71" s="202">
        <v>0</v>
      </c>
      <c r="F71" s="656" t="s">
        <v>213</v>
      </c>
      <c r="G71" s="657" t="s">
        <v>34</v>
      </c>
      <c r="H71" s="661">
        <f>H64+600</f>
        <v>22590</v>
      </c>
      <c r="I71" s="659">
        <v>1300</v>
      </c>
      <c r="J71" s="662">
        <f t="shared" si="9"/>
        <v>21290</v>
      </c>
      <c r="K71" s="333" t="s">
        <v>190</v>
      </c>
      <c r="L71" s="317">
        <v>7.0000000000000007E-2</v>
      </c>
      <c r="M71" s="318">
        <v>7.0000000000000007E-2</v>
      </c>
      <c r="N71" s="318">
        <v>7.0000000000000007E-2</v>
      </c>
      <c r="O71" s="319"/>
      <c r="P71" s="319" t="s">
        <v>197</v>
      </c>
      <c r="Q71" s="205">
        <v>0</v>
      </c>
      <c r="R71" s="1"/>
      <c r="S71" s="588">
        <f t="shared" si="17"/>
        <v>20225.5</v>
      </c>
      <c r="T71" s="660">
        <v>700</v>
      </c>
      <c r="U71" s="665">
        <f t="shared" si="18"/>
        <v>19525.5</v>
      </c>
      <c r="W71" s="555"/>
    </row>
    <row r="72" spans="2:23" ht="21">
      <c r="B72" s="236" t="s">
        <v>25</v>
      </c>
      <c r="C72" s="298" t="s">
        <v>214</v>
      </c>
      <c r="D72" s="20" t="s">
        <v>215</v>
      </c>
      <c r="E72" s="218">
        <v>0.1</v>
      </c>
      <c r="F72" s="299" t="s">
        <v>216</v>
      </c>
      <c r="G72" s="300" t="s">
        <v>29</v>
      </c>
      <c r="H72" s="330">
        <v>18990</v>
      </c>
      <c r="I72" s="301">
        <v>500</v>
      </c>
      <c r="J72" s="302">
        <f t="shared" si="9"/>
        <v>18490</v>
      </c>
      <c r="K72" s="331" t="s">
        <v>190</v>
      </c>
      <c r="L72" s="305">
        <v>7.0000000000000007E-2</v>
      </c>
      <c r="M72" s="306">
        <v>7.0000000000000007E-2</v>
      </c>
      <c r="N72" s="306">
        <v>7.0000000000000007E-2</v>
      </c>
      <c r="O72" s="307"/>
      <c r="P72" s="307" t="s">
        <v>217</v>
      </c>
      <c r="Q72" s="308" t="s">
        <v>218</v>
      </c>
      <c r="R72" s="70"/>
      <c r="S72" s="566"/>
      <c r="T72" s="302"/>
      <c r="U72" s="567"/>
      <c r="W72" s="555"/>
    </row>
    <row r="73" spans="2:23" ht="21">
      <c r="B73" s="239" t="s">
        <v>25</v>
      </c>
      <c r="C73" s="309" t="s">
        <v>214</v>
      </c>
      <c r="D73" t="s">
        <v>219</v>
      </c>
      <c r="E73" s="202">
        <v>0.1</v>
      </c>
      <c r="F73" s="310" t="s">
        <v>220</v>
      </c>
      <c r="G73" s="311" t="s">
        <v>29</v>
      </c>
      <c r="H73" s="313">
        <v>20290</v>
      </c>
      <c r="I73" s="314">
        <v>800</v>
      </c>
      <c r="J73" s="315">
        <f t="shared" si="9"/>
        <v>19490</v>
      </c>
      <c r="K73" s="333" t="s">
        <v>190</v>
      </c>
      <c r="L73" s="317">
        <v>7.0000000000000007E-2</v>
      </c>
      <c r="M73" s="318">
        <v>7.0000000000000007E-2</v>
      </c>
      <c r="N73" s="318">
        <v>7.0000000000000007E-2</v>
      </c>
      <c r="O73" s="319"/>
      <c r="P73" s="319" t="s">
        <v>221</v>
      </c>
      <c r="Q73" s="205" t="s">
        <v>218</v>
      </c>
      <c r="R73" s="1"/>
      <c r="S73" s="335"/>
      <c r="T73" s="315"/>
      <c r="U73" s="563"/>
      <c r="W73" s="555"/>
    </row>
    <row r="74" spans="2:23" ht="21">
      <c r="B74" s="239" t="s">
        <v>25</v>
      </c>
      <c r="C74" s="309" t="s">
        <v>214</v>
      </c>
      <c r="D74" t="s">
        <v>222</v>
      </c>
      <c r="E74" s="202">
        <v>0.05</v>
      </c>
      <c r="F74" s="310" t="s">
        <v>223</v>
      </c>
      <c r="G74" s="311" t="s">
        <v>29</v>
      </c>
      <c r="H74" s="313"/>
      <c r="I74" s="314"/>
      <c r="J74" s="315"/>
      <c r="K74" s="333" t="s">
        <v>190</v>
      </c>
      <c r="L74" s="317">
        <v>7.0000000000000007E-2</v>
      </c>
      <c r="M74" s="318">
        <v>7.0000000000000007E-2</v>
      </c>
      <c r="N74" s="318">
        <v>7.0000000000000007E-2</v>
      </c>
      <c r="O74" s="319"/>
      <c r="P74" s="319" t="s">
        <v>224</v>
      </c>
      <c r="Q74" s="205" t="s">
        <v>218</v>
      </c>
      <c r="R74" s="1"/>
      <c r="S74" s="335"/>
      <c r="T74" s="315"/>
      <c r="U74" s="563"/>
      <c r="W74" s="555"/>
    </row>
    <row r="75" spans="2:23" ht="21">
      <c r="B75" s="239" t="s">
        <v>25</v>
      </c>
      <c r="C75" s="309" t="s">
        <v>214</v>
      </c>
      <c r="D75" t="s">
        <v>225</v>
      </c>
      <c r="E75" s="202">
        <v>0.05</v>
      </c>
      <c r="F75" s="310" t="s">
        <v>226</v>
      </c>
      <c r="G75" s="311" t="s">
        <v>29</v>
      </c>
      <c r="H75" s="313"/>
      <c r="I75" s="314"/>
      <c r="J75" s="315"/>
      <c r="K75" s="333" t="s">
        <v>190</v>
      </c>
      <c r="L75" s="317">
        <v>7.0000000000000007E-2</v>
      </c>
      <c r="M75" s="318">
        <v>7.0000000000000007E-2</v>
      </c>
      <c r="N75" s="318">
        <v>7.0000000000000007E-2</v>
      </c>
      <c r="O75" s="319"/>
      <c r="P75" s="319"/>
      <c r="Q75" s="205" t="s">
        <v>218</v>
      </c>
      <c r="R75" s="1"/>
      <c r="S75" s="335"/>
      <c r="T75" s="315"/>
      <c r="U75" s="563"/>
      <c r="W75" s="555"/>
    </row>
    <row r="76" spans="2:23" ht="21">
      <c r="B76" s="239" t="s">
        <v>25</v>
      </c>
      <c r="C76" s="309" t="s">
        <v>214</v>
      </c>
      <c r="D76" t="s">
        <v>227</v>
      </c>
      <c r="E76" s="202">
        <v>0</v>
      </c>
      <c r="F76" s="310" t="s">
        <v>228</v>
      </c>
      <c r="G76" s="311" t="s">
        <v>34</v>
      </c>
      <c r="H76" s="313">
        <f>18990+600</f>
        <v>19590</v>
      </c>
      <c r="I76" s="314">
        <f>I72</f>
        <v>500</v>
      </c>
      <c r="J76" s="315">
        <f t="shared" ref="J76:J79" si="19">H76-I76</f>
        <v>19090</v>
      </c>
      <c r="K76" s="333" t="s">
        <v>190</v>
      </c>
      <c r="L76" s="317">
        <v>7.0000000000000007E-2</v>
      </c>
      <c r="M76" s="318">
        <v>7.0000000000000007E-2</v>
      </c>
      <c r="N76" s="318">
        <v>7.0000000000000007E-2</v>
      </c>
      <c r="O76" s="319"/>
      <c r="P76" s="319" t="s">
        <v>217</v>
      </c>
      <c r="Q76" s="205">
        <v>0</v>
      </c>
      <c r="R76" s="1"/>
      <c r="S76" s="335"/>
      <c r="T76" s="315"/>
      <c r="U76" s="563"/>
      <c r="W76" s="555"/>
    </row>
    <row r="77" spans="2:23" ht="21">
      <c r="B77" s="287" t="s">
        <v>25</v>
      </c>
      <c r="C77" s="320" t="s">
        <v>214</v>
      </c>
      <c r="D77" s="18" t="s">
        <v>229</v>
      </c>
      <c r="E77" s="258">
        <v>0</v>
      </c>
      <c r="F77" s="321" t="s">
        <v>230</v>
      </c>
      <c r="G77" s="322" t="s">
        <v>34</v>
      </c>
      <c r="H77" s="337">
        <f>20290+600</f>
        <v>20890</v>
      </c>
      <c r="I77" s="338">
        <f>I73</f>
        <v>800</v>
      </c>
      <c r="J77" s="315">
        <f t="shared" si="19"/>
        <v>20090</v>
      </c>
      <c r="K77" s="333" t="s">
        <v>190</v>
      </c>
      <c r="L77" s="317">
        <v>7.0000000000000007E-2</v>
      </c>
      <c r="M77" s="318">
        <v>7.0000000000000007E-2</v>
      </c>
      <c r="N77" s="318">
        <v>7.0000000000000007E-2</v>
      </c>
      <c r="O77" s="319"/>
      <c r="P77" s="319" t="s">
        <v>221</v>
      </c>
      <c r="Q77" s="205">
        <v>0</v>
      </c>
      <c r="R77" s="1"/>
      <c r="S77" s="564"/>
      <c r="T77" s="323"/>
      <c r="U77" s="565"/>
      <c r="W77" s="555"/>
    </row>
    <row r="78" spans="2:23" ht="28.5" customHeight="1">
      <c r="B78" s="236" t="s">
        <v>25</v>
      </c>
      <c r="C78" s="298" t="s">
        <v>231</v>
      </c>
      <c r="D78" s="20" t="s">
        <v>232</v>
      </c>
      <c r="E78" s="218">
        <v>7.4999999999999997E-2</v>
      </c>
      <c r="F78" s="299" t="s">
        <v>233</v>
      </c>
      <c r="G78" s="300" t="s">
        <v>29</v>
      </c>
      <c r="H78" s="454">
        <v>22990</v>
      </c>
      <c r="I78" s="455">
        <v>1000</v>
      </c>
      <c r="J78" s="456">
        <f t="shared" si="19"/>
        <v>21990</v>
      </c>
      <c r="K78" s="672" t="s">
        <v>234</v>
      </c>
      <c r="L78" s="305">
        <v>7.0000000000000007E-2</v>
      </c>
      <c r="M78" s="306">
        <v>7.0000000000000007E-2</v>
      </c>
      <c r="N78" s="306">
        <v>7.0000000000000007E-2</v>
      </c>
      <c r="O78" s="307"/>
      <c r="P78" s="307" t="s">
        <v>235</v>
      </c>
      <c r="Q78" s="308">
        <v>0</v>
      </c>
      <c r="R78" s="70"/>
      <c r="S78" s="588">
        <f>+J78*95.5%</f>
        <v>21000.45</v>
      </c>
      <c r="T78" s="460">
        <v>700</v>
      </c>
      <c r="U78" s="562">
        <f>+S78-T78</f>
        <v>20300.45</v>
      </c>
      <c r="W78" s="560">
        <f>+J78-S78+T78</f>
        <v>1689.5499999999993</v>
      </c>
    </row>
    <row r="79" spans="2:23" ht="28.5" customHeight="1">
      <c r="B79" s="239" t="s">
        <v>25</v>
      </c>
      <c r="C79" s="309" t="s">
        <v>231</v>
      </c>
      <c r="D79" t="s">
        <v>236</v>
      </c>
      <c r="E79" s="202">
        <v>7.4999999999999997E-2</v>
      </c>
      <c r="F79" s="310" t="s">
        <v>237</v>
      </c>
      <c r="G79" s="311" t="s">
        <v>29</v>
      </c>
      <c r="H79" s="313">
        <f>H78+500</f>
        <v>23490</v>
      </c>
      <c r="I79" s="314">
        <v>1000</v>
      </c>
      <c r="J79" s="315">
        <f t="shared" si="19"/>
        <v>22490</v>
      </c>
      <c r="K79" s="673"/>
      <c r="L79" s="317">
        <v>7.0000000000000007E-2</v>
      </c>
      <c r="M79" s="318">
        <v>7.0000000000000007E-2</v>
      </c>
      <c r="N79" s="318">
        <v>7.0000000000000007E-2</v>
      </c>
      <c r="O79" s="319"/>
      <c r="P79" s="319" t="s">
        <v>235</v>
      </c>
      <c r="Q79" s="205">
        <v>0</v>
      </c>
      <c r="R79" s="1"/>
      <c r="S79" s="335"/>
      <c r="T79" s="315"/>
      <c r="U79" s="563"/>
      <c r="W79" s="555"/>
    </row>
    <row r="80" spans="2:23" ht="30" customHeight="1">
      <c r="B80" s="239" t="s">
        <v>25</v>
      </c>
      <c r="C80" s="309" t="s">
        <v>231</v>
      </c>
      <c r="D80" t="s">
        <v>238</v>
      </c>
      <c r="E80" s="202">
        <v>7.4999999999999997E-2</v>
      </c>
      <c r="F80" s="310" t="s">
        <v>239</v>
      </c>
      <c r="G80" s="311" t="s">
        <v>29</v>
      </c>
      <c r="H80" s="313">
        <v>23990</v>
      </c>
      <c r="I80" s="314">
        <v>1000</v>
      </c>
      <c r="J80" s="315">
        <f>H80-I80</f>
        <v>22990</v>
      </c>
      <c r="K80" s="673"/>
      <c r="L80" s="317">
        <v>7.0000000000000007E-2</v>
      </c>
      <c r="M80" s="318">
        <v>7.0000000000000007E-2</v>
      </c>
      <c r="N80" s="318">
        <v>7.0000000000000007E-2</v>
      </c>
      <c r="O80" s="319"/>
      <c r="P80" s="319" t="s">
        <v>240</v>
      </c>
      <c r="Q80" s="205">
        <v>0</v>
      </c>
      <c r="R80" s="1"/>
      <c r="S80" s="335"/>
      <c r="T80" s="315"/>
      <c r="U80" s="563"/>
      <c r="W80" s="555"/>
    </row>
    <row r="81" spans="2:23" ht="30" customHeight="1">
      <c r="B81" s="287" t="s">
        <v>25</v>
      </c>
      <c r="C81" s="320" t="s">
        <v>231</v>
      </c>
      <c r="D81" s="18" t="s">
        <v>241</v>
      </c>
      <c r="E81" s="258">
        <v>7.4999999999999997E-2</v>
      </c>
      <c r="F81" s="321" t="s">
        <v>242</v>
      </c>
      <c r="G81" s="322" t="s">
        <v>29</v>
      </c>
      <c r="H81" s="337">
        <f>H80+500</f>
        <v>24490</v>
      </c>
      <c r="I81" s="338">
        <v>1000</v>
      </c>
      <c r="J81" s="323">
        <f t="shared" ref="J81:J87" si="20">H81-I81</f>
        <v>23490</v>
      </c>
      <c r="K81" s="674"/>
      <c r="L81" s="326">
        <v>7.0000000000000007E-2</v>
      </c>
      <c r="M81" s="327">
        <v>7.0000000000000007E-2</v>
      </c>
      <c r="N81" s="327">
        <v>7.0000000000000007E-2</v>
      </c>
      <c r="O81" s="328"/>
      <c r="P81" s="328" t="s">
        <v>240</v>
      </c>
      <c r="Q81" s="329">
        <v>0</v>
      </c>
      <c r="R81" s="61"/>
      <c r="S81" s="564"/>
      <c r="T81" s="323"/>
      <c r="U81" s="565"/>
      <c r="W81" s="555"/>
    </row>
    <row r="82" spans="2:23" ht="21">
      <c r="B82" s="236" t="s">
        <v>25</v>
      </c>
      <c r="C82" s="298" t="s">
        <v>243</v>
      </c>
      <c r="D82" s="20" t="s">
        <v>244</v>
      </c>
      <c r="E82" s="218">
        <v>0.05</v>
      </c>
      <c r="F82" s="299" t="s">
        <v>245</v>
      </c>
      <c r="G82" s="300" t="s">
        <v>29</v>
      </c>
      <c r="H82" s="454">
        <v>13990</v>
      </c>
      <c r="I82" s="589">
        <v>1400</v>
      </c>
      <c r="J82" s="590">
        <f t="shared" si="20"/>
        <v>12590</v>
      </c>
      <c r="K82" s="332" t="s">
        <v>246</v>
      </c>
      <c r="L82" s="305">
        <v>7.0000000000000007E-2</v>
      </c>
      <c r="M82" s="306">
        <v>7.0000000000000007E-2</v>
      </c>
      <c r="N82" s="306">
        <v>7.0000000000000007E-2</v>
      </c>
      <c r="O82" s="307"/>
      <c r="P82" s="307"/>
      <c r="Q82" s="591" t="s">
        <v>55</v>
      </c>
      <c r="R82" s="70"/>
      <c r="S82" s="561">
        <f>+J82*95.235%</f>
        <v>11990.086500000001</v>
      </c>
      <c r="T82" s="460">
        <v>400</v>
      </c>
      <c r="U82" s="562">
        <f>+S82-T82</f>
        <v>11590.086500000001</v>
      </c>
      <c r="W82" s="560">
        <f>+J82-S82+T82</f>
        <v>999.91349999999875</v>
      </c>
    </row>
    <row r="83" spans="2:23" ht="21">
      <c r="B83" s="239" t="s">
        <v>25</v>
      </c>
      <c r="C83" s="309" t="s">
        <v>243</v>
      </c>
      <c r="D83" t="s">
        <v>247</v>
      </c>
      <c r="E83" s="202">
        <v>0.05</v>
      </c>
      <c r="F83" s="310" t="s">
        <v>248</v>
      </c>
      <c r="G83" s="311" t="s">
        <v>29</v>
      </c>
      <c r="H83" s="458">
        <v>15490</v>
      </c>
      <c r="I83" s="463">
        <v>1900</v>
      </c>
      <c r="J83" s="464">
        <f t="shared" si="20"/>
        <v>13590</v>
      </c>
      <c r="K83" s="333" t="s">
        <v>249</v>
      </c>
      <c r="L83" s="317">
        <v>7.0000000000000007E-2</v>
      </c>
      <c r="M83" s="318">
        <v>7.0000000000000007E-2</v>
      </c>
      <c r="N83" s="318">
        <v>7.0000000000000007E-2</v>
      </c>
      <c r="O83" s="319"/>
      <c r="P83" s="319"/>
      <c r="Q83" s="205">
        <v>0</v>
      </c>
      <c r="R83" s="1"/>
      <c r="S83" s="577">
        <f>+J83*95.235%</f>
        <v>12942.4365</v>
      </c>
      <c r="T83" s="464">
        <v>400</v>
      </c>
      <c r="U83" s="578">
        <f>+S83-T83</f>
        <v>12542.4365</v>
      </c>
      <c r="W83" s="560">
        <f>+J83-S83+T83</f>
        <v>1047.5635000000002</v>
      </c>
    </row>
    <row r="84" spans="2:23" ht="21">
      <c r="B84" s="239" t="s">
        <v>25</v>
      </c>
      <c r="C84" s="309" t="s">
        <v>243</v>
      </c>
      <c r="D84" t="s">
        <v>250</v>
      </c>
      <c r="E84" s="202">
        <v>0.05</v>
      </c>
      <c r="F84" s="310" t="s">
        <v>251</v>
      </c>
      <c r="G84" s="311" t="s">
        <v>29</v>
      </c>
      <c r="H84" s="313">
        <v>16490</v>
      </c>
      <c r="I84" s="351">
        <v>1500</v>
      </c>
      <c r="J84" s="352">
        <f t="shared" si="20"/>
        <v>14990</v>
      </c>
      <c r="K84" s="333" t="s">
        <v>249</v>
      </c>
      <c r="L84" s="317">
        <v>7.0000000000000007E-2</v>
      </c>
      <c r="M84" s="318">
        <v>7.0000000000000007E-2</v>
      </c>
      <c r="N84" s="318">
        <v>7.0000000000000007E-2</v>
      </c>
      <c r="O84" s="319"/>
      <c r="P84" s="319"/>
      <c r="Q84" s="205">
        <v>0</v>
      </c>
      <c r="R84" s="1"/>
      <c r="S84" s="573"/>
      <c r="T84" s="352"/>
      <c r="U84" s="574"/>
      <c r="W84" s="555"/>
    </row>
    <row r="85" spans="2:23" ht="21">
      <c r="B85" s="239" t="s">
        <v>25</v>
      </c>
      <c r="C85" s="309" t="s">
        <v>243</v>
      </c>
      <c r="D85" t="s">
        <v>252</v>
      </c>
      <c r="E85" s="202">
        <v>0</v>
      </c>
      <c r="F85" s="310" t="s">
        <v>253</v>
      </c>
      <c r="G85" s="311" t="s">
        <v>34</v>
      </c>
      <c r="H85" s="458">
        <f>H82+600</f>
        <v>14590</v>
      </c>
      <c r="I85" s="463">
        <v>2000</v>
      </c>
      <c r="J85" s="464">
        <f t="shared" si="20"/>
        <v>12590</v>
      </c>
      <c r="K85" s="334" t="s">
        <v>246</v>
      </c>
      <c r="L85" s="317">
        <v>7.0000000000000007E-2</v>
      </c>
      <c r="M85" s="318">
        <v>7.0000000000000007E-2</v>
      </c>
      <c r="N85" s="318">
        <v>7.0000000000000007E-2</v>
      </c>
      <c r="O85" s="319"/>
      <c r="P85" s="319"/>
      <c r="Q85" s="205">
        <v>0</v>
      </c>
      <c r="R85" s="1"/>
      <c r="S85" s="577">
        <f>+J85*95.235%</f>
        <v>11990.086500000001</v>
      </c>
      <c r="T85" s="464">
        <v>400</v>
      </c>
      <c r="U85" s="578">
        <f>+S85-T85</f>
        <v>11590.086500000001</v>
      </c>
      <c r="W85" s="560">
        <f>+J85-S85+T85</f>
        <v>999.91349999999875</v>
      </c>
    </row>
    <row r="86" spans="2:23" ht="21">
      <c r="B86" s="239" t="s">
        <v>25</v>
      </c>
      <c r="C86" s="309" t="s">
        <v>243</v>
      </c>
      <c r="D86" t="s">
        <v>254</v>
      </c>
      <c r="E86" s="202">
        <v>0</v>
      </c>
      <c r="F86" s="310" t="s">
        <v>255</v>
      </c>
      <c r="G86" s="311" t="s">
        <v>34</v>
      </c>
      <c r="H86" s="458">
        <f>H83+600</f>
        <v>16090</v>
      </c>
      <c r="I86" s="463">
        <v>3000</v>
      </c>
      <c r="J86" s="464">
        <f t="shared" si="20"/>
        <v>13090</v>
      </c>
      <c r="K86" s="333" t="s">
        <v>249</v>
      </c>
      <c r="L86" s="317">
        <v>7.0000000000000007E-2</v>
      </c>
      <c r="M86" s="318">
        <v>7.0000000000000007E-2</v>
      </c>
      <c r="N86" s="318">
        <v>7.0000000000000007E-2</v>
      </c>
      <c r="O86" s="319"/>
      <c r="P86" s="319"/>
      <c r="Q86" s="205">
        <v>0</v>
      </c>
      <c r="R86" s="1"/>
      <c r="S86" s="577"/>
      <c r="T86" s="464"/>
      <c r="U86" s="578"/>
      <c r="W86" s="555"/>
    </row>
    <row r="87" spans="2:23" ht="21.75" thickBot="1">
      <c r="B87" s="242" t="s">
        <v>25</v>
      </c>
      <c r="C87" s="372" t="s">
        <v>243</v>
      </c>
      <c r="D87" s="16" t="s">
        <v>256</v>
      </c>
      <c r="E87" s="209">
        <v>0</v>
      </c>
      <c r="F87" s="373" t="s">
        <v>257</v>
      </c>
      <c r="G87" s="374" t="s">
        <v>34</v>
      </c>
      <c r="H87" s="465">
        <f>H84+600</f>
        <v>17090</v>
      </c>
      <c r="I87" s="466">
        <v>1500</v>
      </c>
      <c r="J87" s="467">
        <f t="shared" si="20"/>
        <v>15590</v>
      </c>
      <c r="K87" s="375" t="str">
        <f>K84</f>
        <v>MULTIMEDIA SP 950 ANDROID + CÁMARA  + SENSORES</v>
      </c>
      <c r="L87" s="376">
        <v>7.0000000000000007E-2</v>
      </c>
      <c r="M87" s="377">
        <v>7.0000000000000007E-2</v>
      </c>
      <c r="N87" s="377">
        <v>7.0000000000000007E-2</v>
      </c>
      <c r="O87" s="378"/>
      <c r="P87" s="378"/>
      <c r="Q87" s="212">
        <v>0</v>
      </c>
      <c r="R87" s="91"/>
      <c r="S87" s="592"/>
      <c r="T87" s="467"/>
      <c r="U87" s="593"/>
      <c r="W87" s="594"/>
    </row>
    <row r="88" spans="2:23" ht="15.75">
      <c r="F88" s="379"/>
    </row>
  </sheetData>
  <autoFilter ref="B5:G87" xr:uid="{00000000-0009-0000-0000-000000000000}"/>
  <mergeCells count="5">
    <mergeCell ref="B1:G1"/>
    <mergeCell ref="B2:G2"/>
    <mergeCell ref="H4:K4"/>
    <mergeCell ref="S4:U4"/>
    <mergeCell ref="K78:K81"/>
  </mergeCells>
  <conditionalFormatting sqref="L6:N87">
    <cfRule type="cellIs" dxfId="109" priority="2" operator="between">
      <formula>0.01</formula>
      <formula>0.06</formula>
    </cfRule>
  </conditionalFormatting>
  <conditionalFormatting sqref="L6:N41">
    <cfRule type="expression" dxfId="108" priority="3">
      <formula>#REF!&lt;&gt;#REF!</formula>
    </cfRule>
  </conditionalFormatting>
  <conditionalFormatting sqref="L42:N87">
    <cfRule type="expression" dxfId="10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7B3A-A234-4401-91EC-8BFE7DBA389A}">
  <dimension ref="B1:Y14"/>
  <sheetViews>
    <sheetView showGridLines="0" zoomScale="72" zoomScaleNormal="72" workbookViewId="0">
      <pane xSplit="6" ySplit="5" topLeftCell="O6" activePane="bottomRight" state="frozen"/>
      <selection pane="bottomRight" activeCell="D19" sqref="D19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0.5703125" customWidth="1"/>
    <col min="3" max="3" width="17.5703125" bestFit="1" customWidth="1"/>
    <col min="4" max="4" width="20" customWidth="1"/>
    <col min="5" max="5" width="8.28515625" customWidth="1"/>
    <col min="6" max="6" width="33.85546875" customWidth="1"/>
    <col min="7" max="7" width="10.28515625" style="1" customWidth="1"/>
    <col min="8" max="8" width="9.5703125" style="1" customWidth="1"/>
    <col min="9" max="9" width="10.7109375" style="1" customWidth="1"/>
    <col min="10" max="10" width="31" style="501" customWidth="1"/>
    <col min="11" max="11" width="11.28515625" customWidth="1"/>
    <col min="12" max="12" width="12.7109375" customWidth="1"/>
    <col min="13" max="13" width="9" customWidth="1"/>
    <col min="14" max="14" width="20.7109375" style="1" customWidth="1"/>
    <col min="15" max="15" width="20.42578125" style="1" customWidth="1"/>
    <col min="16" max="16" width="13.28515625" customWidth="1"/>
    <col min="17" max="17" width="11.85546875" customWidth="1"/>
    <col min="18" max="18" width="12.7109375" customWidth="1"/>
    <col min="19" max="19" width="43.28515625" style="501" customWidth="1"/>
    <col min="20" max="22" width="12.7109375" customWidth="1"/>
    <col min="23" max="23" width="20.7109375" style="1" customWidth="1"/>
    <col min="24" max="24" width="20.28515625" customWidth="1"/>
    <col min="25" max="25" width="7.28515625" style="1" bestFit="1" customWidth="1"/>
  </cols>
  <sheetData>
    <row r="1" spans="2:25" s="2" customFormat="1" ht="23.25">
      <c r="B1" s="666" t="s">
        <v>0</v>
      </c>
      <c r="C1" s="666"/>
      <c r="D1" s="666"/>
      <c r="E1" s="666"/>
      <c r="F1" s="666"/>
      <c r="G1" s="489"/>
      <c r="H1" s="489"/>
      <c r="I1" s="489"/>
      <c r="J1" s="500"/>
      <c r="N1" s="489"/>
      <c r="O1" s="489"/>
      <c r="S1" s="500"/>
      <c r="W1" s="489"/>
      <c r="Y1" s="6"/>
    </row>
    <row r="2" spans="2:25">
      <c r="B2" s="675" t="s">
        <v>258</v>
      </c>
      <c r="C2" s="675"/>
      <c r="D2" s="675"/>
      <c r="E2" s="675"/>
      <c r="F2" s="675"/>
      <c r="G2" s="490"/>
      <c r="H2" s="490"/>
      <c r="I2" s="490"/>
      <c r="N2" s="490"/>
      <c r="O2" s="490"/>
      <c r="W2" s="490"/>
    </row>
    <row r="3" spans="2:25" ht="5.65" customHeight="1" thickBot="1"/>
    <row r="4" spans="2:25" ht="15.75" thickBot="1">
      <c r="G4" s="676" t="s">
        <v>259</v>
      </c>
      <c r="H4" s="677"/>
      <c r="I4" s="677"/>
      <c r="J4" s="677"/>
      <c r="K4" s="677"/>
      <c r="L4" s="677"/>
      <c r="M4" s="677"/>
      <c r="N4" s="677"/>
      <c r="O4" s="678"/>
      <c r="P4" s="676" t="s">
        <v>2</v>
      </c>
      <c r="Q4" s="677"/>
      <c r="R4" s="677"/>
      <c r="S4" s="677"/>
      <c r="T4" s="677"/>
      <c r="U4" s="677"/>
      <c r="V4" s="677"/>
      <c r="W4" s="677"/>
      <c r="X4" s="678"/>
    </row>
    <row r="5" spans="2:25" s="511" customFormat="1" ht="45.75" customHeight="1" thickBot="1">
      <c r="B5" s="502" t="s">
        <v>4</v>
      </c>
      <c r="C5" s="503" t="s">
        <v>5</v>
      </c>
      <c r="D5" s="504" t="s">
        <v>6</v>
      </c>
      <c r="E5" s="503" t="s">
        <v>7</v>
      </c>
      <c r="F5" s="504" t="s">
        <v>8</v>
      </c>
      <c r="G5" s="505" t="s">
        <v>10</v>
      </c>
      <c r="H5" s="505" t="s">
        <v>11</v>
      </c>
      <c r="I5" s="505" t="s">
        <v>12</v>
      </c>
      <c r="J5" s="506" t="s">
        <v>260</v>
      </c>
      <c r="K5" s="507" t="s">
        <v>261</v>
      </c>
      <c r="L5" s="506" t="s">
        <v>262</v>
      </c>
      <c r="M5" s="508" t="s">
        <v>263</v>
      </c>
      <c r="N5" s="506" t="s">
        <v>264</v>
      </c>
      <c r="O5" s="509" t="s">
        <v>13</v>
      </c>
      <c r="P5" s="505" t="s">
        <v>10</v>
      </c>
      <c r="Q5" s="505" t="s">
        <v>11</v>
      </c>
      <c r="R5" s="510" t="s">
        <v>12</v>
      </c>
      <c r="S5" s="506" t="s">
        <v>260</v>
      </c>
      <c r="T5" s="507" t="s">
        <v>261</v>
      </c>
      <c r="U5" s="506" t="s">
        <v>262</v>
      </c>
      <c r="V5" s="508" t="s">
        <v>263</v>
      </c>
      <c r="W5" s="506" t="s">
        <v>264</v>
      </c>
      <c r="X5" s="509" t="s">
        <v>13</v>
      </c>
      <c r="Y5" s="505" t="s">
        <v>19</v>
      </c>
    </row>
    <row r="6" spans="2:25" ht="30">
      <c r="B6" s="113" t="s">
        <v>265</v>
      </c>
      <c r="C6" s="275" t="s">
        <v>266</v>
      </c>
      <c r="D6" s="115" t="s">
        <v>267</v>
      </c>
      <c r="E6" s="276">
        <v>0.05</v>
      </c>
      <c r="F6" s="115" t="s">
        <v>268</v>
      </c>
      <c r="G6" s="482"/>
      <c r="H6" s="388"/>
      <c r="I6" s="512"/>
      <c r="J6" s="513"/>
      <c r="K6" s="514"/>
      <c r="L6" s="515"/>
      <c r="M6" s="514"/>
      <c r="N6" s="516"/>
      <c r="O6" s="457"/>
      <c r="P6" s="482">
        <v>21690</v>
      </c>
      <c r="Q6" s="388">
        <v>700</v>
      </c>
      <c r="R6" s="517">
        <f>+P6-Q6</f>
        <v>20990</v>
      </c>
      <c r="S6" s="513" t="s">
        <v>269</v>
      </c>
      <c r="T6" s="514">
        <f>+R6*1.5%</f>
        <v>314.84999999999997</v>
      </c>
      <c r="U6" s="515">
        <f>+R6-T6</f>
        <v>20675.150000000001</v>
      </c>
      <c r="V6" s="514">
        <v>700</v>
      </c>
      <c r="W6" s="516">
        <f>+U6-V6</f>
        <v>19975.150000000001</v>
      </c>
      <c r="X6" s="205"/>
      <c r="Y6" s="144" t="s">
        <v>55</v>
      </c>
    </row>
    <row r="7" spans="2:25" ht="30">
      <c r="B7" s="8" t="s">
        <v>265</v>
      </c>
      <c r="C7" s="201" t="s">
        <v>270</v>
      </c>
      <c r="D7" s="131" t="s">
        <v>271</v>
      </c>
      <c r="E7" s="202">
        <v>0.1</v>
      </c>
      <c r="F7" s="131" t="s">
        <v>272</v>
      </c>
      <c r="G7" s="203">
        <v>20990</v>
      </c>
      <c r="H7" s="204">
        <f>+G7-I7</f>
        <v>2000</v>
      </c>
      <c r="I7" s="206">
        <v>18990</v>
      </c>
      <c r="J7" s="518" t="s">
        <v>273</v>
      </c>
      <c r="K7" s="519">
        <f>+I7*5%</f>
        <v>949.5</v>
      </c>
      <c r="L7" s="520">
        <f t="shared" ref="L7:L9" si="0">+I7-K7</f>
        <v>18040.5</v>
      </c>
      <c r="M7" s="519">
        <v>700</v>
      </c>
      <c r="N7" s="521">
        <f t="shared" ref="N7:N9" si="1">+L7-M7</f>
        <v>17340.5</v>
      </c>
      <c r="O7" s="207"/>
      <c r="P7" s="203">
        <v>20990</v>
      </c>
      <c r="Q7" s="204"/>
      <c r="R7" s="223">
        <v>20990</v>
      </c>
      <c r="S7" s="518"/>
      <c r="T7" s="519">
        <f>+R7*5%</f>
        <v>1049.5</v>
      </c>
      <c r="U7" s="520">
        <f t="shared" ref="U7:U13" si="2">+R7-T7</f>
        <v>19940.5</v>
      </c>
      <c r="V7" s="519">
        <v>700</v>
      </c>
      <c r="W7" s="521">
        <f t="shared" ref="W7:W8" si="3">+U7-V7</f>
        <v>19240.5</v>
      </c>
      <c r="X7" s="205"/>
      <c r="Y7" s="144" t="s">
        <v>274</v>
      </c>
    </row>
    <row r="8" spans="2:25">
      <c r="B8" s="8" t="s">
        <v>265</v>
      </c>
      <c r="C8" s="201" t="s">
        <v>270</v>
      </c>
      <c r="D8" s="131" t="s">
        <v>275</v>
      </c>
      <c r="E8" s="202">
        <v>0.1</v>
      </c>
      <c r="F8" s="131" t="s">
        <v>276</v>
      </c>
      <c r="G8" s="203"/>
      <c r="H8" s="204"/>
      <c r="I8" s="206"/>
      <c r="J8" s="518"/>
      <c r="K8" s="519"/>
      <c r="L8" s="520"/>
      <c r="M8" s="519"/>
      <c r="N8" s="521"/>
      <c r="P8" s="203">
        <v>21990</v>
      </c>
      <c r="Q8" s="204"/>
      <c r="R8" s="223">
        <f>+P8-Q8</f>
        <v>21990</v>
      </c>
      <c r="S8" s="518"/>
      <c r="T8" s="519">
        <f>+R8*5%</f>
        <v>1099.5</v>
      </c>
      <c r="U8" s="520">
        <f t="shared" si="2"/>
        <v>20890.5</v>
      </c>
      <c r="V8" s="519">
        <v>700</v>
      </c>
      <c r="W8" s="521">
        <f t="shared" si="3"/>
        <v>20190.5</v>
      </c>
      <c r="X8" s="205"/>
      <c r="Y8" s="144" t="s">
        <v>55</v>
      </c>
    </row>
    <row r="9" spans="2:25" ht="30">
      <c r="B9" s="8" t="s">
        <v>265</v>
      </c>
      <c r="C9" s="201" t="s">
        <v>277</v>
      </c>
      <c r="D9" s="131" t="s">
        <v>278</v>
      </c>
      <c r="E9" s="202">
        <v>0.1</v>
      </c>
      <c r="F9" s="131" t="s">
        <v>279</v>
      </c>
      <c r="G9" s="203">
        <v>27990</v>
      </c>
      <c r="H9" s="204">
        <f>+G9-I9</f>
        <v>1000</v>
      </c>
      <c r="I9" s="206">
        <v>26990</v>
      </c>
      <c r="J9" s="518" t="s">
        <v>280</v>
      </c>
      <c r="K9" s="519">
        <f>+I9*5%</f>
        <v>1349.5</v>
      </c>
      <c r="L9" s="520">
        <f t="shared" si="0"/>
        <v>25640.5</v>
      </c>
      <c r="M9" s="519">
        <v>700</v>
      </c>
      <c r="N9" s="521">
        <f t="shared" si="1"/>
        <v>24940.5</v>
      </c>
      <c r="O9" s="207"/>
      <c r="P9" s="203"/>
      <c r="Q9" s="204"/>
      <c r="R9" s="223"/>
      <c r="S9" s="518"/>
      <c r="T9" s="519"/>
      <c r="U9" s="520"/>
      <c r="V9" s="519"/>
      <c r="W9" s="521"/>
      <c r="X9" s="205"/>
      <c r="Y9" s="144" t="s">
        <v>274</v>
      </c>
    </row>
    <row r="10" spans="2:25">
      <c r="B10" s="8" t="s">
        <v>265</v>
      </c>
      <c r="C10" s="201" t="s">
        <v>277</v>
      </c>
      <c r="D10" s="131" t="s">
        <v>281</v>
      </c>
      <c r="E10" s="202">
        <v>0.1</v>
      </c>
      <c r="F10" s="131" t="s">
        <v>282</v>
      </c>
      <c r="G10" s="203"/>
      <c r="H10" s="204"/>
      <c r="I10" s="206"/>
      <c r="J10" s="518"/>
      <c r="K10" s="519"/>
      <c r="L10" s="520"/>
      <c r="M10" s="519"/>
      <c r="N10" s="521"/>
      <c r="O10" s="205"/>
      <c r="P10" s="203">
        <v>35990</v>
      </c>
      <c r="Q10" s="204">
        <v>0</v>
      </c>
      <c r="R10" s="223">
        <v>35990</v>
      </c>
      <c r="S10" s="518"/>
      <c r="T10" s="519"/>
      <c r="U10" s="520"/>
      <c r="V10" s="519"/>
      <c r="W10" s="521"/>
      <c r="X10" s="205"/>
      <c r="Y10" s="144">
        <v>0</v>
      </c>
    </row>
    <row r="11" spans="2:25" s="5" customFormat="1">
      <c r="B11" s="8" t="s">
        <v>265</v>
      </c>
      <c r="C11" s="201" t="s">
        <v>283</v>
      </c>
      <c r="D11" s="131" t="s">
        <v>284</v>
      </c>
      <c r="E11" s="202">
        <v>0</v>
      </c>
      <c r="F11" s="131" t="s">
        <v>285</v>
      </c>
      <c r="G11" s="203"/>
      <c r="H11" s="204"/>
      <c r="I11" s="206"/>
      <c r="J11" s="518"/>
      <c r="K11" s="519"/>
      <c r="L11" s="520"/>
      <c r="M11" s="519"/>
      <c r="N11" s="521"/>
      <c r="O11" s="205"/>
      <c r="P11" s="203">
        <v>17990</v>
      </c>
      <c r="Q11" s="204">
        <v>1000</v>
      </c>
      <c r="R11" s="223">
        <v>16990</v>
      </c>
      <c r="S11" s="518"/>
      <c r="T11" s="519">
        <f>+R11*5%</f>
        <v>849.5</v>
      </c>
      <c r="U11" s="520">
        <f t="shared" si="2"/>
        <v>16140.5</v>
      </c>
      <c r="V11" s="519"/>
      <c r="W11" s="521"/>
      <c r="X11" s="205"/>
      <c r="Y11" s="144">
        <v>0</v>
      </c>
    </row>
    <row r="12" spans="2:25" s="5" customFormat="1">
      <c r="B12" s="8" t="s">
        <v>265</v>
      </c>
      <c r="C12" s="201" t="s">
        <v>283</v>
      </c>
      <c r="D12" s="131" t="s">
        <v>286</v>
      </c>
      <c r="E12" s="202">
        <v>0</v>
      </c>
      <c r="F12" s="131" t="s">
        <v>287</v>
      </c>
      <c r="G12" s="203"/>
      <c r="H12" s="204"/>
      <c r="I12" s="206"/>
      <c r="J12" s="518"/>
      <c r="K12" s="519"/>
      <c r="L12" s="520"/>
      <c r="M12" s="519"/>
      <c r="N12" s="521"/>
      <c r="O12" s="205"/>
      <c r="P12" s="203">
        <v>18490</v>
      </c>
      <c r="Q12" s="204">
        <v>500</v>
      </c>
      <c r="R12" s="223">
        <v>17990</v>
      </c>
      <c r="S12" s="518"/>
      <c r="T12" s="519">
        <f>+R12*1.5%</f>
        <v>269.84999999999997</v>
      </c>
      <c r="U12" s="520">
        <f t="shared" si="2"/>
        <v>17720.150000000001</v>
      </c>
      <c r="V12" s="519"/>
      <c r="W12" s="521"/>
      <c r="X12" s="205"/>
      <c r="Y12" s="144">
        <v>0</v>
      </c>
    </row>
    <row r="13" spans="2:25" s="5" customFormat="1">
      <c r="B13" s="8" t="s">
        <v>265</v>
      </c>
      <c r="C13" s="201" t="s">
        <v>288</v>
      </c>
      <c r="D13" s="131" t="s">
        <v>289</v>
      </c>
      <c r="E13" s="202">
        <v>0</v>
      </c>
      <c r="F13" s="131" t="s">
        <v>290</v>
      </c>
      <c r="G13" s="203"/>
      <c r="H13" s="204"/>
      <c r="I13" s="206"/>
      <c r="J13" s="518"/>
      <c r="K13" s="519"/>
      <c r="L13" s="520"/>
      <c r="M13" s="519"/>
      <c r="N13" s="521"/>
      <c r="O13" s="205"/>
      <c r="P13" s="203">
        <v>32990</v>
      </c>
      <c r="Q13" s="204">
        <v>1000</v>
      </c>
      <c r="R13" s="223">
        <f>+P13-Q13</f>
        <v>31990</v>
      </c>
      <c r="S13" s="518"/>
      <c r="T13" s="519">
        <v>0</v>
      </c>
      <c r="U13" s="520">
        <f t="shared" si="2"/>
        <v>31990</v>
      </c>
      <c r="V13" s="519"/>
      <c r="W13" s="521"/>
      <c r="X13" s="205"/>
      <c r="Y13" s="144">
        <v>0</v>
      </c>
    </row>
    <row r="14" spans="2:25" s="5" customFormat="1" ht="15.75" thickBot="1">
      <c r="B14" s="145" t="s">
        <v>265</v>
      </c>
      <c r="C14" s="208" t="s">
        <v>288</v>
      </c>
      <c r="D14" s="147" t="s">
        <v>291</v>
      </c>
      <c r="E14" s="209">
        <v>0</v>
      </c>
      <c r="F14" s="147" t="s">
        <v>292</v>
      </c>
      <c r="G14" s="210"/>
      <c r="H14" s="211"/>
      <c r="I14" s="213"/>
      <c r="J14" s="522"/>
      <c r="K14" s="523"/>
      <c r="L14" s="524"/>
      <c r="M14" s="523"/>
      <c r="N14" s="525"/>
      <c r="O14" s="212"/>
      <c r="P14" s="210">
        <v>31990</v>
      </c>
      <c r="Q14" s="210">
        <v>1000</v>
      </c>
      <c r="R14" s="526">
        <v>30990</v>
      </c>
      <c r="S14" s="522"/>
      <c r="T14" s="523"/>
      <c r="U14" s="524"/>
      <c r="V14" s="523"/>
      <c r="W14" s="525"/>
      <c r="X14" s="212"/>
      <c r="Y14" s="161">
        <v>0</v>
      </c>
    </row>
  </sheetData>
  <autoFilter ref="B5:Y14" xr:uid="{5D8231C4-BED7-46D3-9F6E-E4D66299E3A4}"/>
  <mergeCells count="4">
    <mergeCell ref="B1:F1"/>
    <mergeCell ref="B2:F2"/>
    <mergeCell ref="G4:O4"/>
    <mergeCell ref="P4:X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276D-5FAB-40FB-BBCB-386189953EC8}">
  <dimension ref="B1:Y53"/>
  <sheetViews>
    <sheetView showGridLines="0" zoomScale="80" zoomScaleNormal="80" workbookViewId="0">
      <pane xSplit="6" ySplit="5" topLeftCell="T6" activePane="bottomRight" state="frozen"/>
      <selection pane="bottomRight" activeCell="F17" sqref="F17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.7109375" customWidth="1"/>
    <col min="3" max="3" width="26.28515625" hidden="1" customWidth="1"/>
    <col min="4" max="4" width="37.28515625" hidden="1" customWidth="1"/>
    <col min="5" max="5" width="10.140625" hidden="1" customWidth="1"/>
    <col min="6" max="6" width="60.5703125" bestFit="1" customWidth="1"/>
    <col min="7" max="7" width="17.5703125" customWidth="1"/>
    <col min="8" max="9" width="17.7109375" style="1" customWidth="1"/>
    <col min="10" max="10" width="17.7109375" style="382" customWidth="1"/>
    <col min="11" max="11" width="24.5703125" style="1" customWidth="1"/>
    <col min="12" max="12" width="12.5703125" customWidth="1"/>
    <col min="13" max="13" width="18.42578125" bestFit="1" customWidth="1"/>
    <col min="14" max="14" width="17.85546875" bestFit="1" customWidth="1"/>
    <col min="15" max="15" width="18.42578125" bestFit="1" customWidth="1"/>
    <col min="16" max="16" width="17.5703125" style="1" customWidth="1"/>
    <col min="17" max="17" width="17.7109375" style="1" customWidth="1"/>
    <col min="18" max="18" width="17.7109375" style="7" customWidth="1"/>
    <col min="19" max="19" width="54.28515625" style="1" bestFit="1" customWidth="1"/>
    <col min="20" max="20" width="11.42578125" style="1" customWidth="1"/>
    <col min="21" max="21" width="30.5703125" hidden="1" customWidth="1"/>
    <col min="22" max="22" width="12.5703125" customWidth="1"/>
    <col min="23" max="23" width="18.42578125" bestFit="1" customWidth="1"/>
    <col min="24" max="24" width="17.85546875" bestFit="1" customWidth="1"/>
    <col min="25" max="25" width="18.42578125" bestFit="1" customWidth="1"/>
  </cols>
  <sheetData>
    <row r="1" spans="2:25" s="2" customFormat="1" ht="23.25">
      <c r="B1" s="666" t="s">
        <v>0</v>
      </c>
      <c r="C1" s="666"/>
      <c r="D1" s="666"/>
      <c r="E1" s="666"/>
      <c r="F1" s="666"/>
      <c r="G1" s="666"/>
      <c r="H1" s="489"/>
      <c r="I1" s="489"/>
      <c r="J1" s="381"/>
      <c r="K1" s="489"/>
      <c r="P1" s="489"/>
      <c r="Q1" s="489"/>
      <c r="R1" s="489"/>
      <c r="S1" s="489"/>
      <c r="T1" s="6"/>
    </row>
    <row r="2" spans="2:25">
      <c r="B2" s="675" t="s">
        <v>293</v>
      </c>
      <c r="C2" s="675"/>
      <c r="D2" s="675"/>
      <c r="E2" s="675"/>
      <c r="F2" s="675"/>
      <c r="G2" s="675"/>
      <c r="H2" s="490"/>
      <c r="I2" s="490"/>
      <c r="K2" s="490"/>
      <c r="P2" s="490"/>
      <c r="Q2" s="490"/>
      <c r="R2" s="383"/>
      <c r="S2" s="490"/>
    </row>
    <row r="3" spans="2:25" ht="5.45" customHeight="1" thickBot="1"/>
    <row r="4" spans="2:25" ht="15.75" thickBot="1">
      <c r="H4" s="676" t="s">
        <v>259</v>
      </c>
      <c r="I4" s="677"/>
      <c r="J4" s="677"/>
      <c r="K4" s="677"/>
      <c r="L4" s="654"/>
      <c r="M4" s="654"/>
      <c r="N4" s="654"/>
      <c r="O4" s="654"/>
      <c r="P4" s="676" t="s">
        <v>2</v>
      </c>
      <c r="Q4" s="677"/>
      <c r="R4" s="677"/>
      <c r="S4" s="678"/>
      <c r="U4" s="681" t="s">
        <v>294</v>
      </c>
      <c r="V4" s="682"/>
      <c r="W4" s="682"/>
      <c r="X4" s="682"/>
      <c r="Y4" s="683"/>
    </row>
    <row r="5" spans="2:25" ht="48" customHeight="1" thickBot="1">
      <c r="B5" s="100" t="s">
        <v>4</v>
      </c>
      <c r="C5" s="102" t="s">
        <v>5</v>
      </c>
      <c r="D5" s="251" t="s">
        <v>6</v>
      </c>
      <c r="E5" s="251" t="s">
        <v>7</v>
      </c>
      <c r="F5" s="11" t="s">
        <v>8</v>
      </c>
      <c r="G5" s="11" t="s">
        <v>9</v>
      </c>
      <c r="H5" s="384" t="s">
        <v>295</v>
      </c>
      <c r="I5" s="106" t="s">
        <v>11</v>
      </c>
      <c r="J5" s="385" t="s">
        <v>296</v>
      </c>
      <c r="K5" s="625" t="s">
        <v>13</v>
      </c>
      <c r="L5" s="628" t="s">
        <v>297</v>
      </c>
      <c r="M5" s="628" t="s">
        <v>262</v>
      </c>
      <c r="N5" s="628" t="s">
        <v>263</v>
      </c>
      <c r="O5" s="629" t="s">
        <v>264</v>
      </c>
      <c r="P5" s="484" t="s">
        <v>295</v>
      </c>
      <c r="Q5" s="106" t="s">
        <v>11</v>
      </c>
      <c r="R5" s="385" t="s">
        <v>296</v>
      </c>
      <c r="S5" s="216" t="s">
        <v>13</v>
      </c>
      <c r="T5" s="626" t="s">
        <v>19</v>
      </c>
      <c r="U5" s="627" t="s">
        <v>260</v>
      </c>
      <c r="V5" s="628" t="s">
        <v>297</v>
      </c>
      <c r="W5" s="628" t="s">
        <v>262</v>
      </c>
      <c r="X5" s="628" t="s">
        <v>263</v>
      </c>
      <c r="Y5" s="629" t="s">
        <v>264</v>
      </c>
    </row>
    <row r="6" spans="2:25" ht="14.45" customHeight="1">
      <c r="B6" s="113" t="s">
        <v>298</v>
      </c>
      <c r="C6" s="275" t="s">
        <v>299</v>
      </c>
      <c r="D6" s="115" t="s">
        <v>300</v>
      </c>
      <c r="E6" s="387">
        <v>7.4999999999999997E-2</v>
      </c>
      <c r="F6" s="113" t="s">
        <v>301</v>
      </c>
      <c r="G6" s="113" t="s">
        <v>29</v>
      </c>
      <c r="H6" s="388">
        <v>12190</v>
      </c>
      <c r="I6" s="389">
        <v>400</v>
      </c>
      <c r="J6" s="390">
        <f>H6-I6</f>
        <v>11790</v>
      </c>
      <c r="K6" s="630"/>
      <c r="L6" s="632" t="s">
        <v>302</v>
      </c>
      <c r="M6" s="632" t="s">
        <v>302</v>
      </c>
      <c r="N6" s="632" t="s">
        <v>302</v>
      </c>
      <c r="O6" s="632" t="s">
        <v>302</v>
      </c>
      <c r="P6" s="485">
        <v>12490</v>
      </c>
      <c r="Q6" s="389">
        <v>400</v>
      </c>
      <c r="R6" s="390">
        <f>P6-Q6</f>
        <v>12090</v>
      </c>
      <c r="S6" s="391"/>
      <c r="T6" s="631" t="s">
        <v>55</v>
      </c>
      <c r="U6" s="679" t="s">
        <v>303</v>
      </c>
      <c r="V6" s="632">
        <v>370</v>
      </c>
      <c r="W6" s="633">
        <f>R6-V6</f>
        <v>11720</v>
      </c>
      <c r="X6" s="633">
        <v>400</v>
      </c>
      <c r="Y6" s="632">
        <f>W6-X6</f>
        <v>11320</v>
      </c>
    </row>
    <row r="7" spans="2:25">
      <c r="B7" s="8" t="s">
        <v>298</v>
      </c>
      <c r="C7" s="201" t="s">
        <v>299</v>
      </c>
      <c r="D7" s="131" t="s">
        <v>304</v>
      </c>
      <c r="E7" s="392">
        <v>0</v>
      </c>
      <c r="F7" s="8" t="s">
        <v>305</v>
      </c>
      <c r="G7" s="8" t="s">
        <v>34</v>
      </c>
      <c r="H7" s="204">
        <v>12790</v>
      </c>
      <c r="I7" s="234">
        <v>400</v>
      </c>
      <c r="J7" s="393">
        <f t="shared" ref="J7:J48" si="0">H7-I7</f>
        <v>12390</v>
      </c>
      <c r="K7" s="634"/>
      <c r="L7" s="638"/>
      <c r="M7" s="638"/>
      <c r="N7" s="638"/>
      <c r="O7" s="638"/>
      <c r="P7" s="241">
        <v>13090</v>
      </c>
      <c r="Q7" s="234">
        <v>400</v>
      </c>
      <c r="R7" s="393">
        <f t="shared" ref="R7:R22" si="1">P7-Q7</f>
        <v>12690</v>
      </c>
      <c r="S7" s="394"/>
      <c r="T7" s="536" t="s">
        <v>55</v>
      </c>
      <c r="U7" s="680"/>
      <c r="V7" s="635">
        <v>380</v>
      </c>
      <c r="W7" s="636">
        <f>R7-V7</f>
        <v>12310</v>
      </c>
      <c r="X7" s="636">
        <v>400</v>
      </c>
      <c r="Y7" s="635">
        <f>W7-X7</f>
        <v>11910</v>
      </c>
    </row>
    <row r="8" spans="2:25" ht="16.5" customHeight="1">
      <c r="B8" s="8" t="s">
        <v>298</v>
      </c>
      <c r="C8" s="201" t="s">
        <v>299</v>
      </c>
      <c r="D8" s="131" t="s">
        <v>306</v>
      </c>
      <c r="E8" s="392">
        <v>7.4999999999999997E-2</v>
      </c>
      <c r="F8" s="8" t="s">
        <v>307</v>
      </c>
      <c r="G8" s="8" t="s">
        <v>29</v>
      </c>
      <c r="H8" s="204">
        <v>13190</v>
      </c>
      <c r="I8" s="234">
        <v>200</v>
      </c>
      <c r="J8" s="393">
        <f t="shared" si="0"/>
        <v>12990</v>
      </c>
      <c r="K8" s="634"/>
      <c r="L8" s="638"/>
      <c r="M8" s="638"/>
      <c r="N8" s="638"/>
      <c r="O8" s="638"/>
      <c r="P8" s="241">
        <v>13490</v>
      </c>
      <c r="Q8" s="234">
        <v>200</v>
      </c>
      <c r="R8" s="393">
        <f t="shared" si="1"/>
        <v>13290</v>
      </c>
      <c r="S8" s="394"/>
      <c r="T8" s="536" t="s">
        <v>55</v>
      </c>
      <c r="U8" s="637"/>
      <c r="V8" s="638" t="s">
        <v>302</v>
      </c>
      <c r="W8" s="639" t="s">
        <v>302</v>
      </c>
      <c r="X8" s="639" t="s">
        <v>302</v>
      </c>
      <c r="Y8" s="638" t="s">
        <v>302</v>
      </c>
    </row>
    <row r="9" spans="2:25" ht="16.5" customHeight="1">
      <c r="B9" s="8" t="s">
        <v>298</v>
      </c>
      <c r="C9" s="201" t="s">
        <v>299</v>
      </c>
      <c r="D9" s="131" t="s">
        <v>308</v>
      </c>
      <c r="E9" s="392">
        <v>0</v>
      </c>
      <c r="F9" s="8" t="s">
        <v>309</v>
      </c>
      <c r="G9" s="8" t="s">
        <v>34</v>
      </c>
      <c r="H9" s="204">
        <v>13790</v>
      </c>
      <c r="I9" s="234">
        <v>200</v>
      </c>
      <c r="J9" s="393">
        <f t="shared" si="0"/>
        <v>13590</v>
      </c>
      <c r="K9" s="634"/>
      <c r="L9" s="635"/>
      <c r="M9" s="635"/>
      <c r="N9" s="635"/>
      <c r="O9" s="635"/>
      <c r="P9" s="241">
        <v>14090</v>
      </c>
      <c r="Q9" s="234">
        <v>200</v>
      </c>
      <c r="R9" s="393">
        <f t="shared" si="1"/>
        <v>13890</v>
      </c>
      <c r="S9" s="394"/>
      <c r="T9" s="536" t="s">
        <v>55</v>
      </c>
      <c r="U9" s="637"/>
      <c r="V9" s="638" t="s">
        <v>302</v>
      </c>
      <c r="W9" s="639" t="s">
        <v>302</v>
      </c>
      <c r="X9" s="639" t="s">
        <v>302</v>
      </c>
      <c r="Y9" s="638" t="s">
        <v>302</v>
      </c>
    </row>
    <row r="10" spans="2:25" ht="14.45" customHeight="1">
      <c r="B10" s="8" t="s">
        <v>298</v>
      </c>
      <c r="C10" s="201" t="s">
        <v>299</v>
      </c>
      <c r="D10" s="131" t="s">
        <v>310</v>
      </c>
      <c r="E10" s="392">
        <v>7.4999999999999997E-2</v>
      </c>
      <c r="F10" s="8" t="s">
        <v>311</v>
      </c>
      <c r="G10" s="8" t="s">
        <v>29</v>
      </c>
      <c r="H10" s="204">
        <v>14190</v>
      </c>
      <c r="I10" s="234">
        <v>200</v>
      </c>
      <c r="J10" s="393">
        <f t="shared" si="0"/>
        <v>13990</v>
      </c>
      <c r="K10" s="634"/>
      <c r="L10" s="632"/>
      <c r="M10" s="632"/>
      <c r="N10" s="632"/>
      <c r="O10" s="632"/>
      <c r="P10" s="241">
        <v>14490</v>
      </c>
      <c r="Q10" s="234">
        <v>200</v>
      </c>
      <c r="R10" s="393">
        <f t="shared" si="1"/>
        <v>14290</v>
      </c>
      <c r="S10" s="394"/>
      <c r="T10" s="536" t="s">
        <v>55</v>
      </c>
      <c r="U10" s="679" t="s">
        <v>303</v>
      </c>
      <c r="V10" s="632">
        <v>430</v>
      </c>
      <c r="W10" s="633">
        <f t="shared" ref="W10:W32" si="2">R10-V10</f>
        <v>13860</v>
      </c>
      <c r="X10" s="633">
        <v>400</v>
      </c>
      <c r="Y10" s="632">
        <f t="shared" ref="Y10:Y32" si="3">W10-X10</f>
        <v>13460</v>
      </c>
    </row>
    <row r="11" spans="2:25">
      <c r="B11" s="8" t="s">
        <v>298</v>
      </c>
      <c r="C11" s="201" t="s">
        <v>299</v>
      </c>
      <c r="D11" s="131" t="s">
        <v>312</v>
      </c>
      <c r="E11" s="392">
        <v>0</v>
      </c>
      <c r="F11" s="8" t="s">
        <v>313</v>
      </c>
      <c r="G11" s="8" t="s">
        <v>34</v>
      </c>
      <c r="H11" s="395">
        <v>14790</v>
      </c>
      <c r="I11" s="234">
        <v>200</v>
      </c>
      <c r="J11" s="393">
        <f t="shared" si="0"/>
        <v>14590</v>
      </c>
      <c r="K11" s="634"/>
      <c r="L11" s="638"/>
      <c r="M11" s="638"/>
      <c r="N11" s="638"/>
      <c r="O11" s="638"/>
      <c r="P11" s="223">
        <v>15090</v>
      </c>
      <c r="Q11" s="234">
        <v>200</v>
      </c>
      <c r="R11" s="393">
        <f t="shared" si="1"/>
        <v>14890</v>
      </c>
      <c r="S11" s="394"/>
      <c r="T11" s="536" t="s">
        <v>55</v>
      </c>
      <c r="U11" s="684"/>
      <c r="V11" s="638">
        <v>450</v>
      </c>
      <c r="W11" s="639">
        <f t="shared" si="2"/>
        <v>14440</v>
      </c>
      <c r="X11" s="639">
        <v>400</v>
      </c>
      <c r="Y11" s="638">
        <f t="shared" si="3"/>
        <v>14040</v>
      </c>
    </row>
    <row r="12" spans="2:25" ht="16.5" customHeight="1">
      <c r="B12" s="8" t="s">
        <v>298</v>
      </c>
      <c r="C12" s="201" t="s">
        <v>299</v>
      </c>
      <c r="D12" s="131" t="s">
        <v>314</v>
      </c>
      <c r="E12" s="392">
        <v>7.4999999999999997E-2</v>
      </c>
      <c r="F12" s="8" t="s">
        <v>315</v>
      </c>
      <c r="G12" s="8" t="s">
        <v>29</v>
      </c>
      <c r="H12" s="395">
        <v>15190</v>
      </c>
      <c r="I12" s="234">
        <v>200</v>
      </c>
      <c r="J12" s="393">
        <f t="shared" si="0"/>
        <v>14990</v>
      </c>
      <c r="K12" s="634"/>
      <c r="L12" s="638"/>
      <c r="M12" s="638"/>
      <c r="N12" s="638"/>
      <c r="O12" s="638"/>
      <c r="P12" s="223">
        <v>15490</v>
      </c>
      <c r="Q12" s="234">
        <v>200</v>
      </c>
      <c r="R12" s="393">
        <f t="shared" si="1"/>
        <v>15290</v>
      </c>
      <c r="S12" s="394"/>
      <c r="T12" s="536" t="s">
        <v>55</v>
      </c>
      <c r="U12" s="684"/>
      <c r="V12" s="638">
        <v>460</v>
      </c>
      <c r="W12" s="639">
        <f t="shared" si="2"/>
        <v>14830</v>
      </c>
      <c r="X12" s="639">
        <v>700</v>
      </c>
      <c r="Y12" s="638">
        <f t="shared" si="3"/>
        <v>14130</v>
      </c>
    </row>
    <row r="13" spans="2:25" ht="16.5" customHeight="1">
      <c r="B13" s="10" t="s">
        <v>298</v>
      </c>
      <c r="C13" s="256" t="s">
        <v>299</v>
      </c>
      <c r="D13" s="257" t="s">
        <v>316</v>
      </c>
      <c r="E13" s="396">
        <v>0</v>
      </c>
      <c r="F13" s="10" t="s">
        <v>317</v>
      </c>
      <c r="G13" s="10" t="s">
        <v>34</v>
      </c>
      <c r="H13" s="397">
        <v>15790</v>
      </c>
      <c r="I13" s="398">
        <v>200</v>
      </c>
      <c r="J13" s="399">
        <f t="shared" si="0"/>
        <v>15590</v>
      </c>
      <c r="K13" s="640"/>
      <c r="L13" s="635"/>
      <c r="M13" s="635"/>
      <c r="N13" s="635"/>
      <c r="O13" s="635"/>
      <c r="P13" s="479">
        <v>16090</v>
      </c>
      <c r="Q13" s="398">
        <v>200</v>
      </c>
      <c r="R13" s="399">
        <f t="shared" si="1"/>
        <v>15890</v>
      </c>
      <c r="S13" s="400"/>
      <c r="T13" s="537" t="s">
        <v>55</v>
      </c>
      <c r="U13" s="680"/>
      <c r="V13" s="635">
        <v>480</v>
      </c>
      <c r="W13" s="636">
        <f t="shared" si="2"/>
        <v>15410</v>
      </c>
      <c r="X13" s="636">
        <v>700</v>
      </c>
      <c r="Y13" s="635">
        <f t="shared" si="3"/>
        <v>14710</v>
      </c>
    </row>
    <row r="14" spans="2:25" ht="16.5" customHeight="1">
      <c r="B14" s="8" t="s">
        <v>298</v>
      </c>
      <c r="C14" s="201" t="s">
        <v>318</v>
      </c>
      <c r="D14" s="131" t="s">
        <v>319</v>
      </c>
      <c r="E14" s="392">
        <v>0.1</v>
      </c>
      <c r="F14" s="8" t="s">
        <v>320</v>
      </c>
      <c r="G14" s="8" t="s">
        <v>29</v>
      </c>
      <c r="H14" s="395">
        <v>14690</v>
      </c>
      <c r="I14" s="234">
        <v>500</v>
      </c>
      <c r="J14" s="393">
        <f t="shared" si="0"/>
        <v>14190</v>
      </c>
      <c r="K14" s="634"/>
      <c r="L14" s="633"/>
      <c r="M14" s="633"/>
      <c r="N14" s="633"/>
      <c r="O14" s="632"/>
      <c r="P14" s="223">
        <v>14990</v>
      </c>
      <c r="Q14" s="234">
        <v>500</v>
      </c>
      <c r="R14" s="393">
        <f t="shared" si="1"/>
        <v>14490</v>
      </c>
      <c r="S14" s="394"/>
      <c r="T14" s="536" t="s">
        <v>55</v>
      </c>
      <c r="U14" s="684" t="s">
        <v>321</v>
      </c>
      <c r="V14" s="633">
        <v>440</v>
      </c>
      <c r="W14" s="633">
        <f t="shared" si="2"/>
        <v>14050</v>
      </c>
      <c r="X14" s="633">
        <v>400</v>
      </c>
      <c r="Y14" s="632">
        <f t="shared" si="3"/>
        <v>13650</v>
      </c>
    </row>
    <row r="15" spans="2:25" ht="16.5" customHeight="1">
      <c r="B15" s="8" t="s">
        <v>298</v>
      </c>
      <c r="C15" s="201" t="s">
        <v>318</v>
      </c>
      <c r="D15" s="131" t="s">
        <v>322</v>
      </c>
      <c r="E15" s="392">
        <v>0.1</v>
      </c>
      <c r="F15" s="8" t="s">
        <v>323</v>
      </c>
      <c r="G15" s="8" t="s">
        <v>29</v>
      </c>
      <c r="H15" s="395">
        <v>15690</v>
      </c>
      <c r="I15" s="234">
        <v>500</v>
      </c>
      <c r="J15" s="393">
        <f t="shared" si="0"/>
        <v>15190</v>
      </c>
      <c r="K15" s="634"/>
      <c r="L15" s="639"/>
      <c r="M15" s="639"/>
      <c r="N15" s="639"/>
      <c r="O15" s="638"/>
      <c r="P15" s="223">
        <v>15990</v>
      </c>
      <c r="Q15" s="234">
        <v>500</v>
      </c>
      <c r="R15" s="393">
        <f t="shared" si="1"/>
        <v>15490</v>
      </c>
      <c r="S15" s="394"/>
      <c r="T15" s="536" t="s">
        <v>55</v>
      </c>
      <c r="U15" s="684"/>
      <c r="V15" s="639">
        <v>470</v>
      </c>
      <c r="W15" s="639">
        <f t="shared" si="2"/>
        <v>15020</v>
      </c>
      <c r="X15" s="639">
        <v>700</v>
      </c>
      <c r="Y15" s="638">
        <f t="shared" si="3"/>
        <v>14320</v>
      </c>
    </row>
    <row r="16" spans="2:25" ht="16.5" customHeight="1">
      <c r="B16" s="8" t="s">
        <v>298</v>
      </c>
      <c r="C16" s="201" t="s">
        <v>318</v>
      </c>
      <c r="D16" s="131" t="s">
        <v>324</v>
      </c>
      <c r="E16" s="392">
        <v>0.05</v>
      </c>
      <c r="F16" s="8" t="s">
        <v>325</v>
      </c>
      <c r="G16" s="8" t="s">
        <v>29</v>
      </c>
      <c r="H16" s="395">
        <v>16690</v>
      </c>
      <c r="I16" s="234">
        <v>500</v>
      </c>
      <c r="J16" s="393">
        <f t="shared" si="0"/>
        <v>16190</v>
      </c>
      <c r="K16" s="634"/>
      <c r="L16" s="636"/>
      <c r="M16" s="636"/>
      <c r="N16" s="636"/>
      <c r="O16" s="635"/>
      <c r="P16" s="223">
        <v>16990</v>
      </c>
      <c r="Q16" s="234">
        <v>500</v>
      </c>
      <c r="R16" s="393">
        <f t="shared" si="1"/>
        <v>16490</v>
      </c>
      <c r="S16" s="394"/>
      <c r="T16" s="536" t="s">
        <v>55</v>
      </c>
      <c r="U16" s="680"/>
      <c r="V16" s="636" t="s">
        <v>302</v>
      </c>
      <c r="W16" s="636" t="s">
        <v>302</v>
      </c>
      <c r="X16" s="636" t="s">
        <v>302</v>
      </c>
      <c r="Y16" s="635" t="s">
        <v>302</v>
      </c>
    </row>
    <row r="17" spans="2:25" ht="16.5" customHeight="1">
      <c r="B17" s="9" t="s">
        <v>298</v>
      </c>
      <c r="C17" s="217" t="s">
        <v>326</v>
      </c>
      <c r="D17" s="217" t="s">
        <v>327</v>
      </c>
      <c r="E17" s="401">
        <v>0.1</v>
      </c>
      <c r="F17" s="9" t="s">
        <v>328</v>
      </c>
      <c r="G17" s="9" t="s">
        <v>29</v>
      </c>
      <c r="H17" s="221">
        <v>14690</v>
      </c>
      <c r="I17" s="232">
        <v>200</v>
      </c>
      <c r="J17" s="402">
        <f t="shared" si="0"/>
        <v>14490</v>
      </c>
      <c r="K17" s="641"/>
      <c r="L17" s="633"/>
      <c r="M17" s="633"/>
      <c r="N17" s="633"/>
      <c r="O17" s="632"/>
      <c r="P17" s="238">
        <v>14990</v>
      </c>
      <c r="Q17" s="232">
        <v>200</v>
      </c>
      <c r="R17" s="402">
        <f t="shared" si="1"/>
        <v>14790</v>
      </c>
      <c r="S17" s="411" t="s">
        <v>329</v>
      </c>
      <c r="T17" s="535" t="s">
        <v>55</v>
      </c>
      <c r="U17" s="642"/>
      <c r="V17" s="633" t="s">
        <v>302</v>
      </c>
      <c r="W17" s="633" t="s">
        <v>302</v>
      </c>
      <c r="X17" s="633" t="s">
        <v>302</v>
      </c>
      <c r="Y17" s="632" t="s">
        <v>302</v>
      </c>
    </row>
    <row r="18" spans="2:25" ht="16.5" customHeight="1">
      <c r="B18" s="8" t="s">
        <v>298</v>
      </c>
      <c r="C18" s="201" t="s">
        <v>326</v>
      </c>
      <c r="D18" s="201" t="s">
        <v>330</v>
      </c>
      <c r="E18" s="403">
        <v>0</v>
      </c>
      <c r="F18" s="8" t="s">
        <v>331</v>
      </c>
      <c r="G18" s="8" t="s">
        <v>34</v>
      </c>
      <c r="H18" s="204">
        <v>14690</v>
      </c>
      <c r="I18" s="234">
        <v>200</v>
      </c>
      <c r="J18" s="393">
        <f t="shared" si="0"/>
        <v>14490</v>
      </c>
      <c r="K18" s="634"/>
      <c r="L18" s="639"/>
      <c r="M18" s="639"/>
      <c r="N18" s="639"/>
      <c r="O18" s="638"/>
      <c r="P18" s="241">
        <v>14990</v>
      </c>
      <c r="Q18" s="404">
        <v>200</v>
      </c>
      <c r="R18" s="393">
        <f t="shared" si="1"/>
        <v>14790</v>
      </c>
      <c r="S18" s="394" t="s">
        <v>329</v>
      </c>
      <c r="T18" s="536" t="s">
        <v>55</v>
      </c>
      <c r="U18" s="643"/>
      <c r="V18" s="639" t="s">
        <v>302</v>
      </c>
      <c r="W18" s="639" t="s">
        <v>302</v>
      </c>
      <c r="X18" s="639" t="s">
        <v>302</v>
      </c>
      <c r="Y18" s="638" t="s">
        <v>302</v>
      </c>
    </row>
    <row r="19" spans="2:25" ht="16.5" customHeight="1">
      <c r="B19" s="8" t="s">
        <v>298</v>
      </c>
      <c r="C19" s="201" t="s">
        <v>326</v>
      </c>
      <c r="D19" s="201" t="s">
        <v>332</v>
      </c>
      <c r="E19" s="403">
        <v>0.1</v>
      </c>
      <c r="F19" s="8" t="s">
        <v>333</v>
      </c>
      <c r="G19" s="8" t="s">
        <v>29</v>
      </c>
      <c r="H19" s="204">
        <v>15690</v>
      </c>
      <c r="I19" s="234">
        <v>200</v>
      </c>
      <c r="J19" s="393">
        <f t="shared" si="0"/>
        <v>15490</v>
      </c>
      <c r="K19" s="634"/>
      <c r="L19" s="633"/>
      <c r="M19" s="633"/>
      <c r="N19" s="633"/>
      <c r="O19" s="632"/>
      <c r="P19" s="241">
        <v>15990</v>
      </c>
      <c r="Q19" s="404">
        <v>200</v>
      </c>
      <c r="R19" s="393">
        <f t="shared" si="1"/>
        <v>15790</v>
      </c>
      <c r="S19" s="394" t="s">
        <v>329</v>
      </c>
      <c r="T19" s="536" t="s">
        <v>55</v>
      </c>
      <c r="U19" s="679" t="s">
        <v>334</v>
      </c>
      <c r="V19" s="633">
        <v>790</v>
      </c>
      <c r="W19" s="633">
        <f t="shared" si="2"/>
        <v>15000</v>
      </c>
      <c r="X19" s="633">
        <v>700</v>
      </c>
      <c r="Y19" s="632">
        <f t="shared" si="3"/>
        <v>14300</v>
      </c>
    </row>
    <row r="20" spans="2:25" ht="16.5" customHeight="1">
      <c r="B20" s="8" t="s">
        <v>298</v>
      </c>
      <c r="C20" s="201" t="s">
        <v>326</v>
      </c>
      <c r="D20" s="201" t="s">
        <v>335</v>
      </c>
      <c r="E20" s="403">
        <v>0</v>
      </c>
      <c r="F20" s="8" t="s">
        <v>336</v>
      </c>
      <c r="G20" s="8" t="s">
        <v>34</v>
      </c>
      <c r="H20" s="204">
        <v>15690</v>
      </c>
      <c r="I20" s="234">
        <v>200</v>
      </c>
      <c r="J20" s="393">
        <f t="shared" si="0"/>
        <v>15490</v>
      </c>
      <c r="K20" s="634"/>
      <c r="L20" s="639"/>
      <c r="M20" s="639"/>
      <c r="N20" s="639"/>
      <c r="O20" s="638"/>
      <c r="P20" s="241">
        <v>15990</v>
      </c>
      <c r="Q20" s="404">
        <v>200</v>
      </c>
      <c r="R20" s="393">
        <f t="shared" si="1"/>
        <v>15790</v>
      </c>
      <c r="S20" s="394" t="s">
        <v>329</v>
      </c>
      <c r="T20" s="536" t="s">
        <v>55</v>
      </c>
      <c r="U20" s="684"/>
      <c r="V20" s="639">
        <v>790</v>
      </c>
      <c r="W20" s="639">
        <f t="shared" si="2"/>
        <v>15000</v>
      </c>
      <c r="X20" s="639">
        <v>700</v>
      </c>
      <c r="Y20" s="638">
        <f t="shared" si="3"/>
        <v>14300</v>
      </c>
    </row>
    <row r="21" spans="2:25" ht="16.5" customHeight="1">
      <c r="B21" s="8" t="s">
        <v>298</v>
      </c>
      <c r="C21" s="201"/>
      <c r="D21" s="201"/>
      <c r="E21" s="403">
        <v>7.4999999999999997E-2</v>
      </c>
      <c r="F21" s="8" t="s">
        <v>337</v>
      </c>
      <c r="G21" s="8" t="s">
        <v>29</v>
      </c>
      <c r="H21" s="405"/>
      <c r="I21" s="406"/>
      <c r="J21" s="407"/>
      <c r="K21" s="634"/>
      <c r="L21" s="639"/>
      <c r="M21" s="639"/>
      <c r="N21" s="639"/>
      <c r="O21" s="638"/>
      <c r="P21" s="241">
        <v>18290</v>
      </c>
      <c r="Q21" s="404">
        <v>1000</v>
      </c>
      <c r="R21" s="393">
        <f t="shared" si="1"/>
        <v>17290</v>
      </c>
      <c r="S21" s="394" t="s">
        <v>338</v>
      </c>
      <c r="T21" s="536" t="s">
        <v>55</v>
      </c>
      <c r="U21" s="684"/>
      <c r="V21" s="639">
        <v>870</v>
      </c>
      <c r="W21" s="639">
        <f t="shared" si="2"/>
        <v>16420</v>
      </c>
      <c r="X21" s="639">
        <v>700</v>
      </c>
      <c r="Y21" s="638">
        <f t="shared" si="3"/>
        <v>15720</v>
      </c>
    </row>
    <row r="22" spans="2:25" ht="16.5" customHeight="1">
      <c r="B22" s="8" t="s">
        <v>298</v>
      </c>
      <c r="C22" s="256" t="s">
        <v>326</v>
      </c>
      <c r="D22" s="256" t="s">
        <v>339</v>
      </c>
      <c r="E22" s="403">
        <v>7.4999999999999997E-2</v>
      </c>
      <c r="F22" s="8" t="s">
        <v>340</v>
      </c>
      <c r="G22" s="8" t="s">
        <v>29</v>
      </c>
      <c r="H22" s="204">
        <v>19290</v>
      </c>
      <c r="I22" s="234">
        <v>1300</v>
      </c>
      <c r="J22" s="393">
        <f t="shared" si="0"/>
        <v>17990</v>
      </c>
      <c r="K22" s="634"/>
      <c r="L22" s="636"/>
      <c r="M22" s="636"/>
      <c r="N22" s="636"/>
      <c r="O22" s="635"/>
      <c r="P22" s="241">
        <v>19290</v>
      </c>
      <c r="Q22" s="234">
        <v>1000</v>
      </c>
      <c r="R22" s="393">
        <f t="shared" si="1"/>
        <v>18290</v>
      </c>
      <c r="S22" s="400" t="s">
        <v>338</v>
      </c>
      <c r="T22" s="536" t="s">
        <v>55</v>
      </c>
      <c r="U22" s="680"/>
      <c r="V22" s="636">
        <v>920</v>
      </c>
      <c r="W22" s="636">
        <f t="shared" si="2"/>
        <v>17370</v>
      </c>
      <c r="X22" s="636">
        <v>700</v>
      </c>
      <c r="Y22" s="635">
        <f t="shared" si="3"/>
        <v>16670</v>
      </c>
    </row>
    <row r="23" spans="2:25" ht="16.5" customHeight="1">
      <c r="B23" s="9" t="s">
        <v>298</v>
      </c>
      <c r="C23" s="408" t="s">
        <v>341</v>
      </c>
      <c r="D23" s="408" t="s">
        <v>342</v>
      </c>
      <c r="E23" s="409">
        <v>7.4999999999999997E-2</v>
      </c>
      <c r="F23" s="9" t="s">
        <v>343</v>
      </c>
      <c r="G23" s="9" t="s">
        <v>29</v>
      </c>
      <c r="H23" s="410">
        <v>17990</v>
      </c>
      <c r="I23" s="232">
        <v>1000</v>
      </c>
      <c r="J23" s="402">
        <f t="shared" si="0"/>
        <v>16990</v>
      </c>
      <c r="K23" s="641"/>
      <c r="L23" s="633"/>
      <c r="M23" s="633"/>
      <c r="N23" s="633"/>
      <c r="O23" s="632"/>
      <c r="P23" s="219">
        <v>18290</v>
      </c>
      <c r="Q23" s="232">
        <v>1000</v>
      </c>
      <c r="R23" s="402">
        <f>P23-Q23</f>
        <v>17290</v>
      </c>
      <c r="S23" s="411"/>
      <c r="T23" s="535" t="s">
        <v>274</v>
      </c>
      <c r="U23" s="679" t="s">
        <v>344</v>
      </c>
      <c r="V23" s="633">
        <v>870</v>
      </c>
      <c r="W23" s="633">
        <f t="shared" si="2"/>
        <v>16420</v>
      </c>
      <c r="X23" s="633">
        <v>700</v>
      </c>
      <c r="Y23" s="632">
        <f t="shared" si="3"/>
        <v>15720</v>
      </c>
    </row>
    <row r="24" spans="2:25" ht="16.5" customHeight="1">
      <c r="B24" s="8" t="s">
        <v>298</v>
      </c>
      <c r="C24" s="131" t="s">
        <v>341</v>
      </c>
      <c r="D24" s="131" t="s">
        <v>345</v>
      </c>
      <c r="E24" s="392">
        <v>0</v>
      </c>
      <c r="F24" s="8" t="s">
        <v>346</v>
      </c>
      <c r="G24" s="8" t="s">
        <v>34</v>
      </c>
      <c r="H24" s="395">
        <v>18590</v>
      </c>
      <c r="I24" s="234">
        <v>1000</v>
      </c>
      <c r="J24" s="393">
        <f t="shared" si="0"/>
        <v>17590</v>
      </c>
      <c r="K24" s="634"/>
      <c r="L24" s="639"/>
      <c r="M24" s="639"/>
      <c r="N24" s="639"/>
      <c r="O24" s="638"/>
      <c r="P24" s="223">
        <v>18890</v>
      </c>
      <c r="Q24" s="234">
        <v>1000</v>
      </c>
      <c r="R24" s="393">
        <f t="shared" ref="R24:R48" si="4">P24-Q24</f>
        <v>17890</v>
      </c>
      <c r="S24" s="394"/>
      <c r="T24" s="536" t="s">
        <v>274</v>
      </c>
      <c r="U24" s="684"/>
      <c r="V24" s="639">
        <v>900</v>
      </c>
      <c r="W24" s="639">
        <f t="shared" si="2"/>
        <v>16990</v>
      </c>
      <c r="X24" s="639">
        <v>700</v>
      </c>
      <c r="Y24" s="638">
        <f t="shared" si="3"/>
        <v>16290</v>
      </c>
    </row>
    <row r="25" spans="2:25" ht="16.5" customHeight="1">
      <c r="B25" s="8" t="s">
        <v>298</v>
      </c>
      <c r="C25" s="131" t="s">
        <v>341</v>
      </c>
      <c r="D25" s="131" t="s">
        <v>347</v>
      </c>
      <c r="E25" s="392">
        <v>7.4999999999999997E-2</v>
      </c>
      <c r="F25" s="8" t="s">
        <v>348</v>
      </c>
      <c r="G25" s="8" t="s">
        <v>29</v>
      </c>
      <c r="H25" s="395">
        <v>18990</v>
      </c>
      <c r="I25" s="234">
        <v>1000</v>
      </c>
      <c r="J25" s="393">
        <f t="shared" si="0"/>
        <v>17990</v>
      </c>
      <c r="K25" s="634"/>
      <c r="L25" s="639"/>
      <c r="M25" s="639"/>
      <c r="N25" s="639"/>
      <c r="O25" s="638"/>
      <c r="P25" s="223">
        <v>19290</v>
      </c>
      <c r="Q25" s="234">
        <v>1000</v>
      </c>
      <c r="R25" s="393">
        <f t="shared" si="4"/>
        <v>18290</v>
      </c>
      <c r="S25" s="394"/>
      <c r="T25" s="536" t="s">
        <v>274</v>
      </c>
      <c r="U25" s="684"/>
      <c r="V25" s="639">
        <v>920</v>
      </c>
      <c r="W25" s="639">
        <f t="shared" si="2"/>
        <v>17370</v>
      </c>
      <c r="X25" s="639">
        <v>700</v>
      </c>
      <c r="Y25" s="638">
        <f t="shared" si="3"/>
        <v>16670</v>
      </c>
    </row>
    <row r="26" spans="2:25" ht="16.5" customHeight="1">
      <c r="B26" s="8" t="s">
        <v>298</v>
      </c>
      <c r="C26" s="131" t="s">
        <v>341</v>
      </c>
      <c r="D26" s="131" t="s">
        <v>349</v>
      </c>
      <c r="E26" s="392">
        <v>0</v>
      </c>
      <c r="F26" s="8" t="s">
        <v>350</v>
      </c>
      <c r="G26" s="8" t="s">
        <v>34</v>
      </c>
      <c r="H26" s="395">
        <v>19590</v>
      </c>
      <c r="I26" s="234">
        <v>1000</v>
      </c>
      <c r="J26" s="393">
        <f t="shared" si="0"/>
        <v>18590</v>
      </c>
      <c r="K26" s="634"/>
      <c r="L26" s="639"/>
      <c r="M26" s="639"/>
      <c r="N26" s="639"/>
      <c r="O26" s="638"/>
      <c r="P26" s="223">
        <v>19890</v>
      </c>
      <c r="Q26" s="234">
        <v>1000</v>
      </c>
      <c r="R26" s="393">
        <f t="shared" si="4"/>
        <v>18890</v>
      </c>
      <c r="S26" s="394"/>
      <c r="T26" s="536" t="s">
        <v>274</v>
      </c>
      <c r="U26" s="684"/>
      <c r="V26" s="639">
        <v>950</v>
      </c>
      <c r="W26" s="639">
        <f t="shared" si="2"/>
        <v>17940</v>
      </c>
      <c r="X26" s="639">
        <v>700</v>
      </c>
      <c r="Y26" s="638">
        <f t="shared" si="3"/>
        <v>17240</v>
      </c>
    </row>
    <row r="27" spans="2:25" ht="16.5" customHeight="1">
      <c r="B27" s="8" t="s">
        <v>298</v>
      </c>
      <c r="C27" s="131" t="s">
        <v>341</v>
      </c>
      <c r="D27" s="131" t="s">
        <v>351</v>
      </c>
      <c r="E27" s="392">
        <v>7.4999999999999997E-2</v>
      </c>
      <c r="F27" s="8" t="s">
        <v>352</v>
      </c>
      <c r="G27" s="8" t="s">
        <v>29</v>
      </c>
      <c r="H27" s="395">
        <v>19990</v>
      </c>
      <c r="I27" s="234">
        <v>1000</v>
      </c>
      <c r="J27" s="393">
        <f t="shared" si="0"/>
        <v>18990</v>
      </c>
      <c r="K27" s="634"/>
      <c r="L27" s="639"/>
      <c r="M27" s="639"/>
      <c r="N27" s="639"/>
      <c r="O27" s="638"/>
      <c r="P27" s="223">
        <v>20290</v>
      </c>
      <c r="Q27" s="234">
        <v>1000</v>
      </c>
      <c r="R27" s="393">
        <f t="shared" si="4"/>
        <v>19290</v>
      </c>
      <c r="S27" s="394"/>
      <c r="T27" s="536" t="s">
        <v>274</v>
      </c>
      <c r="U27" s="684"/>
      <c r="V27" s="639">
        <v>970</v>
      </c>
      <c r="W27" s="639">
        <f t="shared" si="2"/>
        <v>18320</v>
      </c>
      <c r="X27" s="639">
        <v>700</v>
      </c>
      <c r="Y27" s="638">
        <f t="shared" si="3"/>
        <v>17620</v>
      </c>
    </row>
    <row r="28" spans="2:25" ht="16.5" customHeight="1">
      <c r="B28" s="10" t="s">
        <v>298</v>
      </c>
      <c r="C28" s="257" t="s">
        <v>341</v>
      </c>
      <c r="D28" s="257" t="s">
        <v>353</v>
      </c>
      <c r="E28" s="396">
        <v>0</v>
      </c>
      <c r="F28" s="10" t="s">
        <v>354</v>
      </c>
      <c r="G28" s="10" t="s">
        <v>34</v>
      </c>
      <c r="H28" s="397">
        <v>20590</v>
      </c>
      <c r="I28" s="398">
        <v>1000</v>
      </c>
      <c r="J28" s="399">
        <f t="shared" si="0"/>
        <v>19590</v>
      </c>
      <c r="K28" s="640"/>
      <c r="L28" s="636"/>
      <c r="M28" s="636"/>
      <c r="N28" s="636"/>
      <c r="O28" s="635"/>
      <c r="P28" s="479">
        <v>20890</v>
      </c>
      <c r="Q28" s="398">
        <v>1000</v>
      </c>
      <c r="R28" s="399">
        <f t="shared" si="4"/>
        <v>19890</v>
      </c>
      <c r="S28" s="400"/>
      <c r="T28" s="537" t="s">
        <v>274</v>
      </c>
      <c r="U28" s="680"/>
      <c r="V28" s="636">
        <v>1000</v>
      </c>
      <c r="W28" s="636">
        <f t="shared" si="2"/>
        <v>18890</v>
      </c>
      <c r="X28" s="636">
        <v>700</v>
      </c>
      <c r="Y28" s="635">
        <f t="shared" si="3"/>
        <v>18190</v>
      </c>
    </row>
    <row r="29" spans="2:25" ht="16.5" customHeight="1">
      <c r="B29" s="9" t="s">
        <v>298</v>
      </c>
      <c r="C29" s="408" t="s">
        <v>355</v>
      </c>
      <c r="D29" s="412" t="s">
        <v>356</v>
      </c>
      <c r="E29" s="409">
        <v>0.05</v>
      </c>
      <c r="F29" s="9" t="s">
        <v>357</v>
      </c>
      <c r="G29" s="9" t="s">
        <v>29</v>
      </c>
      <c r="H29" s="410">
        <v>11490</v>
      </c>
      <c r="I29" s="232">
        <v>1300</v>
      </c>
      <c r="J29" s="402">
        <f>H29-I29</f>
        <v>10190</v>
      </c>
      <c r="K29" s="641"/>
      <c r="L29" s="633">
        <v>510</v>
      </c>
      <c r="M29" s="633">
        <f>J29-L29</f>
        <v>9680</v>
      </c>
      <c r="N29" s="633">
        <v>400</v>
      </c>
      <c r="O29" s="632">
        <f t="shared" ref="O29:O32" si="5">M29-N29</f>
        <v>9280</v>
      </c>
      <c r="P29" s="219">
        <v>11490</v>
      </c>
      <c r="Q29" s="232">
        <v>1000</v>
      </c>
      <c r="R29" s="402">
        <f>P29-Q29</f>
        <v>10490</v>
      </c>
      <c r="S29" s="411"/>
      <c r="T29" s="535" t="s">
        <v>274</v>
      </c>
      <c r="U29" s="679" t="s">
        <v>358</v>
      </c>
      <c r="V29" s="633">
        <v>520</v>
      </c>
      <c r="W29" s="633">
        <f t="shared" si="2"/>
        <v>9970</v>
      </c>
      <c r="X29" s="633">
        <v>400</v>
      </c>
      <c r="Y29" s="632">
        <f t="shared" si="3"/>
        <v>9570</v>
      </c>
    </row>
    <row r="30" spans="2:25" ht="16.5" customHeight="1">
      <c r="B30" s="8" t="s">
        <v>298</v>
      </c>
      <c r="C30" s="131" t="s">
        <v>355</v>
      </c>
      <c r="D30" s="413" t="s">
        <v>359</v>
      </c>
      <c r="E30" s="392">
        <v>0</v>
      </c>
      <c r="F30" s="8" t="s">
        <v>360</v>
      </c>
      <c r="G30" s="8" t="s">
        <v>34</v>
      </c>
      <c r="H30" s="395">
        <v>11490</v>
      </c>
      <c r="I30" s="234">
        <v>1300</v>
      </c>
      <c r="J30" s="393">
        <f>H30-I30</f>
        <v>10190</v>
      </c>
      <c r="K30" s="634"/>
      <c r="L30" s="639">
        <v>510</v>
      </c>
      <c r="M30" s="639">
        <f>J30-L30</f>
        <v>9680</v>
      </c>
      <c r="N30" s="639">
        <v>400</v>
      </c>
      <c r="O30" s="638">
        <f t="shared" si="5"/>
        <v>9280</v>
      </c>
      <c r="P30" s="223">
        <v>11490</v>
      </c>
      <c r="Q30" s="234">
        <v>1000</v>
      </c>
      <c r="R30" s="393">
        <f t="shared" ref="R30:R32" si="6">P30-Q30</f>
        <v>10490</v>
      </c>
      <c r="S30" s="394"/>
      <c r="T30" s="536" t="s">
        <v>274</v>
      </c>
      <c r="U30" s="684"/>
      <c r="V30" s="639">
        <v>520</v>
      </c>
      <c r="W30" s="639">
        <f t="shared" si="2"/>
        <v>9970</v>
      </c>
      <c r="X30" s="639">
        <v>400</v>
      </c>
      <c r="Y30" s="638">
        <f t="shared" si="3"/>
        <v>9570</v>
      </c>
    </row>
    <row r="31" spans="2:25" ht="16.5" customHeight="1">
      <c r="B31" s="8" t="s">
        <v>298</v>
      </c>
      <c r="C31" s="131" t="s">
        <v>355</v>
      </c>
      <c r="D31" s="201" t="s">
        <v>361</v>
      </c>
      <c r="E31" s="392">
        <v>0.05</v>
      </c>
      <c r="F31" s="8" t="s">
        <v>362</v>
      </c>
      <c r="G31" s="8" t="s">
        <v>29</v>
      </c>
      <c r="H31" s="395">
        <v>12290</v>
      </c>
      <c r="I31" s="234">
        <v>1300</v>
      </c>
      <c r="J31" s="393">
        <f>H31-I31</f>
        <v>10990</v>
      </c>
      <c r="K31" s="634"/>
      <c r="L31" s="639">
        <v>550</v>
      </c>
      <c r="M31" s="639">
        <f>J31-L31</f>
        <v>10440</v>
      </c>
      <c r="N31" s="639">
        <v>400</v>
      </c>
      <c r="O31" s="638">
        <f t="shared" si="5"/>
        <v>10040</v>
      </c>
      <c r="P31" s="223">
        <v>12290</v>
      </c>
      <c r="Q31" s="234">
        <v>1000</v>
      </c>
      <c r="R31" s="393">
        <f t="shared" si="6"/>
        <v>11290</v>
      </c>
      <c r="S31" s="394"/>
      <c r="T31" s="536" t="s">
        <v>274</v>
      </c>
      <c r="U31" s="684"/>
      <c r="V31" s="639">
        <v>560</v>
      </c>
      <c r="W31" s="639">
        <f t="shared" si="2"/>
        <v>10730</v>
      </c>
      <c r="X31" s="639">
        <v>400</v>
      </c>
      <c r="Y31" s="638">
        <f t="shared" si="3"/>
        <v>10330</v>
      </c>
    </row>
    <row r="32" spans="2:25" ht="16.5" customHeight="1">
      <c r="B32" s="10" t="s">
        <v>298</v>
      </c>
      <c r="C32" s="257" t="s">
        <v>355</v>
      </c>
      <c r="D32" s="256" t="s">
        <v>363</v>
      </c>
      <c r="E32" s="396">
        <v>0</v>
      </c>
      <c r="F32" s="10" t="s">
        <v>364</v>
      </c>
      <c r="G32" s="10" t="s">
        <v>34</v>
      </c>
      <c r="H32" s="397">
        <v>12290</v>
      </c>
      <c r="I32" s="398">
        <v>1300</v>
      </c>
      <c r="J32" s="399">
        <f>H32-I32</f>
        <v>10990</v>
      </c>
      <c r="K32" s="640"/>
      <c r="L32" s="636">
        <v>550</v>
      </c>
      <c r="M32" s="636">
        <f>J32-L32</f>
        <v>10440</v>
      </c>
      <c r="N32" s="636">
        <v>400</v>
      </c>
      <c r="O32" s="635">
        <f t="shared" si="5"/>
        <v>10040</v>
      </c>
      <c r="P32" s="479">
        <v>12290</v>
      </c>
      <c r="Q32" s="398">
        <v>1000</v>
      </c>
      <c r="R32" s="399">
        <f t="shared" si="6"/>
        <v>11290</v>
      </c>
      <c r="S32" s="400"/>
      <c r="T32" s="537" t="s">
        <v>274</v>
      </c>
      <c r="U32" s="680"/>
      <c r="V32" s="636">
        <v>560</v>
      </c>
      <c r="W32" s="636">
        <f t="shared" si="2"/>
        <v>10730</v>
      </c>
      <c r="X32" s="636">
        <v>400</v>
      </c>
      <c r="Y32" s="635">
        <f t="shared" si="3"/>
        <v>10330</v>
      </c>
    </row>
    <row r="33" spans="2:25" ht="16.5" customHeight="1">
      <c r="B33" s="8" t="s">
        <v>298</v>
      </c>
      <c r="C33" s="131" t="s">
        <v>365</v>
      </c>
      <c r="D33" s="131" t="s">
        <v>366</v>
      </c>
      <c r="E33" s="392">
        <v>7.4999999999999997E-2</v>
      </c>
      <c r="F33" s="8" t="s">
        <v>367</v>
      </c>
      <c r="G33" s="8" t="s">
        <v>29</v>
      </c>
      <c r="H33" s="395">
        <v>11190</v>
      </c>
      <c r="I33" s="234">
        <v>500</v>
      </c>
      <c r="J33" s="393">
        <f t="shared" si="0"/>
        <v>10690</v>
      </c>
      <c r="K33" s="634"/>
      <c r="L33" s="645" t="s">
        <v>302</v>
      </c>
      <c r="M33" s="645" t="s">
        <v>302</v>
      </c>
      <c r="N33" s="645" t="s">
        <v>302</v>
      </c>
      <c r="O33" s="646" t="s">
        <v>302</v>
      </c>
      <c r="P33" s="223">
        <v>11490</v>
      </c>
      <c r="Q33" s="234">
        <v>500</v>
      </c>
      <c r="R33" s="393">
        <f t="shared" si="4"/>
        <v>10990</v>
      </c>
      <c r="S33" s="394"/>
      <c r="T33" s="536" t="s">
        <v>274</v>
      </c>
      <c r="U33" s="644"/>
      <c r="V33" s="645" t="s">
        <v>302</v>
      </c>
      <c r="W33" s="645" t="s">
        <v>302</v>
      </c>
      <c r="X33" s="645" t="s">
        <v>302</v>
      </c>
      <c r="Y33" s="646" t="s">
        <v>302</v>
      </c>
    </row>
    <row r="34" spans="2:25" ht="16.5" customHeight="1">
      <c r="B34" s="8" t="s">
        <v>298</v>
      </c>
      <c r="C34" s="131" t="s">
        <v>365</v>
      </c>
      <c r="D34" s="131" t="s">
        <v>368</v>
      </c>
      <c r="E34" s="392">
        <v>0</v>
      </c>
      <c r="F34" s="8" t="s">
        <v>369</v>
      </c>
      <c r="G34" s="8" t="s">
        <v>34</v>
      </c>
      <c r="H34" s="395">
        <v>11190</v>
      </c>
      <c r="I34" s="234">
        <v>500</v>
      </c>
      <c r="J34" s="393">
        <f t="shared" si="0"/>
        <v>10690</v>
      </c>
      <c r="K34" s="634"/>
      <c r="L34" s="645" t="s">
        <v>302</v>
      </c>
      <c r="M34" s="645" t="s">
        <v>302</v>
      </c>
      <c r="N34" s="645" t="s">
        <v>302</v>
      </c>
      <c r="O34" s="646" t="s">
        <v>302</v>
      </c>
      <c r="P34" s="223">
        <v>11490</v>
      </c>
      <c r="Q34" s="234">
        <v>500</v>
      </c>
      <c r="R34" s="393">
        <f t="shared" si="4"/>
        <v>10990</v>
      </c>
      <c r="S34" s="394"/>
      <c r="T34" s="536" t="s">
        <v>274</v>
      </c>
      <c r="U34" s="644"/>
      <c r="V34" s="645" t="s">
        <v>302</v>
      </c>
      <c r="W34" s="645" t="s">
        <v>302</v>
      </c>
      <c r="X34" s="645" t="s">
        <v>302</v>
      </c>
      <c r="Y34" s="646" t="s">
        <v>302</v>
      </c>
    </row>
    <row r="35" spans="2:25" ht="16.5" customHeight="1">
      <c r="B35" s="8" t="s">
        <v>298</v>
      </c>
      <c r="C35" s="131" t="s">
        <v>365</v>
      </c>
      <c r="D35" s="131" t="s">
        <v>370</v>
      </c>
      <c r="E35" s="392">
        <v>7.4999999999999997E-2</v>
      </c>
      <c r="F35" s="8" t="s">
        <v>371</v>
      </c>
      <c r="G35" s="8" t="s">
        <v>29</v>
      </c>
      <c r="H35" s="395">
        <v>12190</v>
      </c>
      <c r="I35" s="234">
        <v>500</v>
      </c>
      <c r="J35" s="393">
        <f t="shared" si="0"/>
        <v>11690</v>
      </c>
      <c r="K35" s="634"/>
      <c r="L35" s="645" t="s">
        <v>302</v>
      </c>
      <c r="M35" s="645" t="s">
        <v>302</v>
      </c>
      <c r="N35" s="645" t="s">
        <v>302</v>
      </c>
      <c r="O35" s="646" t="s">
        <v>302</v>
      </c>
      <c r="P35" s="223">
        <v>12490</v>
      </c>
      <c r="Q35" s="234">
        <v>500</v>
      </c>
      <c r="R35" s="393">
        <f t="shared" si="4"/>
        <v>11990</v>
      </c>
      <c r="S35" s="394"/>
      <c r="T35" s="536" t="s">
        <v>274</v>
      </c>
      <c r="U35" s="644"/>
      <c r="V35" s="645" t="s">
        <v>302</v>
      </c>
      <c r="W35" s="645" t="s">
        <v>302</v>
      </c>
      <c r="X35" s="645" t="s">
        <v>302</v>
      </c>
      <c r="Y35" s="646" t="s">
        <v>302</v>
      </c>
    </row>
    <row r="36" spans="2:25" ht="16.5" customHeight="1">
      <c r="B36" s="10" t="s">
        <v>298</v>
      </c>
      <c r="C36" s="257" t="s">
        <v>365</v>
      </c>
      <c r="D36" s="257" t="s">
        <v>372</v>
      </c>
      <c r="E36" s="396">
        <v>0</v>
      </c>
      <c r="F36" s="10" t="s">
        <v>373</v>
      </c>
      <c r="G36" s="10" t="s">
        <v>34</v>
      </c>
      <c r="H36" s="397">
        <v>12190</v>
      </c>
      <c r="I36" s="398">
        <v>500</v>
      </c>
      <c r="J36" s="399">
        <f t="shared" si="0"/>
        <v>11690</v>
      </c>
      <c r="K36" s="640"/>
      <c r="L36" s="648" t="s">
        <v>302</v>
      </c>
      <c r="M36" s="648" t="s">
        <v>302</v>
      </c>
      <c r="N36" s="648" t="s">
        <v>302</v>
      </c>
      <c r="O36" s="649" t="s">
        <v>302</v>
      </c>
      <c r="P36" s="479">
        <v>12490</v>
      </c>
      <c r="Q36" s="398">
        <v>500</v>
      </c>
      <c r="R36" s="399">
        <f t="shared" si="4"/>
        <v>11990</v>
      </c>
      <c r="S36" s="400"/>
      <c r="T36" s="537" t="s">
        <v>274</v>
      </c>
      <c r="U36" s="647"/>
      <c r="V36" s="648" t="s">
        <v>302</v>
      </c>
      <c r="W36" s="648" t="s">
        <v>302</v>
      </c>
      <c r="X36" s="648" t="s">
        <v>302</v>
      </c>
      <c r="Y36" s="649" t="s">
        <v>302</v>
      </c>
    </row>
    <row r="37" spans="2:25">
      <c r="B37" s="8" t="s">
        <v>298</v>
      </c>
      <c r="C37" s="131" t="s">
        <v>374</v>
      </c>
      <c r="D37" s="131" t="s">
        <v>375</v>
      </c>
      <c r="E37" s="392">
        <v>0.05</v>
      </c>
      <c r="F37" s="8" t="s">
        <v>376</v>
      </c>
      <c r="G37" s="8" t="s">
        <v>29</v>
      </c>
      <c r="H37" s="395">
        <v>8490</v>
      </c>
      <c r="I37" s="234">
        <v>300</v>
      </c>
      <c r="J37" s="393">
        <f t="shared" si="0"/>
        <v>8190</v>
      </c>
      <c r="K37" s="634"/>
      <c r="L37" s="650" t="s">
        <v>302</v>
      </c>
      <c r="M37" s="650" t="s">
        <v>302</v>
      </c>
      <c r="N37" s="650" t="s">
        <v>302</v>
      </c>
      <c r="O37" s="650" t="s">
        <v>302</v>
      </c>
      <c r="P37" s="223">
        <v>8790</v>
      </c>
      <c r="Q37" s="234">
        <v>300</v>
      </c>
      <c r="R37" s="393">
        <f t="shared" si="4"/>
        <v>8490</v>
      </c>
      <c r="S37" s="394"/>
      <c r="T37" s="536" t="s">
        <v>274</v>
      </c>
      <c r="U37" s="642"/>
      <c r="V37" s="650" t="s">
        <v>302</v>
      </c>
      <c r="W37" s="650" t="s">
        <v>302</v>
      </c>
      <c r="X37" s="650" t="s">
        <v>302</v>
      </c>
      <c r="Y37" s="650" t="s">
        <v>302</v>
      </c>
    </row>
    <row r="38" spans="2:25">
      <c r="B38" s="8" t="s">
        <v>298</v>
      </c>
      <c r="C38" s="131" t="s">
        <v>374</v>
      </c>
      <c r="D38" s="131" t="s">
        <v>377</v>
      </c>
      <c r="E38" s="392">
        <v>0</v>
      </c>
      <c r="F38" s="8" t="s">
        <v>378</v>
      </c>
      <c r="G38" s="8" t="s">
        <v>34</v>
      </c>
      <c r="H38" s="395">
        <v>9090</v>
      </c>
      <c r="I38" s="234">
        <v>300</v>
      </c>
      <c r="J38" s="393">
        <f t="shared" si="0"/>
        <v>8790</v>
      </c>
      <c r="K38" s="634"/>
      <c r="L38" s="646" t="s">
        <v>302</v>
      </c>
      <c r="M38" s="646" t="s">
        <v>302</v>
      </c>
      <c r="N38" s="646" t="s">
        <v>302</v>
      </c>
      <c r="O38" s="646" t="s">
        <v>302</v>
      </c>
      <c r="P38" s="223">
        <v>9390</v>
      </c>
      <c r="Q38" s="234">
        <v>300</v>
      </c>
      <c r="R38" s="393">
        <f t="shared" si="4"/>
        <v>9090</v>
      </c>
      <c r="S38" s="394"/>
      <c r="T38" s="536" t="s">
        <v>274</v>
      </c>
      <c r="U38" s="643"/>
      <c r="V38" s="646" t="s">
        <v>302</v>
      </c>
      <c r="W38" s="646" t="s">
        <v>302</v>
      </c>
      <c r="X38" s="646" t="s">
        <v>302</v>
      </c>
      <c r="Y38" s="646" t="s">
        <v>302</v>
      </c>
    </row>
    <row r="39" spans="2:25">
      <c r="B39" s="8" t="s">
        <v>298</v>
      </c>
      <c r="C39" s="131" t="s">
        <v>374</v>
      </c>
      <c r="D39" s="131" t="s">
        <v>379</v>
      </c>
      <c r="E39" s="392">
        <v>0.05</v>
      </c>
      <c r="F39" s="8" t="s">
        <v>380</v>
      </c>
      <c r="G39" s="8" t="s">
        <v>29</v>
      </c>
      <c r="H39" s="395">
        <v>8990</v>
      </c>
      <c r="I39" s="234">
        <v>300</v>
      </c>
      <c r="J39" s="393">
        <f t="shared" si="0"/>
        <v>8690</v>
      </c>
      <c r="K39" s="634"/>
      <c r="L39" s="646" t="s">
        <v>302</v>
      </c>
      <c r="M39" s="646" t="s">
        <v>302</v>
      </c>
      <c r="N39" s="646" t="s">
        <v>302</v>
      </c>
      <c r="O39" s="646" t="s">
        <v>302</v>
      </c>
      <c r="P39" s="223">
        <v>9290</v>
      </c>
      <c r="Q39" s="234">
        <v>300</v>
      </c>
      <c r="R39" s="393">
        <f t="shared" si="4"/>
        <v>8990</v>
      </c>
      <c r="S39" s="394"/>
      <c r="T39" s="536" t="s">
        <v>274</v>
      </c>
      <c r="U39" s="643"/>
      <c r="V39" s="646" t="s">
        <v>302</v>
      </c>
      <c r="W39" s="646" t="s">
        <v>302</v>
      </c>
      <c r="X39" s="646" t="s">
        <v>302</v>
      </c>
      <c r="Y39" s="646" t="s">
        <v>302</v>
      </c>
    </row>
    <row r="40" spans="2:25">
      <c r="B40" s="10" t="s">
        <v>298</v>
      </c>
      <c r="C40" s="257" t="s">
        <v>374</v>
      </c>
      <c r="D40" s="257" t="s">
        <v>381</v>
      </c>
      <c r="E40" s="396">
        <v>0</v>
      </c>
      <c r="F40" s="10" t="s">
        <v>382</v>
      </c>
      <c r="G40" s="10" t="s">
        <v>34</v>
      </c>
      <c r="H40" s="397">
        <v>9590</v>
      </c>
      <c r="I40" s="398">
        <v>300</v>
      </c>
      <c r="J40" s="399">
        <f t="shared" si="0"/>
        <v>9290</v>
      </c>
      <c r="K40" s="640"/>
      <c r="L40" s="649" t="s">
        <v>302</v>
      </c>
      <c r="M40" s="649" t="s">
        <v>302</v>
      </c>
      <c r="N40" s="649" t="s">
        <v>302</v>
      </c>
      <c r="O40" s="649" t="s">
        <v>302</v>
      </c>
      <c r="P40" s="479">
        <v>9890</v>
      </c>
      <c r="Q40" s="398">
        <v>300</v>
      </c>
      <c r="R40" s="399">
        <f t="shared" si="4"/>
        <v>9590</v>
      </c>
      <c r="S40" s="400"/>
      <c r="T40" s="537" t="s">
        <v>274</v>
      </c>
      <c r="U40" s="651"/>
      <c r="V40" s="649" t="s">
        <v>302</v>
      </c>
      <c r="W40" s="649" t="s">
        <v>302</v>
      </c>
      <c r="X40" s="649" t="s">
        <v>302</v>
      </c>
      <c r="Y40" s="649" t="s">
        <v>302</v>
      </c>
    </row>
    <row r="41" spans="2:25" ht="16.5" customHeight="1">
      <c r="B41" s="8" t="s">
        <v>298</v>
      </c>
      <c r="C41" s="131" t="s">
        <v>383</v>
      </c>
      <c r="D41" s="131" t="s">
        <v>384</v>
      </c>
      <c r="E41" s="392">
        <v>0</v>
      </c>
      <c r="F41" s="8" t="s">
        <v>385</v>
      </c>
      <c r="G41" s="8" t="s">
        <v>29</v>
      </c>
      <c r="H41" s="395">
        <v>10790</v>
      </c>
      <c r="I41" s="234">
        <v>300</v>
      </c>
      <c r="J41" s="393">
        <f t="shared" si="0"/>
        <v>10490</v>
      </c>
      <c r="K41" s="634"/>
      <c r="L41" s="650" t="s">
        <v>302</v>
      </c>
      <c r="M41" s="650" t="s">
        <v>302</v>
      </c>
      <c r="N41" s="650" t="s">
        <v>302</v>
      </c>
      <c r="O41" s="650" t="s">
        <v>302</v>
      </c>
      <c r="P41" s="223">
        <v>11090</v>
      </c>
      <c r="Q41" s="234">
        <v>300</v>
      </c>
      <c r="R41" s="393">
        <f t="shared" si="4"/>
        <v>10790</v>
      </c>
      <c r="S41" s="394"/>
      <c r="T41" s="536" t="s">
        <v>55</v>
      </c>
      <c r="U41" s="642"/>
      <c r="V41" s="650" t="s">
        <v>302</v>
      </c>
      <c r="W41" s="650" t="s">
        <v>302</v>
      </c>
      <c r="X41" s="650" t="s">
        <v>302</v>
      </c>
      <c r="Y41" s="650" t="s">
        <v>302</v>
      </c>
    </row>
    <row r="42" spans="2:25" ht="16.5" customHeight="1">
      <c r="B42" s="8" t="s">
        <v>298</v>
      </c>
      <c r="C42" s="131" t="s">
        <v>383</v>
      </c>
      <c r="D42" s="131" t="s">
        <v>386</v>
      </c>
      <c r="E42" s="392">
        <v>0</v>
      </c>
      <c r="F42" s="8" t="s">
        <v>387</v>
      </c>
      <c r="G42" s="8" t="s">
        <v>34</v>
      </c>
      <c r="H42" s="395">
        <v>11790</v>
      </c>
      <c r="I42" s="234">
        <v>300</v>
      </c>
      <c r="J42" s="393">
        <f t="shared" si="0"/>
        <v>11490</v>
      </c>
      <c r="K42" s="634"/>
      <c r="L42" s="646" t="s">
        <v>302</v>
      </c>
      <c r="M42" s="646" t="s">
        <v>302</v>
      </c>
      <c r="N42" s="646" t="s">
        <v>302</v>
      </c>
      <c r="O42" s="646" t="s">
        <v>302</v>
      </c>
      <c r="P42" s="223">
        <v>12090</v>
      </c>
      <c r="Q42" s="234">
        <v>300</v>
      </c>
      <c r="R42" s="393">
        <f t="shared" si="4"/>
        <v>11790</v>
      </c>
      <c r="S42" s="394"/>
      <c r="T42" s="536" t="s">
        <v>55</v>
      </c>
      <c r="U42" s="643"/>
      <c r="V42" s="646" t="s">
        <v>302</v>
      </c>
      <c r="W42" s="646" t="s">
        <v>302</v>
      </c>
      <c r="X42" s="646" t="s">
        <v>302</v>
      </c>
      <c r="Y42" s="646" t="s">
        <v>302</v>
      </c>
    </row>
    <row r="43" spans="2:25" ht="16.5" customHeight="1">
      <c r="B43" s="8" t="s">
        <v>298</v>
      </c>
      <c r="C43" s="131" t="s">
        <v>383</v>
      </c>
      <c r="D43" s="131" t="s">
        <v>388</v>
      </c>
      <c r="E43" s="392">
        <v>0</v>
      </c>
      <c r="F43" s="8" t="s">
        <v>389</v>
      </c>
      <c r="G43" s="8" t="s">
        <v>29</v>
      </c>
      <c r="H43" s="395">
        <v>11390</v>
      </c>
      <c r="I43" s="234">
        <v>300</v>
      </c>
      <c r="J43" s="393">
        <f t="shared" si="0"/>
        <v>11090</v>
      </c>
      <c r="K43" s="634"/>
      <c r="L43" s="646" t="s">
        <v>302</v>
      </c>
      <c r="M43" s="646" t="s">
        <v>302</v>
      </c>
      <c r="N43" s="646" t="s">
        <v>302</v>
      </c>
      <c r="O43" s="646" t="s">
        <v>302</v>
      </c>
      <c r="P43" s="223">
        <v>11690</v>
      </c>
      <c r="Q43" s="234">
        <v>300</v>
      </c>
      <c r="R43" s="393">
        <f t="shared" si="4"/>
        <v>11390</v>
      </c>
      <c r="S43" s="394"/>
      <c r="T43" s="536" t="s">
        <v>55</v>
      </c>
      <c r="U43" s="643"/>
      <c r="V43" s="646" t="s">
        <v>302</v>
      </c>
      <c r="W43" s="646" t="s">
        <v>302</v>
      </c>
      <c r="X43" s="646" t="s">
        <v>302</v>
      </c>
      <c r="Y43" s="646" t="s">
        <v>302</v>
      </c>
    </row>
    <row r="44" spans="2:25" ht="16.5" customHeight="1">
      <c r="B44" s="10" t="s">
        <v>298</v>
      </c>
      <c r="C44" s="257" t="s">
        <v>383</v>
      </c>
      <c r="D44" s="257" t="s">
        <v>390</v>
      </c>
      <c r="E44" s="396">
        <v>0</v>
      </c>
      <c r="F44" s="10" t="s">
        <v>391</v>
      </c>
      <c r="G44" s="10" t="s">
        <v>34</v>
      </c>
      <c r="H44" s="397">
        <v>12390</v>
      </c>
      <c r="I44" s="398">
        <v>300</v>
      </c>
      <c r="J44" s="399">
        <f t="shared" si="0"/>
        <v>12090</v>
      </c>
      <c r="K44" s="640"/>
      <c r="L44" s="649" t="s">
        <v>302</v>
      </c>
      <c r="M44" s="649" t="s">
        <v>302</v>
      </c>
      <c r="N44" s="649" t="s">
        <v>302</v>
      </c>
      <c r="O44" s="649" t="s">
        <v>302</v>
      </c>
      <c r="P44" s="479">
        <v>12690</v>
      </c>
      <c r="Q44" s="398">
        <v>300</v>
      </c>
      <c r="R44" s="399">
        <f t="shared" si="4"/>
        <v>12390</v>
      </c>
      <c r="S44" s="400"/>
      <c r="T44" s="537" t="s">
        <v>55</v>
      </c>
      <c r="U44" s="651"/>
      <c r="V44" s="649" t="s">
        <v>302</v>
      </c>
      <c r="W44" s="649" t="s">
        <v>302</v>
      </c>
      <c r="X44" s="649" t="s">
        <v>302</v>
      </c>
      <c r="Y44" s="649" t="s">
        <v>302</v>
      </c>
    </row>
    <row r="45" spans="2:25" ht="16.5" customHeight="1">
      <c r="B45" s="8" t="s">
        <v>298</v>
      </c>
      <c r="C45" s="201" t="s">
        <v>392</v>
      </c>
      <c r="D45" s="131" t="s">
        <v>393</v>
      </c>
      <c r="E45" s="392">
        <v>0</v>
      </c>
      <c r="F45" s="8" t="s">
        <v>394</v>
      </c>
      <c r="G45" s="8" t="s">
        <v>29</v>
      </c>
      <c r="H45" s="395">
        <v>13190</v>
      </c>
      <c r="I45" s="234">
        <v>300</v>
      </c>
      <c r="J45" s="393">
        <f t="shared" si="0"/>
        <v>12890</v>
      </c>
      <c r="K45" s="634"/>
      <c r="L45" s="645" t="s">
        <v>302</v>
      </c>
      <c r="M45" s="645" t="s">
        <v>302</v>
      </c>
      <c r="N45" s="645" t="s">
        <v>302</v>
      </c>
      <c r="O45" s="650" t="s">
        <v>302</v>
      </c>
      <c r="P45" s="410">
        <v>13490</v>
      </c>
      <c r="Q45" s="232">
        <v>300</v>
      </c>
      <c r="R45" s="402">
        <f t="shared" si="4"/>
        <v>13190</v>
      </c>
      <c r="S45" s="394"/>
      <c r="T45" s="536" t="s">
        <v>55</v>
      </c>
      <c r="U45" s="644"/>
      <c r="V45" s="645" t="s">
        <v>302</v>
      </c>
      <c r="W45" s="645" t="s">
        <v>302</v>
      </c>
      <c r="X45" s="645" t="s">
        <v>302</v>
      </c>
      <c r="Y45" s="650" t="s">
        <v>302</v>
      </c>
    </row>
    <row r="46" spans="2:25" ht="16.5" customHeight="1">
      <c r="B46" s="8" t="s">
        <v>298</v>
      </c>
      <c r="C46" s="201" t="s">
        <v>392</v>
      </c>
      <c r="D46" s="131" t="s">
        <v>395</v>
      </c>
      <c r="E46" s="392">
        <v>0</v>
      </c>
      <c r="F46" s="8" t="s">
        <v>396</v>
      </c>
      <c r="G46" s="8" t="s">
        <v>34</v>
      </c>
      <c r="H46" s="204">
        <v>14190</v>
      </c>
      <c r="I46" s="234">
        <v>300</v>
      </c>
      <c r="J46" s="393">
        <f t="shared" si="0"/>
        <v>13890</v>
      </c>
      <c r="K46" s="634"/>
      <c r="L46" s="645" t="s">
        <v>302</v>
      </c>
      <c r="M46" s="645" t="s">
        <v>302</v>
      </c>
      <c r="N46" s="645" t="s">
        <v>302</v>
      </c>
      <c r="O46" s="646" t="s">
        <v>302</v>
      </c>
      <c r="P46" s="231">
        <v>14490</v>
      </c>
      <c r="Q46" s="398">
        <v>300</v>
      </c>
      <c r="R46" s="399">
        <f t="shared" si="4"/>
        <v>14190</v>
      </c>
      <c r="S46" s="394"/>
      <c r="T46" s="536" t="s">
        <v>55</v>
      </c>
      <c r="U46" s="644"/>
      <c r="V46" s="645" t="s">
        <v>302</v>
      </c>
      <c r="W46" s="645" t="s">
        <v>302</v>
      </c>
      <c r="X46" s="645" t="s">
        <v>302</v>
      </c>
      <c r="Y46" s="646" t="s">
        <v>302</v>
      </c>
    </row>
    <row r="47" spans="2:25" ht="16.5" customHeight="1">
      <c r="B47" s="9" t="s">
        <v>298</v>
      </c>
      <c r="C47" s="217" t="s">
        <v>397</v>
      </c>
      <c r="D47" s="408" t="s">
        <v>398</v>
      </c>
      <c r="E47" s="409">
        <v>0</v>
      </c>
      <c r="F47" s="9" t="s">
        <v>399</v>
      </c>
      <c r="G47" s="9" t="s">
        <v>400</v>
      </c>
      <c r="H47" s="410">
        <v>21490</v>
      </c>
      <c r="I47" s="232">
        <v>1700</v>
      </c>
      <c r="J47" s="402">
        <f t="shared" si="0"/>
        <v>19790</v>
      </c>
      <c r="K47" s="641"/>
      <c r="L47" s="652"/>
      <c r="M47" s="652"/>
      <c r="N47" s="650"/>
      <c r="O47" s="642"/>
      <c r="P47" s="223">
        <v>21490</v>
      </c>
      <c r="Q47" s="234">
        <v>1000</v>
      </c>
      <c r="R47" s="393">
        <f t="shared" si="4"/>
        <v>20490</v>
      </c>
      <c r="S47" s="411"/>
      <c r="T47" s="535" t="s">
        <v>274</v>
      </c>
      <c r="U47" s="679" t="s">
        <v>401</v>
      </c>
      <c r="V47" s="652">
        <v>1000</v>
      </c>
      <c r="W47" s="652">
        <f t="shared" ref="W47:W48" si="7">R47-V47</f>
        <v>19490</v>
      </c>
      <c r="X47" s="650">
        <v>700</v>
      </c>
      <c r="Y47" s="642">
        <f t="shared" ref="Y47:Y48" si="8">W47-X47</f>
        <v>18790</v>
      </c>
    </row>
    <row r="48" spans="2:25" ht="16.5" customHeight="1" thickBot="1">
      <c r="B48" s="145" t="s">
        <v>298</v>
      </c>
      <c r="C48" s="208" t="s">
        <v>397</v>
      </c>
      <c r="D48" s="147" t="s">
        <v>402</v>
      </c>
      <c r="E48" s="414">
        <v>0</v>
      </c>
      <c r="F48" s="145" t="s">
        <v>403</v>
      </c>
      <c r="G48" s="145" t="s">
        <v>400</v>
      </c>
      <c r="H48" s="211">
        <v>23990</v>
      </c>
      <c r="I48" s="415">
        <v>1700</v>
      </c>
      <c r="J48" s="416">
        <f t="shared" si="0"/>
        <v>22290</v>
      </c>
      <c r="K48" s="653"/>
      <c r="L48" s="647"/>
      <c r="M48" s="647"/>
      <c r="N48" s="649"/>
      <c r="O48" s="651"/>
      <c r="P48" s="245">
        <v>23990</v>
      </c>
      <c r="Q48" s="415">
        <v>1000</v>
      </c>
      <c r="R48" s="416">
        <f t="shared" si="4"/>
        <v>22990</v>
      </c>
      <c r="S48" s="417"/>
      <c r="T48" s="538" t="s">
        <v>274</v>
      </c>
      <c r="U48" s="680"/>
      <c r="V48" s="647">
        <v>1100</v>
      </c>
      <c r="W48" s="647">
        <f t="shared" si="7"/>
        <v>21890</v>
      </c>
      <c r="X48" s="649">
        <v>700</v>
      </c>
      <c r="Y48" s="651">
        <f t="shared" si="8"/>
        <v>21190</v>
      </c>
    </row>
    <row r="50" spans="2:19" ht="16.5" hidden="1" customHeight="1" thickBot="1">
      <c r="B50" s="8" t="s">
        <v>298</v>
      </c>
      <c r="C50" s="201" t="s">
        <v>299</v>
      </c>
      <c r="D50" s="131" t="s">
        <v>304</v>
      </c>
      <c r="E50" s="202">
        <v>0</v>
      </c>
      <c r="F50" s="131"/>
      <c r="G50" s="15"/>
      <c r="H50" s="195"/>
      <c r="I50" s="196"/>
      <c r="J50" s="418"/>
      <c r="K50" s="197"/>
      <c r="P50" s="249"/>
      <c r="Q50" s="249"/>
      <c r="R50" s="249"/>
      <c r="S50" s="249"/>
    </row>
    <row r="51" spans="2:19" ht="16.5" hidden="1" customHeight="1">
      <c r="B51" s="8" t="s">
        <v>298</v>
      </c>
      <c r="C51" s="201" t="s">
        <v>299</v>
      </c>
      <c r="D51" s="131" t="s">
        <v>308</v>
      </c>
      <c r="E51" s="202">
        <v>0</v>
      </c>
      <c r="F51" s="131"/>
      <c r="G51" s="15"/>
      <c r="H51" s="195"/>
      <c r="I51" s="196"/>
      <c r="J51" s="418"/>
      <c r="K51" s="197"/>
      <c r="P51" s="249"/>
      <c r="Q51" s="249"/>
      <c r="R51" s="249"/>
      <c r="S51" s="249"/>
    </row>
    <row r="52" spans="2:19" ht="16.5" hidden="1" customHeight="1">
      <c r="B52" s="8" t="s">
        <v>298</v>
      </c>
      <c r="C52" s="201" t="s">
        <v>299</v>
      </c>
      <c r="D52" s="131" t="s">
        <v>312</v>
      </c>
      <c r="E52" s="202">
        <v>0</v>
      </c>
      <c r="F52" s="131"/>
      <c r="G52" s="15"/>
      <c r="H52" s="195"/>
      <c r="I52" s="196"/>
      <c r="J52" s="418"/>
      <c r="K52" s="197"/>
      <c r="P52" s="249"/>
      <c r="Q52" s="249"/>
      <c r="R52" s="249"/>
      <c r="S52" s="249"/>
    </row>
    <row r="53" spans="2:19" ht="16.5" hidden="1" customHeight="1">
      <c r="B53" s="145" t="s">
        <v>298</v>
      </c>
      <c r="C53" s="208" t="s">
        <v>299</v>
      </c>
      <c r="D53" s="147" t="s">
        <v>316</v>
      </c>
      <c r="E53" s="209">
        <v>0</v>
      </c>
      <c r="F53" s="147"/>
      <c r="G53" s="149"/>
      <c r="H53" s="198"/>
      <c r="I53" s="199"/>
      <c r="J53" s="419"/>
      <c r="K53" s="200"/>
      <c r="P53" s="249"/>
      <c r="Q53" s="249"/>
      <c r="R53" s="249"/>
      <c r="S53" s="249"/>
    </row>
  </sheetData>
  <autoFilter ref="B5:T48" xr:uid="{B4A1FABF-8B7D-4F85-9EBA-9F8433DDC849}"/>
  <mergeCells count="12">
    <mergeCell ref="U47:U48"/>
    <mergeCell ref="B1:G1"/>
    <mergeCell ref="B2:G2"/>
    <mergeCell ref="H4:K4"/>
    <mergeCell ref="P4:S4"/>
    <mergeCell ref="U4:Y4"/>
    <mergeCell ref="U6:U7"/>
    <mergeCell ref="U10:U13"/>
    <mergeCell ref="U14:U16"/>
    <mergeCell ref="U19:U22"/>
    <mergeCell ref="U23:U28"/>
    <mergeCell ref="U29:U32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36BC-8F0E-42C8-B377-37CBF98505C8}">
  <dimension ref="B1:AP49"/>
  <sheetViews>
    <sheetView showGridLines="0" tabSelected="1" zoomScale="60" zoomScaleNormal="60" workbookViewId="0">
      <pane xSplit="6" ySplit="5" topLeftCell="AB25" activePane="bottomRight" state="frozen"/>
      <selection pane="bottomRight" activeCell="AD31" sqref="AD31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140625" customWidth="1"/>
    <col min="4" max="4" width="28.42578125" customWidth="1"/>
    <col min="5" max="5" width="6.7109375" bestFit="1" customWidth="1"/>
    <col min="6" max="6" width="49.42578125" bestFit="1" customWidth="1"/>
    <col min="7" max="9" width="17.7109375" style="1" customWidth="1"/>
    <col min="10" max="10" width="20.140625" style="1" customWidth="1"/>
    <col min="11" max="13" width="17.7109375" style="1" customWidth="1"/>
    <col min="14" max="14" width="21" style="1" customWidth="1"/>
    <col min="15" max="17" width="20.140625" hidden="1" customWidth="1"/>
    <col min="18" max="18" width="14.85546875" hidden="1" customWidth="1"/>
    <col min="19" max="19" width="19.42578125" hidden="1" customWidth="1"/>
    <col min="20" max="20" width="20.28515625" customWidth="1"/>
    <col min="21" max="21" width="17.28515625" customWidth="1"/>
    <col min="22" max="23" width="20.28515625" customWidth="1"/>
    <col min="24" max="24" width="7.28515625" style="1" bestFit="1" customWidth="1"/>
    <col min="25" max="25" width="27.85546875" style="1" customWidth="1"/>
    <col min="26" max="26" width="23.7109375" customWidth="1"/>
    <col min="27" max="28" width="19.85546875" customWidth="1"/>
    <col min="29" max="29" width="24.42578125" customWidth="1"/>
    <col min="30" max="30" width="24.85546875" customWidth="1"/>
    <col min="33" max="42" width="0" hidden="1" customWidth="1"/>
  </cols>
  <sheetData>
    <row r="1" spans="2:42" s="2" customFormat="1" ht="23.25">
      <c r="B1" s="666" t="s">
        <v>0</v>
      </c>
      <c r="C1" s="666"/>
      <c r="D1" s="666"/>
      <c r="E1" s="666"/>
      <c r="F1" s="666"/>
      <c r="G1" s="489"/>
      <c r="H1" s="489"/>
      <c r="I1" s="489"/>
      <c r="J1" s="489"/>
      <c r="K1" s="489"/>
      <c r="L1" s="489"/>
      <c r="M1" s="489"/>
      <c r="N1" s="489"/>
      <c r="X1" s="6"/>
      <c r="Y1" s="6"/>
    </row>
    <row r="2" spans="2:42">
      <c r="B2" s="675" t="s">
        <v>404</v>
      </c>
      <c r="C2" s="675"/>
      <c r="D2" s="675"/>
      <c r="E2" s="675"/>
      <c r="F2" s="675"/>
      <c r="G2" s="490"/>
      <c r="H2" s="490"/>
      <c r="I2" s="490"/>
      <c r="J2" s="490"/>
      <c r="K2" s="490"/>
      <c r="L2" s="490"/>
      <c r="M2" s="490"/>
      <c r="N2" s="490"/>
    </row>
    <row r="3" spans="2:42" ht="5.45" customHeight="1" thickBot="1"/>
    <row r="4" spans="2:42" ht="15.75" thickBot="1">
      <c r="G4" s="676" t="s">
        <v>405</v>
      </c>
      <c r="H4" s="677"/>
      <c r="I4" s="677"/>
      <c r="J4" s="678"/>
      <c r="K4" s="676" t="s">
        <v>259</v>
      </c>
      <c r="L4" s="677"/>
      <c r="M4" s="677"/>
      <c r="N4" s="678"/>
      <c r="T4" s="676" t="s">
        <v>2</v>
      </c>
      <c r="U4" s="677"/>
      <c r="V4" s="677"/>
      <c r="W4" s="678"/>
      <c r="Z4" s="685" t="s">
        <v>406</v>
      </c>
      <c r="AA4" s="686"/>
      <c r="AB4" s="686"/>
      <c r="AC4" s="686"/>
      <c r="AD4" s="687"/>
      <c r="AH4" s="668" t="s">
        <v>407</v>
      </c>
      <c r="AI4" s="669"/>
      <c r="AJ4" s="669"/>
      <c r="AK4" s="670"/>
      <c r="AL4" s="7"/>
      <c r="AM4" s="668" t="s">
        <v>408</v>
      </c>
      <c r="AN4" s="669"/>
      <c r="AO4" s="669"/>
      <c r="AP4" s="670"/>
    </row>
    <row r="5" spans="2:42" ht="60.75" customHeight="1" thickBot="1">
      <c r="B5" s="11" t="s">
        <v>4</v>
      </c>
      <c r="C5" s="4" t="s">
        <v>5</v>
      </c>
      <c r="D5" s="27" t="s">
        <v>6</v>
      </c>
      <c r="E5" s="4" t="s">
        <v>7</v>
      </c>
      <c r="F5" s="27" t="s">
        <v>8</v>
      </c>
      <c r="G5" s="28" t="s">
        <v>409</v>
      </c>
      <c r="H5" s="26" t="s">
        <v>11</v>
      </c>
      <c r="I5" s="26" t="s">
        <v>296</v>
      </c>
      <c r="J5" s="29" t="s">
        <v>13</v>
      </c>
      <c r="K5" s="28" t="s">
        <v>409</v>
      </c>
      <c r="L5" s="26" t="s">
        <v>11</v>
      </c>
      <c r="M5" s="26" t="s">
        <v>296</v>
      </c>
      <c r="N5" s="29" t="s">
        <v>13</v>
      </c>
      <c r="O5" s="12" t="s">
        <v>410</v>
      </c>
      <c r="P5" s="12" t="s">
        <v>14</v>
      </c>
      <c r="Q5" s="12" t="s">
        <v>15</v>
      </c>
      <c r="R5" s="13" t="s">
        <v>17</v>
      </c>
      <c r="S5" s="13" t="s">
        <v>18</v>
      </c>
      <c r="T5" s="28" t="s">
        <v>409</v>
      </c>
      <c r="U5" s="26" t="s">
        <v>11</v>
      </c>
      <c r="V5" s="26" t="s">
        <v>296</v>
      </c>
      <c r="W5" s="29" t="s">
        <v>13</v>
      </c>
      <c r="X5" s="93" t="s">
        <v>19</v>
      </c>
      <c r="Y5" s="468" t="s">
        <v>411</v>
      </c>
      <c r="Z5" s="527" t="s">
        <v>260</v>
      </c>
      <c r="AA5" s="528" t="s">
        <v>261</v>
      </c>
      <c r="AB5" s="529" t="s">
        <v>262</v>
      </c>
      <c r="AC5" s="529" t="s">
        <v>263</v>
      </c>
      <c r="AD5" s="530" t="s">
        <v>264</v>
      </c>
      <c r="AH5" s="7">
        <v>2020</v>
      </c>
      <c r="AI5" s="7">
        <v>2021</v>
      </c>
      <c r="AJ5" s="7">
        <v>2022</v>
      </c>
      <c r="AK5" s="7" t="s">
        <v>412</v>
      </c>
      <c r="AL5" s="7"/>
      <c r="AM5" s="7">
        <v>2020</v>
      </c>
      <c r="AN5" s="7">
        <v>2021</v>
      </c>
      <c r="AO5" s="7">
        <v>2022</v>
      </c>
      <c r="AP5" s="1" t="s">
        <v>412</v>
      </c>
    </row>
    <row r="6" spans="2:42">
      <c r="B6" s="8" t="s">
        <v>413</v>
      </c>
      <c r="C6" s="15" t="s">
        <v>414</v>
      </c>
      <c r="D6" s="31" t="s">
        <v>415</v>
      </c>
      <c r="E6" s="32">
        <v>0.1</v>
      </c>
      <c r="F6" s="33" t="s">
        <v>416</v>
      </c>
      <c r="G6" s="24"/>
      <c r="H6" s="34"/>
      <c r="I6" s="34"/>
      <c r="J6" s="35"/>
      <c r="K6" s="24"/>
      <c r="L6" s="34"/>
      <c r="M6" s="34"/>
      <c r="N6" s="35"/>
      <c r="O6" s="36">
        <v>7.0000000000000007E-2</v>
      </c>
      <c r="P6" s="36">
        <v>7.0000000000000007E-2</v>
      </c>
      <c r="Q6" s="36">
        <v>7.0000000000000007E-2</v>
      </c>
      <c r="T6" s="24">
        <v>18990</v>
      </c>
      <c r="U6" s="34">
        <v>0</v>
      </c>
      <c r="V6" s="34">
        <v>18990</v>
      </c>
      <c r="W6" s="35"/>
      <c r="X6" s="493" t="s">
        <v>55</v>
      </c>
      <c r="Y6" s="493"/>
      <c r="Z6" s="612"/>
      <c r="AA6" s="612"/>
      <c r="AB6" s="612"/>
      <c r="AC6" s="613">
        <v>700</v>
      </c>
      <c r="AD6" s="614">
        <f>+V6-AC6</f>
        <v>18290</v>
      </c>
      <c r="AH6" s="1">
        <f t="shared" ref="AH6:AH49" si="0">+ROUND(I6/1.18/(1+E6),2)</f>
        <v>0</v>
      </c>
      <c r="AI6" s="1">
        <f t="shared" ref="AI6:AI49" si="1">+ROUND(M6/1.18/(1+E6),2)</f>
        <v>0</v>
      </c>
      <c r="AJ6" s="1">
        <f t="shared" ref="AJ6:AJ49" si="2">+ROUND(V6/1.18/(1+E6),2)</f>
        <v>14630.2</v>
      </c>
      <c r="AK6" s="1"/>
      <c r="AL6" s="1"/>
      <c r="AM6" s="1">
        <f>+ROUND(G6/1.18,2)</f>
        <v>0</v>
      </c>
      <c r="AN6" s="1">
        <f>+ROUND(K6/1.18,2)</f>
        <v>0</v>
      </c>
      <c r="AO6" s="1">
        <f>+ROUND(T6/1.18,2)</f>
        <v>16093.22</v>
      </c>
      <c r="AP6" s="1"/>
    </row>
    <row r="7" spans="2:42">
      <c r="B7" s="8" t="s">
        <v>413</v>
      </c>
      <c r="C7" s="15" t="s">
        <v>414</v>
      </c>
      <c r="D7" s="31" t="s">
        <v>417</v>
      </c>
      <c r="E7" s="32">
        <v>0</v>
      </c>
      <c r="F7" s="33" t="s">
        <v>418</v>
      </c>
      <c r="G7" s="24"/>
      <c r="H7" s="34"/>
      <c r="I7" s="34"/>
      <c r="J7" s="35"/>
      <c r="K7" s="24"/>
      <c r="L7" s="34"/>
      <c r="M7" s="34"/>
      <c r="N7" s="35"/>
      <c r="O7" s="36">
        <v>7.0000000000000007E-2</v>
      </c>
      <c r="P7" s="36">
        <v>7.0000000000000007E-2</v>
      </c>
      <c r="Q7" s="36">
        <v>7.0000000000000007E-2</v>
      </c>
      <c r="T7" s="24">
        <v>18990</v>
      </c>
      <c r="U7" s="34">
        <v>0</v>
      </c>
      <c r="V7" s="34">
        <v>18990</v>
      </c>
      <c r="W7" s="35"/>
      <c r="X7" s="493" t="s">
        <v>55</v>
      </c>
      <c r="Y7" s="493"/>
      <c r="Z7" s="612"/>
      <c r="AA7" s="612"/>
      <c r="AB7" s="612"/>
      <c r="AC7" s="613">
        <v>700</v>
      </c>
      <c r="AD7" s="614">
        <f t="shared" ref="AD7:AD9" si="3">+V7-AC7</f>
        <v>18290</v>
      </c>
      <c r="AH7" s="1">
        <f t="shared" si="0"/>
        <v>0</v>
      </c>
      <c r="AI7" s="1">
        <f t="shared" si="1"/>
        <v>0</v>
      </c>
      <c r="AJ7" s="1">
        <f t="shared" si="2"/>
        <v>16093.22</v>
      </c>
      <c r="AK7" s="1"/>
      <c r="AL7" s="1"/>
      <c r="AM7" s="1">
        <f t="shared" ref="AM7:AM49" si="4">+ROUND(G7/1.18,2)</f>
        <v>0</v>
      </c>
      <c r="AN7" s="1">
        <f t="shared" ref="AN7:AN49" si="5">+ROUND(K7/1.18,2)</f>
        <v>0</v>
      </c>
      <c r="AO7" s="1">
        <f t="shared" ref="AO7:AO49" si="6">+ROUND(T7/1.18,2)</f>
        <v>16093.22</v>
      </c>
      <c r="AP7" s="1"/>
    </row>
    <row r="8" spans="2:42">
      <c r="B8" s="8" t="s">
        <v>413</v>
      </c>
      <c r="C8" s="15" t="s">
        <v>414</v>
      </c>
      <c r="D8" s="31" t="s">
        <v>419</v>
      </c>
      <c r="E8" s="32">
        <v>0.1</v>
      </c>
      <c r="F8" s="33" t="s">
        <v>420</v>
      </c>
      <c r="G8" s="24"/>
      <c r="H8" s="34"/>
      <c r="I8" s="34"/>
      <c r="J8" s="35"/>
      <c r="K8" s="24"/>
      <c r="L8" s="34"/>
      <c r="M8" s="34"/>
      <c r="N8" s="35"/>
      <c r="O8" s="36">
        <v>7.0000000000000007E-2</v>
      </c>
      <c r="P8" s="36">
        <v>7.0000000000000007E-2</v>
      </c>
      <c r="Q8" s="36">
        <v>7.0000000000000007E-2</v>
      </c>
      <c r="S8" t="s">
        <v>421</v>
      </c>
      <c r="T8" s="24">
        <v>17990</v>
      </c>
      <c r="U8" s="34">
        <v>0</v>
      </c>
      <c r="V8" s="34">
        <v>17990</v>
      </c>
      <c r="W8" s="35"/>
      <c r="X8" s="493">
        <v>0</v>
      </c>
      <c r="Y8" s="493"/>
      <c r="Z8" s="612"/>
      <c r="AA8" s="612"/>
      <c r="AB8" s="612"/>
      <c r="AC8" s="613">
        <v>700</v>
      </c>
      <c r="AD8" s="614">
        <f t="shared" si="3"/>
        <v>17290</v>
      </c>
      <c r="AH8" s="1">
        <f t="shared" si="0"/>
        <v>0</v>
      </c>
      <c r="AI8" s="1">
        <f t="shared" si="1"/>
        <v>0</v>
      </c>
      <c r="AJ8" s="1">
        <f t="shared" si="2"/>
        <v>13859.78</v>
      </c>
      <c r="AK8" s="1"/>
      <c r="AL8" s="1"/>
      <c r="AM8" s="1">
        <f t="shared" si="4"/>
        <v>0</v>
      </c>
      <c r="AN8" s="1">
        <f t="shared" si="5"/>
        <v>0</v>
      </c>
      <c r="AO8" s="1">
        <f t="shared" si="6"/>
        <v>15245.76</v>
      </c>
      <c r="AP8" s="1"/>
    </row>
    <row r="9" spans="2:42">
      <c r="B9" s="10" t="s">
        <v>413</v>
      </c>
      <c r="C9" s="22" t="s">
        <v>414</v>
      </c>
      <c r="D9" s="37" t="s">
        <v>422</v>
      </c>
      <c r="E9" s="38">
        <v>0</v>
      </c>
      <c r="F9" s="39" t="s">
        <v>423</v>
      </c>
      <c r="G9" s="25"/>
      <c r="H9" s="40"/>
      <c r="I9" s="40"/>
      <c r="J9" s="41"/>
      <c r="K9" s="25"/>
      <c r="L9" s="40"/>
      <c r="M9" s="40"/>
      <c r="N9" s="41"/>
      <c r="O9" s="36">
        <v>7.0000000000000007E-2</v>
      </c>
      <c r="P9" s="36">
        <v>7.0000000000000007E-2</v>
      </c>
      <c r="Q9" s="36">
        <v>7.0000000000000007E-2</v>
      </c>
      <c r="T9" s="25">
        <v>17990</v>
      </c>
      <c r="U9" s="40">
        <v>0</v>
      </c>
      <c r="V9" s="40">
        <v>17990</v>
      </c>
      <c r="W9" s="41"/>
      <c r="X9" s="94">
        <v>0</v>
      </c>
      <c r="Y9" s="94"/>
      <c r="Z9" s="615"/>
      <c r="AA9" s="615"/>
      <c r="AB9" s="615"/>
      <c r="AC9" s="616">
        <v>700</v>
      </c>
      <c r="AD9" s="617">
        <f t="shared" si="3"/>
        <v>17290</v>
      </c>
      <c r="AH9" s="1">
        <f t="shared" si="0"/>
        <v>0</v>
      </c>
      <c r="AI9" s="1">
        <f t="shared" si="1"/>
        <v>0</v>
      </c>
      <c r="AJ9" s="1">
        <f t="shared" si="2"/>
        <v>15245.76</v>
      </c>
      <c r="AK9" s="1"/>
      <c r="AL9" s="1"/>
      <c r="AM9" s="1">
        <f t="shared" si="4"/>
        <v>0</v>
      </c>
      <c r="AN9" s="1">
        <f t="shared" si="5"/>
        <v>0</v>
      </c>
      <c r="AO9" s="1">
        <f t="shared" si="6"/>
        <v>15245.76</v>
      </c>
      <c r="AP9" s="1"/>
    </row>
    <row r="10" spans="2:42" s="5" customFormat="1" hidden="1">
      <c r="B10" s="9" t="s">
        <v>413</v>
      </c>
      <c r="C10" s="19" t="s">
        <v>424</v>
      </c>
      <c r="D10" s="42" t="s">
        <v>425</v>
      </c>
      <c r="E10" s="43">
        <v>0.1</v>
      </c>
      <c r="F10" s="44" t="s">
        <v>426</v>
      </c>
      <c r="G10" s="45"/>
      <c r="H10" s="46"/>
      <c r="I10" s="46"/>
      <c r="J10" s="47"/>
      <c r="K10" s="45">
        <v>16990</v>
      </c>
      <c r="L10" s="46">
        <v>0</v>
      </c>
      <c r="M10" s="46">
        <f t="shared" ref="M10:M13" si="7">+K10-L10</f>
        <v>16990</v>
      </c>
      <c r="N10" s="47"/>
      <c r="O10" s="36">
        <v>7.0000000000000007E-2</v>
      </c>
      <c r="P10" s="36">
        <v>7.0000000000000007E-2</v>
      </c>
      <c r="Q10" s="36">
        <v>7.0000000000000007E-2</v>
      </c>
      <c r="S10" t="s">
        <v>302</v>
      </c>
      <c r="T10" s="45"/>
      <c r="U10" s="46"/>
      <c r="V10" s="46"/>
      <c r="W10" s="47"/>
      <c r="X10" s="95">
        <v>0</v>
      </c>
      <c r="Y10" s="96"/>
      <c r="Z10" s="618"/>
      <c r="AA10" s="618"/>
      <c r="AB10" s="618"/>
      <c r="AC10" s="618"/>
      <c r="AD10" s="618"/>
      <c r="AH10" s="1">
        <f t="shared" si="0"/>
        <v>0</v>
      </c>
      <c r="AI10" s="1">
        <f t="shared" si="1"/>
        <v>13089.37</v>
      </c>
      <c r="AJ10" s="1">
        <f t="shared" si="2"/>
        <v>0</v>
      </c>
      <c r="AK10" s="1"/>
      <c r="AL10" s="1"/>
      <c r="AM10" s="1">
        <f t="shared" si="4"/>
        <v>0</v>
      </c>
      <c r="AN10" s="1">
        <f t="shared" si="5"/>
        <v>14398.31</v>
      </c>
      <c r="AO10" s="1">
        <f t="shared" si="6"/>
        <v>0</v>
      </c>
      <c r="AP10" s="1"/>
    </row>
    <row r="11" spans="2:42" hidden="1">
      <c r="B11" s="48" t="s">
        <v>413</v>
      </c>
      <c r="C11" s="21" t="s">
        <v>424</v>
      </c>
      <c r="D11" s="31" t="s">
        <v>427</v>
      </c>
      <c r="E11" s="32">
        <v>0</v>
      </c>
      <c r="F11" s="49" t="s">
        <v>428</v>
      </c>
      <c r="G11" s="24"/>
      <c r="H11" s="34"/>
      <c r="I11" s="34"/>
      <c r="J11" s="35"/>
      <c r="K11" s="50">
        <v>16990</v>
      </c>
      <c r="L11" s="34">
        <v>0</v>
      </c>
      <c r="M11" s="34">
        <f t="shared" si="7"/>
        <v>16990</v>
      </c>
      <c r="N11" s="51"/>
      <c r="O11" s="36">
        <v>7.0000000000000007E-2</v>
      </c>
      <c r="P11" s="36">
        <v>7.0000000000000007E-2</v>
      </c>
      <c r="Q11" s="36">
        <v>7.0000000000000007E-2</v>
      </c>
      <c r="S11" t="e">
        <v>#N/A</v>
      </c>
      <c r="T11" s="50"/>
      <c r="U11" s="34"/>
      <c r="V11" s="34"/>
      <c r="W11" s="51"/>
      <c r="X11" s="493">
        <v>0</v>
      </c>
      <c r="Y11" s="493"/>
      <c r="Z11" s="612"/>
      <c r="AA11" s="612"/>
      <c r="AB11" s="612"/>
      <c r="AC11" s="612"/>
      <c r="AD11" s="612"/>
      <c r="AH11" s="1">
        <f t="shared" si="0"/>
        <v>0</v>
      </c>
      <c r="AI11" s="1">
        <f t="shared" si="1"/>
        <v>14398.31</v>
      </c>
      <c r="AJ11" s="1">
        <f t="shared" si="2"/>
        <v>0</v>
      </c>
      <c r="AK11" s="1"/>
      <c r="AL11" s="1"/>
      <c r="AM11" s="1">
        <f t="shared" si="4"/>
        <v>0</v>
      </c>
      <c r="AN11" s="1">
        <f t="shared" si="5"/>
        <v>14398.31</v>
      </c>
      <c r="AO11" s="1">
        <f t="shared" si="6"/>
        <v>0</v>
      </c>
      <c r="AP11" s="1"/>
    </row>
    <row r="12" spans="2:42" hidden="1">
      <c r="B12" s="48" t="s">
        <v>413</v>
      </c>
      <c r="C12" s="21" t="s">
        <v>424</v>
      </c>
      <c r="D12" s="31" t="s">
        <v>429</v>
      </c>
      <c r="E12" s="32">
        <v>0.1</v>
      </c>
      <c r="F12" s="49" t="s">
        <v>430</v>
      </c>
      <c r="G12" s="24"/>
      <c r="H12" s="34"/>
      <c r="I12" s="34"/>
      <c r="J12" s="35"/>
      <c r="K12" s="24">
        <v>15490</v>
      </c>
      <c r="L12" s="34">
        <v>0</v>
      </c>
      <c r="M12" s="34">
        <f t="shared" si="7"/>
        <v>15490</v>
      </c>
      <c r="N12" s="35"/>
      <c r="O12" s="36">
        <v>7.0000000000000007E-2</v>
      </c>
      <c r="P12" s="36">
        <v>7.0000000000000007E-2</v>
      </c>
      <c r="Q12" s="36">
        <v>7.0000000000000007E-2</v>
      </c>
      <c r="S12" t="s">
        <v>431</v>
      </c>
      <c r="T12" s="24"/>
      <c r="U12" s="34"/>
      <c r="V12" s="34"/>
      <c r="W12" s="35"/>
      <c r="X12" s="493">
        <v>0</v>
      </c>
      <c r="Y12" s="493"/>
      <c r="Z12" s="612"/>
      <c r="AA12" s="612"/>
      <c r="AB12" s="612"/>
      <c r="AC12" s="612"/>
      <c r="AD12" s="612"/>
      <c r="AH12" s="1">
        <f t="shared" si="0"/>
        <v>0</v>
      </c>
      <c r="AI12" s="1">
        <f t="shared" si="1"/>
        <v>11933.74</v>
      </c>
      <c r="AJ12" s="1">
        <f t="shared" si="2"/>
        <v>0</v>
      </c>
      <c r="AK12" s="1"/>
      <c r="AL12" s="1"/>
      <c r="AM12" s="1">
        <f t="shared" si="4"/>
        <v>0</v>
      </c>
      <c r="AN12" s="1">
        <f t="shared" si="5"/>
        <v>13127.12</v>
      </c>
      <c r="AO12" s="1">
        <f t="shared" si="6"/>
        <v>0</v>
      </c>
      <c r="AP12" s="490"/>
    </row>
    <row r="13" spans="2:42" hidden="1">
      <c r="B13" s="48" t="s">
        <v>413</v>
      </c>
      <c r="C13" s="21" t="s">
        <v>424</v>
      </c>
      <c r="D13" s="31" t="s">
        <v>432</v>
      </c>
      <c r="E13" s="32">
        <v>0</v>
      </c>
      <c r="F13" s="49" t="s">
        <v>433</v>
      </c>
      <c r="G13" s="24"/>
      <c r="H13" s="34"/>
      <c r="I13" s="34"/>
      <c r="J13" s="35"/>
      <c r="K13" s="24">
        <v>15490</v>
      </c>
      <c r="L13" s="34">
        <v>0</v>
      </c>
      <c r="M13" s="34">
        <f t="shared" si="7"/>
        <v>15490</v>
      </c>
      <c r="N13" s="35"/>
      <c r="O13" s="36">
        <v>7.0000000000000007E-2</v>
      </c>
      <c r="P13" s="36">
        <v>7.0000000000000007E-2</v>
      </c>
      <c r="Q13" s="36">
        <v>7.0000000000000007E-2</v>
      </c>
      <c r="S13" t="e">
        <v>#N/A</v>
      </c>
      <c r="T13" s="24"/>
      <c r="U13" s="34"/>
      <c r="V13" s="34"/>
      <c r="W13" s="35"/>
      <c r="X13" s="493">
        <v>0</v>
      </c>
      <c r="Y13" s="94"/>
      <c r="Z13" s="612"/>
      <c r="AA13" s="612"/>
      <c r="AB13" s="612"/>
      <c r="AC13" s="612"/>
      <c r="AD13" s="612"/>
      <c r="AH13" s="1">
        <f t="shared" si="0"/>
        <v>0</v>
      </c>
      <c r="AI13" s="1">
        <f t="shared" si="1"/>
        <v>13127.12</v>
      </c>
      <c r="AJ13" s="1">
        <f t="shared" si="2"/>
        <v>0</v>
      </c>
      <c r="AK13" s="1"/>
      <c r="AL13" s="1"/>
      <c r="AM13" s="1">
        <f t="shared" si="4"/>
        <v>0</v>
      </c>
      <c r="AN13" s="1">
        <f t="shared" si="5"/>
        <v>13127.12</v>
      </c>
      <c r="AO13" s="1">
        <f t="shared" si="6"/>
        <v>0</v>
      </c>
      <c r="AP13" s="1"/>
    </row>
    <row r="14" spans="2:42" s="5" customFormat="1">
      <c r="B14" s="9" t="s">
        <v>413</v>
      </c>
      <c r="C14" s="19" t="s">
        <v>434</v>
      </c>
      <c r="D14" s="42" t="s">
        <v>435</v>
      </c>
      <c r="E14" s="43">
        <v>0.1</v>
      </c>
      <c r="F14" s="44" t="s">
        <v>436</v>
      </c>
      <c r="G14" s="45"/>
      <c r="H14" s="46"/>
      <c r="I14" s="46"/>
      <c r="J14" s="47"/>
      <c r="K14" s="45">
        <v>17490</v>
      </c>
      <c r="L14" s="46">
        <v>700</v>
      </c>
      <c r="M14" s="46">
        <f>+K14-L14</f>
        <v>16790</v>
      </c>
      <c r="N14" s="47"/>
      <c r="O14" s="52">
        <v>7.0000000000000007E-2</v>
      </c>
      <c r="P14" s="52">
        <v>7.0000000000000007E-2</v>
      </c>
      <c r="Q14" s="52">
        <v>7.0000000000000007E-2</v>
      </c>
      <c r="R14" s="53"/>
      <c r="S14" s="20"/>
      <c r="T14" s="45">
        <v>18490</v>
      </c>
      <c r="U14" s="46">
        <v>700</v>
      </c>
      <c r="V14" s="46">
        <f>+T14-U14</f>
        <v>17790</v>
      </c>
      <c r="W14" s="47"/>
      <c r="X14" s="95" t="s">
        <v>55</v>
      </c>
      <c r="Y14" s="96"/>
      <c r="Z14" s="618"/>
      <c r="AA14" s="613">
        <f>+V14*0.05</f>
        <v>889.5</v>
      </c>
      <c r="AB14" s="613">
        <f>+V14-AA14</f>
        <v>16900.5</v>
      </c>
      <c r="AC14" s="613">
        <v>700</v>
      </c>
      <c r="AD14" s="613">
        <f>+AB14-AC14</f>
        <v>16200.5</v>
      </c>
      <c r="AH14" s="1">
        <f t="shared" si="0"/>
        <v>0</v>
      </c>
      <c r="AI14" s="1">
        <f t="shared" si="1"/>
        <v>12935.29</v>
      </c>
      <c r="AJ14" s="1">
        <f t="shared" si="2"/>
        <v>13705.7</v>
      </c>
      <c r="AK14" s="1"/>
      <c r="AL14" s="1"/>
      <c r="AM14" s="1">
        <f t="shared" si="4"/>
        <v>0</v>
      </c>
      <c r="AN14" s="1">
        <f t="shared" si="5"/>
        <v>14822.03</v>
      </c>
      <c r="AO14" s="1">
        <f t="shared" si="6"/>
        <v>15669.49</v>
      </c>
      <c r="AP14" s="1"/>
    </row>
    <row r="15" spans="2:42" s="5" customFormat="1">
      <c r="B15" s="8" t="s">
        <v>413</v>
      </c>
      <c r="C15" s="15" t="s">
        <v>434</v>
      </c>
      <c r="D15" s="54" t="s">
        <v>437</v>
      </c>
      <c r="E15" s="55">
        <v>0</v>
      </c>
      <c r="F15" s="56" t="s">
        <v>438</v>
      </c>
      <c r="G15" s="50"/>
      <c r="H15" s="57"/>
      <c r="I15" s="57"/>
      <c r="J15" s="51"/>
      <c r="K15" s="50">
        <v>17490</v>
      </c>
      <c r="L15" s="57">
        <v>700</v>
      </c>
      <c r="M15" s="57">
        <v>16990</v>
      </c>
      <c r="N15" s="51"/>
      <c r="O15" s="36">
        <v>7.0000000000000007E-2</v>
      </c>
      <c r="P15" s="36">
        <v>7.0000000000000007E-2</v>
      </c>
      <c r="Q15" s="36">
        <v>7.0000000000000007E-2</v>
      </c>
      <c r="S15"/>
      <c r="T15" s="50">
        <v>18490</v>
      </c>
      <c r="U15" s="57">
        <v>700</v>
      </c>
      <c r="V15" s="57">
        <f t="shared" ref="V15:V20" si="8">+T15-U15</f>
        <v>17790</v>
      </c>
      <c r="W15" s="51"/>
      <c r="X15" s="96" t="s">
        <v>55</v>
      </c>
      <c r="Y15" s="96"/>
      <c r="Z15" s="618"/>
      <c r="AA15" s="613">
        <f>+V15*0.05</f>
        <v>889.5</v>
      </c>
      <c r="AB15" s="613">
        <f>+V15-AA15</f>
        <v>16900.5</v>
      </c>
      <c r="AC15" s="613">
        <v>700</v>
      </c>
      <c r="AD15" s="613">
        <f>+AB15-AC15</f>
        <v>16200.5</v>
      </c>
      <c r="AH15" s="1">
        <f t="shared" si="0"/>
        <v>0</v>
      </c>
      <c r="AI15" s="1">
        <f t="shared" si="1"/>
        <v>14398.31</v>
      </c>
      <c r="AJ15" s="1">
        <f t="shared" si="2"/>
        <v>15076.27</v>
      </c>
      <c r="AK15" s="1"/>
      <c r="AL15" s="1"/>
      <c r="AM15" s="1">
        <f t="shared" si="4"/>
        <v>0</v>
      </c>
      <c r="AN15" s="1">
        <f t="shared" si="5"/>
        <v>14822.03</v>
      </c>
      <c r="AO15" s="1">
        <f t="shared" si="6"/>
        <v>15669.49</v>
      </c>
      <c r="AP15" s="1"/>
    </row>
    <row r="16" spans="2:42" s="5" customFormat="1">
      <c r="B16" s="8" t="s">
        <v>413</v>
      </c>
      <c r="C16" s="15" t="s">
        <v>434</v>
      </c>
      <c r="D16" s="54" t="s">
        <v>439</v>
      </c>
      <c r="E16" s="55">
        <v>0.1</v>
      </c>
      <c r="F16" s="56" t="s">
        <v>440</v>
      </c>
      <c r="G16" s="50"/>
      <c r="H16" s="57"/>
      <c r="I16" s="57"/>
      <c r="J16" s="51"/>
      <c r="K16" s="50">
        <v>20490</v>
      </c>
      <c r="L16" s="57">
        <v>1500</v>
      </c>
      <c r="M16" s="57">
        <f t="shared" ref="M16:M17" si="9">+K16-L16</f>
        <v>18990</v>
      </c>
      <c r="N16" s="51"/>
      <c r="O16" s="36">
        <v>7.0000000000000007E-2</v>
      </c>
      <c r="P16" s="36">
        <v>7.0000000000000007E-2</v>
      </c>
      <c r="Q16" s="36">
        <v>7.0000000000000007E-2</v>
      </c>
      <c r="S16"/>
      <c r="T16" s="50">
        <v>20490</v>
      </c>
      <c r="U16" s="57">
        <v>500</v>
      </c>
      <c r="V16" s="57">
        <f t="shared" si="8"/>
        <v>19990</v>
      </c>
      <c r="W16" s="51"/>
      <c r="X16" s="96" t="s">
        <v>55</v>
      </c>
      <c r="Y16" s="96"/>
      <c r="Z16" s="618"/>
      <c r="AA16" s="618"/>
      <c r="AB16" s="618"/>
      <c r="AC16" s="618"/>
      <c r="AD16" s="618"/>
      <c r="AH16" s="1">
        <f t="shared" si="0"/>
        <v>0</v>
      </c>
      <c r="AI16" s="1">
        <f t="shared" si="1"/>
        <v>14630.2</v>
      </c>
      <c r="AJ16" s="1">
        <f t="shared" si="2"/>
        <v>15400.62</v>
      </c>
      <c r="AK16" s="1"/>
      <c r="AL16" s="1"/>
      <c r="AM16" s="1">
        <f t="shared" si="4"/>
        <v>0</v>
      </c>
      <c r="AN16" s="1">
        <f t="shared" si="5"/>
        <v>17364.41</v>
      </c>
      <c r="AO16" s="1">
        <f t="shared" si="6"/>
        <v>17364.41</v>
      </c>
      <c r="AP16" s="1"/>
    </row>
    <row r="17" spans="2:42" ht="15.75" thickBot="1">
      <c r="B17" s="48" t="s">
        <v>413</v>
      </c>
      <c r="C17" s="21" t="s">
        <v>434</v>
      </c>
      <c r="D17" s="31" t="s">
        <v>441</v>
      </c>
      <c r="E17" s="32">
        <v>0</v>
      </c>
      <c r="F17" s="56" t="s">
        <v>442</v>
      </c>
      <c r="G17" s="24"/>
      <c r="H17" s="34"/>
      <c r="I17" s="34"/>
      <c r="J17" s="35"/>
      <c r="K17" s="24">
        <v>20490</v>
      </c>
      <c r="L17" s="34">
        <v>1500</v>
      </c>
      <c r="M17" s="34">
        <f t="shared" si="9"/>
        <v>18990</v>
      </c>
      <c r="N17" s="35"/>
      <c r="O17" s="36">
        <v>7.0000000000000007E-2</v>
      </c>
      <c r="P17" s="36">
        <v>7.0000000000000007E-2</v>
      </c>
      <c r="Q17" s="36">
        <v>7.0000000000000007E-2</v>
      </c>
      <c r="T17" s="24">
        <v>20490</v>
      </c>
      <c r="U17" s="34">
        <v>500</v>
      </c>
      <c r="V17" s="34">
        <f t="shared" si="8"/>
        <v>19990</v>
      </c>
      <c r="W17" s="35"/>
      <c r="X17" s="493" t="s">
        <v>55</v>
      </c>
      <c r="Y17" s="96"/>
      <c r="Z17" s="618"/>
      <c r="AA17" s="618"/>
      <c r="AB17" s="618"/>
      <c r="AC17" s="618"/>
      <c r="AD17" s="618"/>
      <c r="AH17" s="1">
        <f t="shared" si="0"/>
        <v>0</v>
      </c>
      <c r="AI17" s="1">
        <f t="shared" si="1"/>
        <v>16093.22</v>
      </c>
      <c r="AJ17" s="1">
        <f t="shared" si="2"/>
        <v>16940.68</v>
      </c>
      <c r="AK17" s="1"/>
      <c r="AL17" s="1"/>
      <c r="AM17" s="1">
        <f t="shared" si="4"/>
        <v>0</v>
      </c>
      <c r="AN17" s="1">
        <f t="shared" si="5"/>
        <v>17364.41</v>
      </c>
      <c r="AO17" s="1">
        <f t="shared" si="6"/>
        <v>17364.41</v>
      </c>
      <c r="AP17" s="1"/>
    </row>
    <row r="18" spans="2:42">
      <c r="B18" s="48" t="s">
        <v>413</v>
      </c>
      <c r="C18" s="21" t="s">
        <v>434</v>
      </c>
      <c r="D18" s="31" t="s">
        <v>443</v>
      </c>
      <c r="E18" s="655">
        <v>7.4999999999999997E-2</v>
      </c>
      <c r="F18" s="49" t="s">
        <v>444</v>
      </c>
      <c r="G18" s="24"/>
      <c r="H18" s="34"/>
      <c r="I18" s="34"/>
      <c r="J18" s="35"/>
      <c r="K18" s="24"/>
      <c r="L18" s="34"/>
      <c r="M18" s="34"/>
      <c r="N18" s="35"/>
      <c r="O18" s="36">
        <v>7.0000000000000007E-2</v>
      </c>
      <c r="P18" s="36">
        <v>7.0000000000000007E-2</v>
      </c>
      <c r="Q18" s="36">
        <v>7.0000000000000007E-2</v>
      </c>
      <c r="T18" s="24">
        <v>22990</v>
      </c>
      <c r="U18" s="34">
        <v>300</v>
      </c>
      <c r="V18" s="34">
        <f t="shared" si="8"/>
        <v>22690</v>
      </c>
      <c r="W18" s="35"/>
      <c r="X18" s="493" t="s">
        <v>55</v>
      </c>
      <c r="Y18" s="493"/>
      <c r="Z18" s="612"/>
      <c r="AA18" s="612"/>
      <c r="AB18" s="612"/>
      <c r="AC18" s="612"/>
      <c r="AD18" s="612"/>
      <c r="AH18" s="30">
        <f t="shared" si="0"/>
        <v>0</v>
      </c>
      <c r="AI18" s="30">
        <f t="shared" si="1"/>
        <v>0</v>
      </c>
      <c r="AJ18" s="30">
        <f t="shared" si="2"/>
        <v>17887.27</v>
      </c>
      <c r="AK18" s="30"/>
      <c r="AL18" s="30"/>
      <c r="AM18" s="30">
        <f t="shared" si="4"/>
        <v>0</v>
      </c>
      <c r="AN18" s="30">
        <f t="shared" si="5"/>
        <v>0</v>
      </c>
      <c r="AO18" s="30">
        <f t="shared" si="6"/>
        <v>19483.05</v>
      </c>
      <c r="AP18" s="619"/>
    </row>
    <row r="19" spans="2:42" hidden="1">
      <c r="B19" s="48" t="s">
        <v>413</v>
      </c>
      <c r="C19" s="21" t="s">
        <v>434</v>
      </c>
      <c r="D19" s="31" t="s">
        <v>445</v>
      </c>
      <c r="E19" s="655">
        <v>0</v>
      </c>
      <c r="F19" s="49" t="s">
        <v>446</v>
      </c>
      <c r="G19" s="24"/>
      <c r="H19" s="34"/>
      <c r="I19" s="34"/>
      <c r="J19" s="35"/>
      <c r="K19" s="24"/>
      <c r="L19" s="34"/>
      <c r="M19" s="34"/>
      <c r="N19" s="35"/>
      <c r="O19" s="36">
        <v>7.0000000000000007E-2</v>
      </c>
      <c r="P19" s="36">
        <v>7.0000000000000007E-2</v>
      </c>
      <c r="Q19" s="36">
        <v>7.0000000000000007E-2</v>
      </c>
      <c r="T19" s="24">
        <v>22990</v>
      </c>
      <c r="U19" s="34">
        <v>300</v>
      </c>
      <c r="V19" s="34">
        <f t="shared" si="8"/>
        <v>22690</v>
      </c>
      <c r="W19" s="35"/>
      <c r="X19" s="493" t="s">
        <v>55</v>
      </c>
      <c r="Y19" s="493"/>
      <c r="Z19" s="612"/>
      <c r="AA19" s="612"/>
      <c r="AB19" s="612"/>
      <c r="AC19" s="612"/>
      <c r="AD19" s="612"/>
      <c r="AH19" s="1">
        <f t="shared" si="0"/>
        <v>0</v>
      </c>
      <c r="AI19" s="1">
        <f t="shared" si="1"/>
        <v>0</v>
      </c>
      <c r="AJ19" s="1">
        <f t="shared" si="2"/>
        <v>19228.810000000001</v>
      </c>
      <c r="AK19" s="1"/>
      <c r="AL19" s="1"/>
      <c r="AM19" s="1">
        <f t="shared" si="4"/>
        <v>0</v>
      </c>
      <c r="AN19" s="1">
        <f t="shared" si="5"/>
        <v>0</v>
      </c>
      <c r="AO19" s="1">
        <f t="shared" si="6"/>
        <v>19483.05</v>
      </c>
      <c r="AP19" s="1"/>
    </row>
    <row r="20" spans="2:42" ht="15.75" thickBot="1">
      <c r="B20" s="48" t="s">
        <v>413</v>
      </c>
      <c r="C20" s="21" t="s">
        <v>434</v>
      </c>
      <c r="D20" s="31" t="s">
        <v>447</v>
      </c>
      <c r="E20" s="655">
        <v>7.4999999999999997E-2</v>
      </c>
      <c r="F20" s="49" t="s">
        <v>448</v>
      </c>
      <c r="G20" s="24"/>
      <c r="H20" s="34"/>
      <c r="I20" s="34"/>
      <c r="J20" s="35"/>
      <c r="K20" s="24"/>
      <c r="L20" s="34"/>
      <c r="M20" s="34"/>
      <c r="N20" s="35"/>
      <c r="O20" s="36">
        <v>7.0000000000000007E-2</v>
      </c>
      <c r="P20" s="36">
        <v>7.0000000000000007E-2</v>
      </c>
      <c r="Q20" s="36">
        <v>7.0000000000000007E-2</v>
      </c>
      <c r="T20" s="24">
        <v>23290</v>
      </c>
      <c r="U20" s="34">
        <v>300</v>
      </c>
      <c r="V20" s="34">
        <f t="shared" si="8"/>
        <v>22990</v>
      </c>
      <c r="W20" s="469"/>
      <c r="X20" s="493" t="s">
        <v>55</v>
      </c>
      <c r="Y20" s="493"/>
      <c r="Z20" s="612"/>
      <c r="AA20" s="612"/>
      <c r="AB20" s="612"/>
      <c r="AC20" s="612"/>
      <c r="AD20" s="612"/>
      <c r="AH20" s="91">
        <f t="shared" si="0"/>
        <v>0</v>
      </c>
      <c r="AI20" s="91">
        <f t="shared" si="1"/>
        <v>0</v>
      </c>
      <c r="AJ20" s="91">
        <f t="shared" si="2"/>
        <v>18123.77</v>
      </c>
      <c r="AK20" s="91"/>
      <c r="AL20" s="91"/>
      <c r="AM20" s="91">
        <f t="shared" si="4"/>
        <v>0</v>
      </c>
      <c r="AN20" s="91">
        <f t="shared" si="5"/>
        <v>0</v>
      </c>
      <c r="AO20" s="91">
        <f t="shared" si="6"/>
        <v>19737.29</v>
      </c>
      <c r="AP20" s="91"/>
    </row>
    <row r="21" spans="2:42" hidden="1">
      <c r="B21" s="58" t="s">
        <v>413</v>
      </c>
      <c r="C21" s="23" t="s">
        <v>434</v>
      </c>
      <c r="D21" s="37" t="s">
        <v>449</v>
      </c>
      <c r="E21" s="38">
        <v>0</v>
      </c>
      <c r="F21" s="59" t="s">
        <v>450</v>
      </c>
      <c r="G21" s="25"/>
      <c r="H21" s="40"/>
      <c r="I21" s="40"/>
      <c r="J21" s="41"/>
      <c r="K21" s="25"/>
      <c r="L21" s="40"/>
      <c r="M21" s="40"/>
      <c r="N21" s="41"/>
      <c r="O21" s="60">
        <v>7.0000000000000007E-2</v>
      </c>
      <c r="P21" s="60">
        <v>7.0000000000000007E-2</v>
      </c>
      <c r="Q21" s="60">
        <v>7.0000000000000007E-2</v>
      </c>
      <c r="R21" s="18"/>
      <c r="S21" s="18"/>
      <c r="T21" s="25">
        <v>23290</v>
      </c>
      <c r="U21" s="40">
        <v>300</v>
      </c>
      <c r="V21" s="40">
        <f>+T21-U21</f>
        <v>22990</v>
      </c>
      <c r="W21" s="41"/>
      <c r="X21" s="94" t="e">
        <v>#N/A</v>
      </c>
      <c r="Y21" s="493"/>
      <c r="Z21" s="612" t="e">
        <f>SUM(#REF!)</f>
        <v>#REF!</v>
      </c>
      <c r="AA21" s="612" t="e">
        <f>+#REF!+Z21</f>
        <v>#REF!</v>
      </c>
      <c r="AB21" s="612"/>
      <c r="AC21" s="612"/>
      <c r="AD21" s="612"/>
      <c r="AH21" s="1">
        <f t="shared" si="0"/>
        <v>0</v>
      </c>
      <c r="AI21" s="1">
        <f t="shared" si="1"/>
        <v>0</v>
      </c>
      <c r="AJ21" s="1">
        <f t="shared" si="2"/>
        <v>19483.05</v>
      </c>
      <c r="AK21" s="1"/>
      <c r="AL21" s="1"/>
      <c r="AM21" s="1">
        <f t="shared" si="4"/>
        <v>0</v>
      </c>
      <c r="AN21" s="1">
        <f t="shared" si="5"/>
        <v>0</v>
      </c>
      <c r="AO21" s="1">
        <f t="shared" si="6"/>
        <v>19737.29</v>
      </c>
      <c r="AP21" s="1"/>
    </row>
    <row r="22" spans="2:42">
      <c r="B22" s="62" t="s">
        <v>413</v>
      </c>
      <c r="C22" s="63" t="s">
        <v>451</v>
      </c>
      <c r="D22" s="64" t="s">
        <v>452</v>
      </c>
      <c r="E22" s="65">
        <v>0</v>
      </c>
      <c r="F22" s="66" t="s">
        <v>453</v>
      </c>
      <c r="G22" s="67"/>
      <c r="H22" s="68"/>
      <c r="I22" s="68"/>
      <c r="J22" s="69"/>
      <c r="K22" s="67"/>
      <c r="L22" s="68"/>
      <c r="M22" s="68"/>
      <c r="N22" s="69"/>
      <c r="O22" s="52">
        <v>7.0000000000000007E-2</v>
      </c>
      <c r="P22" s="52">
        <v>7.0000000000000007E-2</v>
      </c>
      <c r="Q22" s="52">
        <v>7.0000000000000007E-2</v>
      </c>
      <c r="R22" s="20"/>
      <c r="S22" s="20" t="e">
        <v>#N/A</v>
      </c>
      <c r="T22" s="67">
        <v>16490</v>
      </c>
      <c r="U22" s="68">
        <v>500</v>
      </c>
      <c r="V22" s="68">
        <f>+T22-U22</f>
        <v>15990</v>
      </c>
      <c r="W22" s="69"/>
      <c r="X22" s="97">
        <v>0</v>
      </c>
      <c r="Y22" s="97"/>
      <c r="Z22" s="620"/>
      <c r="AA22" s="620"/>
      <c r="AB22" s="620"/>
      <c r="AC22" s="620"/>
      <c r="AD22" s="620"/>
      <c r="AH22" s="1">
        <f t="shared" si="0"/>
        <v>0</v>
      </c>
      <c r="AI22" s="1">
        <f t="shared" si="1"/>
        <v>0</v>
      </c>
      <c r="AJ22" s="1">
        <f t="shared" si="2"/>
        <v>13550.85</v>
      </c>
      <c r="AK22" s="1"/>
      <c r="AL22" s="1"/>
      <c r="AM22" s="1">
        <f t="shared" si="4"/>
        <v>0</v>
      </c>
      <c r="AN22" s="1">
        <f t="shared" si="5"/>
        <v>0</v>
      </c>
      <c r="AO22" s="1">
        <f t="shared" si="6"/>
        <v>13974.58</v>
      </c>
      <c r="AP22" s="1"/>
    </row>
    <row r="23" spans="2:42">
      <c r="B23" s="48" t="s">
        <v>413</v>
      </c>
      <c r="C23" s="21" t="s">
        <v>454</v>
      </c>
      <c r="D23" s="31" t="s">
        <v>455</v>
      </c>
      <c r="E23" s="32">
        <v>0.1</v>
      </c>
      <c r="F23" s="49" t="s">
        <v>456</v>
      </c>
      <c r="G23" s="24">
        <v>25990</v>
      </c>
      <c r="H23" s="34">
        <v>1000</v>
      </c>
      <c r="I23" s="34">
        <f>+G23-H23</f>
        <v>24990</v>
      </c>
      <c r="J23" s="35"/>
      <c r="K23" s="50"/>
      <c r="L23" s="34"/>
      <c r="M23" s="34"/>
      <c r="N23" s="51"/>
      <c r="O23" s="36">
        <v>7.0000000000000007E-2</v>
      </c>
      <c r="P23" s="36">
        <v>7.0000000000000007E-2</v>
      </c>
      <c r="Q23" s="36">
        <v>7.0000000000000007E-2</v>
      </c>
      <c r="S23" t="s">
        <v>457</v>
      </c>
      <c r="T23" s="50"/>
      <c r="U23" s="34"/>
      <c r="V23" s="34"/>
      <c r="W23" s="51"/>
      <c r="X23" s="493">
        <v>0</v>
      </c>
      <c r="Y23" s="493"/>
      <c r="Z23" s="612"/>
      <c r="AA23" s="612"/>
      <c r="AB23" s="612"/>
      <c r="AC23" s="612"/>
      <c r="AD23" s="612"/>
      <c r="AH23" s="1">
        <f t="shared" si="0"/>
        <v>19252.7</v>
      </c>
      <c r="AI23" s="1">
        <f t="shared" si="1"/>
        <v>0</v>
      </c>
      <c r="AJ23" s="1">
        <f t="shared" si="2"/>
        <v>0</v>
      </c>
      <c r="AK23" s="1"/>
      <c r="AL23" s="1"/>
      <c r="AM23" s="1">
        <f t="shared" si="4"/>
        <v>22025.42</v>
      </c>
      <c r="AN23" s="1">
        <f t="shared" si="5"/>
        <v>0</v>
      </c>
      <c r="AO23" s="1">
        <f t="shared" si="6"/>
        <v>0</v>
      </c>
      <c r="AP23" s="1"/>
    </row>
    <row r="24" spans="2:42" s="5" customFormat="1">
      <c r="B24" s="9" t="s">
        <v>413</v>
      </c>
      <c r="C24" s="19" t="s">
        <v>458</v>
      </c>
      <c r="D24" s="42" t="s">
        <v>459</v>
      </c>
      <c r="E24" s="43">
        <v>0.05</v>
      </c>
      <c r="F24" s="44" t="s">
        <v>460</v>
      </c>
      <c r="G24" s="45"/>
      <c r="H24" s="46"/>
      <c r="I24" s="46"/>
      <c r="J24" s="47"/>
      <c r="K24" s="45"/>
      <c r="L24" s="46"/>
      <c r="M24" s="46"/>
      <c r="N24" s="47"/>
      <c r="O24" s="36">
        <v>0.05</v>
      </c>
      <c r="P24" s="36">
        <v>0.05</v>
      </c>
      <c r="Q24" s="36">
        <v>0.05</v>
      </c>
      <c r="S24" t="s">
        <v>461</v>
      </c>
      <c r="T24" s="45">
        <v>9490</v>
      </c>
      <c r="U24" s="46">
        <v>0</v>
      </c>
      <c r="V24" s="46">
        <f t="shared" ref="V24:V34" si="10">+T24-U24</f>
        <v>9490</v>
      </c>
      <c r="W24" s="47"/>
      <c r="X24" s="95">
        <v>0</v>
      </c>
      <c r="Y24" s="95"/>
      <c r="Z24" s="621"/>
      <c r="AA24" s="621"/>
      <c r="AB24" s="621"/>
      <c r="AC24" s="621"/>
      <c r="AD24" s="621"/>
      <c r="AH24" s="1">
        <f t="shared" si="0"/>
        <v>0</v>
      </c>
      <c r="AI24" s="1">
        <f t="shared" si="1"/>
        <v>0</v>
      </c>
      <c r="AJ24" s="1">
        <f t="shared" si="2"/>
        <v>7659.4</v>
      </c>
      <c r="AK24" s="1"/>
      <c r="AL24" s="1"/>
      <c r="AM24" s="1">
        <f t="shared" si="4"/>
        <v>0</v>
      </c>
      <c r="AN24" s="1">
        <f t="shared" si="5"/>
        <v>0</v>
      </c>
      <c r="AO24" s="1">
        <f t="shared" si="6"/>
        <v>8042.37</v>
      </c>
      <c r="AP24" s="7"/>
    </row>
    <row r="25" spans="2:42">
      <c r="B25" s="48" t="s">
        <v>413</v>
      </c>
      <c r="C25" s="21" t="s">
        <v>458</v>
      </c>
      <c r="D25" s="31" t="s">
        <v>462</v>
      </c>
      <c r="E25" s="32">
        <v>0</v>
      </c>
      <c r="F25" s="49" t="s">
        <v>463</v>
      </c>
      <c r="G25" s="24"/>
      <c r="H25" s="34"/>
      <c r="I25" s="34"/>
      <c r="J25" s="35"/>
      <c r="K25" s="50"/>
      <c r="L25" s="57"/>
      <c r="M25" s="57"/>
      <c r="N25" s="51"/>
      <c r="O25" s="36">
        <v>0.05</v>
      </c>
      <c r="P25" s="36">
        <v>0.05</v>
      </c>
      <c r="Q25" s="36">
        <v>0.05</v>
      </c>
      <c r="S25" t="e">
        <v>#N/A</v>
      </c>
      <c r="T25" s="50">
        <v>9990</v>
      </c>
      <c r="U25" s="57">
        <v>0</v>
      </c>
      <c r="V25" s="57">
        <f t="shared" si="10"/>
        <v>9990</v>
      </c>
      <c r="W25" s="51"/>
      <c r="X25" s="96">
        <v>0</v>
      </c>
      <c r="Y25" s="96"/>
      <c r="Z25" s="618"/>
      <c r="AA25" s="618"/>
      <c r="AB25" s="618"/>
      <c r="AC25" s="618"/>
      <c r="AD25" s="618"/>
      <c r="AH25" s="1">
        <f t="shared" si="0"/>
        <v>0</v>
      </c>
      <c r="AI25" s="1">
        <f t="shared" si="1"/>
        <v>0</v>
      </c>
      <c r="AJ25" s="1">
        <f t="shared" si="2"/>
        <v>8466.1</v>
      </c>
      <c r="AK25" s="1"/>
      <c r="AL25" s="1"/>
      <c r="AM25" s="1">
        <f t="shared" si="4"/>
        <v>0</v>
      </c>
      <c r="AN25" s="1">
        <f t="shared" si="5"/>
        <v>0</v>
      </c>
      <c r="AO25" s="1">
        <f t="shared" si="6"/>
        <v>8466.1</v>
      </c>
      <c r="AP25" s="1"/>
    </row>
    <row r="26" spans="2:42">
      <c r="B26" s="48" t="s">
        <v>413</v>
      </c>
      <c r="C26" s="21" t="s">
        <v>458</v>
      </c>
      <c r="D26" s="31" t="s">
        <v>464</v>
      </c>
      <c r="E26" s="32">
        <v>0.05</v>
      </c>
      <c r="F26" s="49" t="s">
        <v>465</v>
      </c>
      <c r="G26" s="24"/>
      <c r="H26" s="34"/>
      <c r="I26" s="34"/>
      <c r="J26" s="35"/>
      <c r="K26" s="50"/>
      <c r="L26" s="57"/>
      <c r="M26" s="57"/>
      <c r="N26" s="51"/>
      <c r="O26" s="36">
        <v>7.0000000000000007E-2</v>
      </c>
      <c r="P26" s="36">
        <v>7.0000000000000007E-2</v>
      </c>
      <c r="Q26" s="36">
        <v>7.0000000000000007E-2</v>
      </c>
      <c r="S26" t="s">
        <v>466</v>
      </c>
      <c r="T26" s="50">
        <v>12490</v>
      </c>
      <c r="U26" s="57">
        <v>0</v>
      </c>
      <c r="V26" s="57">
        <f t="shared" si="10"/>
        <v>12490</v>
      </c>
      <c r="W26" s="51"/>
      <c r="X26" s="96" t="s">
        <v>55</v>
      </c>
      <c r="Y26" s="96"/>
      <c r="Z26" s="618"/>
      <c r="AA26" s="618"/>
      <c r="AB26" s="618"/>
      <c r="AC26" s="618"/>
      <c r="AD26" s="618"/>
      <c r="AH26" s="1">
        <f t="shared" si="0"/>
        <v>0</v>
      </c>
      <c r="AI26" s="1">
        <f t="shared" si="1"/>
        <v>0</v>
      </c>
      <c r="AJ26" s="1">
        <f t="shared" si="2"/>
        <v>10080.709999999999</v>
      </c>
      <c r="AK26" s="1"/>
      <c r="AL26" s="1"/>
      <c r="AM26" s="1">
        <f t="shared" si="4"/>
        <v>0</v>
      </c>
      <c r="AN26" s="1">
        <f t="shared" si="5"/>
        <v>0</v>
      </c>
      <c r="AO26" s="1">
        <f t="shared" si="6"/>
        <v>10584.75</v>
      </c>
      <c r="AP26" s="1"/>
    </row>
    <row r="27" spans="2:42">
      <c r="B27" s="48" t="s">
        <v>413</v>
      </c>
      <c r="C27" s="21" t="s">
        <v>458</v>
      </c>
      <c r="D27" s="31" t="s">
        <v>467</v>
      </c>
      <c r="E27" s="32">
        <v>0</v>
      </c>
      <c r="F27" s="49" t="s">
        <v>468</v>
      </c>
      <c r="G27" s="24"/>
      <c r="H27" s="34"/>
      <c r="I27" s="34"/>
      <c r="J27" s="35"/>
      <c r="K27" s="50"/>
      <c r="L27" s="57"/>
      <c r="M27" s="57"/>
      <c r="N27" s="51"/>
      <c r="O27" s="36">
        <v>7.0000000000000007E-2</v>
      </c>
      <c r="P27" s="36">
        <v>7.0000000000000007E-2</v>
      </c>
      <c r="Q27" s="36">
        <v>7.0000000000000007E-2</v>
      </c>
      <c r="S27" t="e">
        <v>#N/A</v>
      </c>
      <c r="T27" s="50">
        <f>+T26+600</f>
        <v>13090</v>
      </c>
      <c r="U27" s="57">
        <v>0</v>
      </c>
      <c r="V27" s="57">
        <f t="shared" si="10"/>
        <v>13090</v>
      </c>
      <c r="W27" s="51"/>
      <c r="X27" s="96" t="s">
        <v>55</v>
      </c>
      <c r="Y27" s="96"/>
      <c r="Z27" s="618"/>
      <c r="AA27" s="618"/>
      <c r="AB27" s="618"/>
      <c r="AC27" s="618"/>
      <c r="AD27" s="618"/>
      <c r="AH27" s="1">
        <f t="shared" si="0"/>
        <v>0</v>
      </c>
      <c r="AI27" s="1">
        <f t="shared" si="1"/>
        <v>0</v>
      </c>
      <c r="AJ27" s="1">
        <f t="shared" si="2"/>
        <v>11093.22</v>
      </c>
      <c r="AK27" s="1"/>
      <c r="AL27" s="1"/>
      <c r="AM27" s="1">
        <f t="shared" si="4"/>
        <v>0</v>
      </c>
      <c r="AN27" s="1">
        <f t="shared" si="5"/>
        <v>0</v>
      </c>
      <c r="AO27" s="1">
        <f t="shared" si="6"/>
        <v>11093.22</v>
      </c>
      <c r="AP27" s="1"/>
    </row>
    <row r="28" spans="2:42">
      <c r="B28" s="48" t="s">
        <v>413</v>
      </c>
      <c r="C28" s="21" t="s">
        <v>458</v>
      </c>
      <c r="D28" s="31" t="s">
        <v>469</v>
      </c>
      <c r="E28" s="32">
        <v>0.05</v>
      </c>
      <c r="F28" s="49" t="s">
        <v>470</v>
      </c>
      <c r="G28" s="24"/>
      <c r="H28" s="34"/>
      <c r="I28" s="34"/>
      <c r="J28" s="35"/>
      <c r="K28" s="50"/>
      <c r="L28" s="57"/>
      <c r="M28" s="57"/>
      <c r="N28" s="51"/>
      <c r="O28" s="36"/>
      <c r="P28" s="36"/>
      <c r="Q28" s="36"/>
      <c r="T28" s="50">
        <v>11790</v>
      </c>
      <c r="U28" s="57">
        <v>200</v>
      </c>
      <c r="V28" s="57">
        <f t="shared" si="10"/>
        <v>11590</v>
      </c>
      <c r="W28" s="51"/>
      <c r="X28" s="96" t="s">
        <v>55</v>
      </c>
      <c r="Y28" s="96"/>
      <c r="Z28" s="618"/>
      <c r="AA28" s="618"/>
      <c r="AB28" s="618"/>
      <c r="AC28" s="618"/>
      <c r="AD28" s="618"/>
      <c r="AH28" s="1">
        <f t="shared" si="0"/>
        <v>0</v>
      </c>
      <c r="AI28" s="1">
        <f t="shared" si="1"/>
        <v>0</v>
      </c>
      <c r="AJ28" s="1">
        <f t="shared" si="2"/>
        <v>9354.32</v>
      </c>
      <c r="AK28" s="1"/>
      <c r="AL28" s="1"/>
      <c r="AM28" s="1">
        <f t="shared" si="4"/>
        <v>0</v>
      </c>
      <c r="AN28" s="1">
        <f t="shared" si="5"/>
        <v>0</v>
      </c>
      <c r="AO28" s="1">
        <f t="shared" si="6"/>
        <v>9991.5300000000007</v>
      </c>
      <c r="AP28" s="1"/>
    </row>
    <row r="29" spans="2:42">
      <c r="B29" s="48" t="s">
        <v>413</v>
      </c>
      <c r="C29" s="21" t="s">
        <v>458</v>
      </c>
      <c r="D29" s="31" t="s">
        <v>471</v>
      </c>
      <c r="E29" s="32">
        <v>0.05</v>
      </c>
      <c r="F29" s="49" t="s">
        <v>472</v>
      </c>
      <c r="G29" s="24"/>
      <c r="H29" s="34"/>
      <c r="I29" s="34"/>
      <c r="J29" s="35"/>
      <c r="K29" s="50"/>
      <c r="L29" s="57"/>
      <c r="M29" s="57"/>
      <c r="N29" s="51"/>
      <c r="O29" s="36">
        <v>7.0000000000000007E-2</v>
      </c>
      <c r="P29" s="36">
        <v>7.0000000000000007E-2</v>
      </c>
      <c r="Q29" s="36">
        <v>7.0000000000000007E-2</v>
      </c>
      <c r="S29" t="s">
        <v>473</v>
      </c>
      <c r="T29" s="50">
        <v>10790</v>
      </c>
      <c r="U29" s="57">
        <v>0</v>
      </c>
      <c r="V29" s="57">
        <f t="shared" si="10"/>
        <v>10790</v>
      </c>
      <c r="W29" s="51"/>
      <c r="X29" s="96" t="s">
        <v>55</v>
      </c>
      <c r="Y29" s="96" t="s">
        <v>474</v>
      </c>
      <c r="Z29" s="618"/>
      <c r="AA29" s="618"/>
      <c r="AB29" s="618"/>
      <c r="AC29" s="618"/>
      <c r="AD29" s="618"/>
      <c r="AH29" s="1">
        <f t="shared" si="0"/>
        <v>0</v>
      </c>
      <c r="AI29" s="1">
        <f t="shared" si="1"/>
        <v>0</v>
      </c>
      <c r="AJ29" s="1">
        <f t="shared" si="2"/>
        <v>8708.64</v>
      </c>
      <c r="AK29" s="1"/>
      <c r="AL29" s="1"/>
      <c r="AM29" s="1">
        <f t="shared" si="4"/>
        <v>0</v>
      </c>
      <c r="AN29" s="1">
        <f t="shared" si="5"/>
        <v>0</v>
      </c>
      <c r="AO29" s="1">
        <f t="shared" si="6"/>
        <v>9144.07</v>
      </c>
      <c r="AP29" s="1"/>
    </row>
    <row r="30" spans="2:42">
      <c r="B30" s="58" t="s">
        <v>413</v>
      </c>
      <c r="C30" s="23" t="s">
        <v>458</v>
      </c>
      <c r="D30" s="37" t="s">
        <v>475</v>
      </c>
      <c r="E30" s="38">
        <v>0</v>
      </c>
      <c r="F30" s="59" t="s">
        <v>476</v>
      </c>
      <c r="G30" s="25"/>
      <c r="H30" s="40"/>
      <c r="I30" s="40"/>
      <c r="J30" s="41"/>
      <c r="K30" s="71"/>
      <c r="L30" s="57"/>
      <c r="M30" s="72"/>
      <c r="N30" s="73"/>
      <c r="O30" s="36">
        <v>7.0000000000000007E-2</v>
      </c>
      <c r="P30" s="36">
        <v>7.0000000000000007E-2</v>
      </c>
      <c r="Q30" s="36">
        <v>7.0000000000000007E-2</v>
      </c>
      <c r="S30" t="e">
        <v>#N/A</v>
      </c>
      <c r="T30" s="71">
        <f>+T29+600</f>
        <v>11390</v>
      </c>
      <c r="U30" s="57">
        <v>0</v>
      </c>
      <c r="V30" s="72">
        <f t="shared" si="10"/>
        <v>11390</v>
      </c>
      <c r="W30" s="73"/>
      <c r="X30" s="98" t="s">
        <v>55</v>
      </c>
      <c r="Y30" s="96" t="s">
        <v>474</v>
      </c>
      <c r="Z30" s="618"/>
      <c r="AA30" s="622"/>
      <c r="AB30" s="622"/>
      <c r="AC30" s="622"/>
      <c r="AD30" s="622"/>
      <c r="AH30" s="1">
        <f t="shared" si="0"/>
        <v>0</v>
      </c>
      <c r="AI30" s="1">
        <f t="shared" si="1"/>
        <v>0</v>
      </c>
      <c r="AJ30" s="1">
        <f t="shared" si="2"/>
        <v>9652.5400000000009</v>
      </c>
      <c r="AK30" s="1"/>
      <c r="AL30" s="1"/>
      <c r="AM30" s="1">
        <f t="shared" si="4"/>
        <v>0</v>
      </c>
      <c r="AN30" s="1">
        <f t="shared" si="5"/>
        <v>0</v>
      </c>
      <c r="AO30" s="1">
        <f t="shared" si="6"/>
        <v>9652.5400000000009</v>
      </c>
      <c r="AP30" s="1"/>
    </row>
    <row r="31" spans="2:42" s="3" customFormat="1">
      <c r="B31" s="74" t="s">
        <v>413</v>
      </c>
      <c r="C31" s="75" t="s">
        <v>477</v>
      </c>
      <c r="D31" s="76" t="s">
        <v>478</v>
      </c>
      <c r="E31" s="77">
        <v>0.1</v>
      </c>
      <c r="F31" s="78" t="s">
        <v>479</v>
      </c>
      <c r="G31" s="79">
        <v>10990</v>
      </c>
      <c r="H31" s="80">
        <v>0</v>
      </c>
      <c r="I31" s="80">
        <f t="shared" ref="I31:I34" si="11">+G31-H31</f>
        <v>10990</v>
      </c>
      <c r="J31" s="81"/>
      <c r="K31" s="79"/>
      <c r="L31" s="80"/>
      <c r="M31" s="80"/>
      <c r="N31" s="81"/>
      <c r="O31" s="36">
        <v>7.0000000000000007E-2</v>
      </c>
      <c r="P31" s="36">
        <v>7.0000000000000007E-2</v>
      </c>
      <c r="Q31" s="36">
        <v>7.0000000000000007E-2</v>
      </c>
      <c r="S31" t="s">
        <v>480</v>
      </c>
      <c r="T31" s="79">
        <v>10990</v>
      </c>
      <c r="U31" s="80">
        <v>0</v>
      </c>
      <c r="V31" s="80">
        <f>+T31-U31</f>
        <v>10990</v>
      </c>
      <c r="W31" s="81"/>
      <c r="X31" s="99" t="s">
        <v>55</v>
      </c>
      <c r="Y31" s="99"/>
      <c r="Z31" s="623"/>
      <c r="AA31" s="613">
        <f t="shared" ref="AA31:AA34" si="12">+V31*0.05</f>
        <v>549.5</v>
      </c>
      <c r="AB31" s="613">
        <f>+V31-AA31</f>
        <v>10440.5</v>
      </c>
      <c r="AC31" s="613">
        <v>400</v>
      </c>
      <c r="AD31" s="614">
        <f>+AB31-AC31</f>
        <v>10040.5</v>
      </c>
      <c r="AH31" s="1">
        <f t="shared" si="0"/>
        <v>8466.8700000000008</v>
      </c>
      <c r="AI31" s="1">
        <f t="shared" si="1"/>
        <v>0</v>
      </c>
      <c r="AJ31" s="1">
        <f t="shared" si="2"/>
        <v>8466.8700000000008</v>
      </c>
      <c r="AK31" s="1"/>
      <c r="AL31" s="1"/>
      <c r="AM31" s="1">
        <f t="shared" si="4"/>
        <v>9313.56</v>
      </c>
      <c r="AN31" s="1">
        <f t="shared" si="5"/>
        <v>0</v>
      </c>
      <c r="AO31" s="1">
        <f t="shared" si="6"/>
        <v>9313.56</v>
      </c>
      <c r="AP31" s="1"/>
    </row>
    <row r="32" spans="2:42">
      <c r="B32" s="48" t="s">
        <v>413</v>
      </c>
      <c r="C32" s="21" t="s">
        <v>477</v>
      </c>
      <c r="D32" s="31" t="s">
        <v>481</v>
      </c>
      <c r="E32" s="32">
        <v>0</v>
      </c>
      <c r="F32" s="49" t="s">
        <v>482</v>
      </c>
      <c r="G32" s="24">
        <v>10990</v>
      </c>
      <c r="H32" s="34">
        <v>0</v>
      </c>
      <c r="I32" s="34">
        <f t="shared" si="11"/>
        <v>10990</v>
      </c>
      <c r="J32" s="35"/>
      <c r="K32" s="24"/>
      <c r="L32" s="34"/>
      <c r="M32" s="34"/>
      <c r="N32" s="35"/>
      <c r="O32" s="36">
        <v>7.0000000000000007E-2</v>
      </c>
      <c r="P32" s="36">
        <v>7.0000000000000007E-2</v>
      </c>
      <c r="Q32" s="36">
        <v>7.0000000000000007E-2</v>
      </c>
      <c r="S32" t="e">
        <v>#N/A</v>
      </c>
      <c r="T32" s="24">
        <f>+T31+600</f>
        <v>11590</v>
      </c>
      <c r="U32" s="34">
        <v>0</v>
      </c>
      <c r="V32" s="34">
        <f>+T32-U32</f>
        <v>11590</v>
      </c>
      <c r="W32" s="35"/>
      <c r="X32" s="493" t="s">
        <v>55</v>
      </c>
      <c r="Y32" s="493"/>
      <c r="Z32" s="612"/>
      <c r="AA32" s="613">
        <f t="shared" si="12"/>
        <v>579.5</v>
      </c>
      <c r="AB32" s="613">
        <f>+V32-AA32</f>
        <v>11010.5</v>
      </c>
      <c r="AC32" s="613">
        <v>400</v>
      </c>
      <c r="AD32" s="614">
        <f t="shared" ref="AD32:AD34" si="13">+AB32-AC32</f>
        <v>10610.5</v>
      </c>
      <c r="AH32" s="1">
        <f t="shared" si="0"/>
        <v>9313.56</v>
      </c>
      <c r="AI32" s="1">
        <f t="shared" si="1"/>
        <v>0</v>
      </c>
      <c r="AJ32" s="1">
        <f t="shared" si="2"/>
        <v>9822.0300000000007</v>
      </c>
      <c r="AK32" s="1"/>
      <c r="AL32" s="1"/>
      <c r="AM32" s="1">
        <f t="shared" si="4"/>
        <v>9313.56</v>
      </c>
      <c r="AN32" s="1">
        <f t="shared" si="5"/>
        <v>0</v>
      </c>
      <c r="AO32" s="1">
        <f t="shared" si="6"/>
        <v>9822.0300000000007</v>
      </c>
      <c r="AP32" s="1"/>
    </row>
    <row r="33" spans="2:42">
      <c r="B33" s="48" t="s">
        <v>413</v>
      </c>
      <c r="C33" s="21" t="s">
        <v>477</v>
      </c>
      <c r="D33" s="31" t="s">
        <v>483</v>
      </c>
      <c r="E33" s="32">
        <v>0</v>
      </c>
      <c r="F33" s="49" t="s">
        <v>484</v>
      </c>
      <c r="G33" s="24">
        <v>10990</v>
      </c>
      <c r="H33" s="34">
        <v>0</v>
      </c>
      <c r="I33" s="34">
        <f t="shared" si="11"/>
        <v>10990</v>
      </c>
      <c r="J33" s="35"/>
      <c r="K33" s="24"/>
      <c r="L33" s="34"/>
      <c r="M33" s="34"/>
      <c r="N33" s="35"/>
      <c r="O33" s="36">
        <v>7.0000000000000007E-2</v>
      </c>
      <c r="P33" s="36">
        <v>7.0000000000000007E-2</v>
      </c>
      <c r="Q33" s="36">
        <v>7.0000000000000007E-2</v>
      </c>
      <c r="T33" s="24">
        <f>+T32</f>
        <v>11590</v>
      </c>
      <c r="U33" s="34">
        <v>0</v>
      </c>
      <c r="V33" s="34">
        <f>+V32</f>
        <v>11590</v>
      </c>
      <c r="W33" s="35"/>
      <c r="X33" s="493" t="s">
        <v>55</v>
      </c>
      <c r="Y33" s="493"/>
      <c r="Z33" s="612"/>
      <c r="AA33" s="613">
        <f t="shared" si="12"/>
        <v>579.5</v>
      </c>
      <c r="AB33" s="613">
        <f>+V33-AA33</f>
        <v>11010.5</v>
      </c>
      <c r="AC33" s="613">
        <v>400</v>
      </c>
      <c r="AD33" s="614">
        <f t="shared" si="13"/>
        <v>10610.5</v>
      </c>
      <c r="AH33" s="1">
        <f t="shared" si="0"/>
        <v>9313.56</v>
      </c>
      <c r="AI33" s="1">
        <f t="shared" si="1"/>
        <v>0</v>
      </c>
      <c r="AJ33" s="1">
        <f t="shared" si="2"/>
        <v>9822.0300000000007</v>
      </c>
      <c r="AK33" s="1"/>
      <c r="AL33" s="1"/>
      <c r="AM33" s="1">
        <f t="shared" si="4"/>
        <v>9313.56</v>
      </c>
      <c r="AN33" s="1">
        <f t="shared" si="5"/>
        <v>0</v>
      </c>
      <c r="AO33" s="1">
        <f t="shared" si="6"/>
        <v>9822.0300000000007</v>
      </c>
      <c r="AP33" s="1"/>
    </row>
    <row r="34" spans="2:42">
      <c r="B34" s="58" t="s">
        <v>413</v>
      </c>
      <c r="C34" s="23" t="s">
        <v>477</v>
      </c>
      <c r="D34" s="37" t="s">
        <v>485</v>
      </c>
      <c r="E34" s="38">
        <v>0</v>
      </c>
      <c r="F34" s="59" t="s">
        <v>486</v>
      </c>
      <c r="G34" s="25">
        <f>+G33</f>
        <v>10990</v>
      </c>
      <c r="H34" s="40">
        <v>0</v>
      </c>
      <c r="I34" s="40">
        <f t="shared" si="11"/>
        <v>10990</v>
      </c>
      <c r="J34" s="41"/>
      <c r="K34" s="25"/>
      <c r="L34" s="40"/>
      <c r="M34" s="40"/>
      <c r="N34" s="41"/>
      <c r="O34" s="36">
        <v>7.0000000000000007E-2</v>
      </c>
      <c r="P34" s="36">
        <v>7.0000000000000007E-2</v>
      </c>
      <c r="Q34" s="36">
        <v>7.0000000000000007E-2</v>
      </c>
      <c r="S34" t="e">
        <v>#N/A</v>
      </c>
      <c r="T34" s="25">
        <f>+T33</f>
        <v>11590</v>
      </c>
      <c r="U34" s="40">
        <v>0</v>
      </c>
      <c r="V34" s="40">
        <f t="shared" si="10"/>
        <v>11590</v>
      </c>
      <c r="W34" s="41"/>
      <c r="X34" s="94" t="s">
        <v>55</v>
      </c>
      <c r="Y34" s="493"/>
      <c r="Z34" s="612"/>
      <c r="AA34" s="613">
        <f t="shared" si="12"/>
        <v>579.5</v>
      </c>
      <c r="AB34" s="613">
        <f>+V34-AA34</f>
        <v>11010.5</v>
      </c>
      <c r="AC34" s="613">
        <v>400</v>
      </c>
      <c r="AD34" s="614">
        <f t="shared" si="13"/>
        <v>10610.5</v>
      </c>
      <c r="AH34" s="1">
        <f t="shared" si="0"/>
        <v>9313.56</v>
      </c>
      <c r="AI34" s="1">
        <f t="shared" si="1"/>
        <v>0</v>
      </c>
      <c r="AJ34" s="1">
        <f t="shared" si="2"/>
        <v>9822.0300000000007</v>
      </c>
      <c r="AK34" s="1"/>
      <c r="AL34" s="1"/>
      <c r="AM34" s="1">
        <f t="shared" si="4"/>
        <v>9313.56</v>
      </c>
      <c r="AN34" s="1">
        <f t="shared" si="5"/>
        <v>0</v>
      </c>
      <c r="AO34" s="1">
        <f t="shared" si="6"/>
        <v>9822.0300000000007</v>
      </c>
      <c r="AP34" s="1"/>
    </row>
    <row r="35" spans="2:42">
      <c r="B35" s="74" t="s">
        <v>413</v>
      </c>
      <c r="C35" s="75" t="s">
        <v>487</v>
      </c>
      <c r="D35" s="31" t="s">
        <v>488</v>
      </c>
      <c r="E35" s="32">
        <v>0</v>
      </c>
      <c r="F35" s="49" t="s">
        <v>489</v>
      </c>
      <c r="G35" s="24"/>
      <c r="H35" s="34"/>
      <c r="I35" s="34"/>
      <c r="J35" s="35"/>
      <c r="K35" s="24">
        <v>36990</v>
      </c>
      <c r="L35" s="34">
        <v>1500</v>
      </c>
      <c r="M35" s="34">
        <f t="shared" ref="M35" si="14">+K35-L35</f>
        <v>35490</v>
      </c>
      <c r="N35" s="35"/>
      <c r="O35" s="36">
        <v>7.0000000000000007E-2</v>
      </c>
      <c r="P35" s="36">
        <v>7.0000000000000007E-2</v>
      </c>
      <c r="Q35" s="36">
        <v>7.0000000000000007E-2</v>
      </c>
      <c r="T35" s="24">
        <v>36990</v>
      </c>
      <c r="U35" s="34">
        <v>1000</v>
      </c>
      <c r="V35" s="34">
        <f>+T35-U35</f>
        <v>35990</v>
      </c>
      <c r="W35" s="35"/>
      <c r="X35" s="493">
        <v>0</v>
      </c>
      <c r="Y35" s="99"/>
      <c r="Z35" s="623"/>
      <c r="AA35" s="623"/>
      <c r="AB35" s="623"/>
      <c r="AC35" s="623"/>
      <c r="AD35" s="623"/>
      <c r="AH35" s="1">
        <f t="shared" si="0"/>
        <v>0</v>
      </c>
      <c r="AI35" s="1">
        <f t="shared" si="1"/>
        <v>30076.27</v>
      </c>
      <c r="AJ35" s="1">
        <f t="shared" si="2"/>
        <v>30500</v>
      </c>
      <c r="AK35" s="1"/>
      <c r="AL35" s="1"/>
      <c r="AM35" s="1">
        <f t="shared" si="4"/>
        <v>0</v>
      </c>
      <c r="AN35" s="1">
        <f t="shared" si="5"/>
        <v>31347.46</v>
      </c>
      <c r="AO35" s="1">
        <f t="shared" si="6"/>
        <v>31347.46</v>
      </c>
      <c r="AP35" s="1"/>
    </row>
    <row r="36" spans="2:42" s="3" customFormat="1">
      <c r="B36" s="74" t="s">
        <v>413</v>
      </c>
      <c r="C36" s="75" t="s">
        <v>490</v>
      </c>
      <c r="D36" s="76" t="s">
        <v>491</v>
      </c>
      <c r="E36" s="77">
        <v>0</v>
      </c>
      <c r="F36" s="78" t="s">
        <v>492</v>
      </c>
      <c r="G36" s="79"/>
      <c r="H36" s="80"/>
      <c r="I36" s="80"/>
      <c r="J36" s="81"/>
      <c r="K36" s="79"/>
      <c r="L36" s="80"/>
      <c r="M36" s="80"/>
      <c r="N36" s="81"/>
      <c r="O36" s="36">
        <v>7.0000000000000007E-2</v>
      </c>
      <c r="P36" s="36">
        <v>7.0000000000000007E-2</v>
      </c>
      <c r="Q36" s="36">
        <v>7.0000000000000007E-2</v>
      </c>
      <c r="S36" t="s">
        <v>493</v>
      </c>
      <c r="T36" s="79">
        <v>41990</v>
      </c>
      <c r="U36" s="80">
        <v>500</v>
      </c>
      <c r="V36" s="80">
        <f>+T36-U36</f>
        <v>41490</v>
      </c>
      <c r="W36" s="81"/>
      <c r="X36" s="99">
        <v>0</v>
      </c>
      <c r="Y36" s="99"/>
      <c r="Z36" s="623"/>
      <c r="AA36" s="623"/>
      <c r="AB36" s="623"/>
      <c r="AC36" s="623"/>
      <c r="AD36" s="623"/>
      <c r="AH36" s="1">
        <f t="shared" si="0"/>
        <v>0</v>
      </c>
      <c r="AI36" s="1">
        <f t="shared" si="1"/>
        <v>0</v>
      </c>
      <c r="AJ36" s="1">
        <f t="shared" si="2"/>
        <v>35161.019999999997</v>
      </c>
      <c r="AK36" s="1"/>
      <c r="AL36" s="1"/>
      <c r="AM36" s="1">
        <f t="shared" si="4"/>
        <v>0</v>
      </c>
      <c r="AN36" s="1">
        <f t="shared" si="5"/>
        <v>0</v>
      </c>
      <c r="AO36" s="1">
        <f t="shared" si="6"/>
        <v>35584.75</v>
      </c>
      <c r="AP36" s="1"/>
    </row>
    <row r="37" spans="2:42" hidden="1">
      <c r="B37" s="9" t="s">
        <v>413</v>
      </c>
      <c r="C37" s="19" t="s">
        <v>494</v>
      </c>
      <c r="D37" s="42" t="s">
        <v>495</v>
      </c>
      <c r="E37" s="43">
        <v>0</v>
      </c>
      <c r="F37" s="44" t="s">
        <v>496</v>
      </c>
      <c r="G37" s="45"/>
      <c r="H37" s="46"/>
      <c r="I37" s="46"/>
      <c r="J37" s="47"/>
      <c r="K37" s="45"/>
      <c r="L37" s="46"/>
      <c r="M37" s="46"/>
      <c r="N37" s="47"/>
      <c r="O37" s="36">
        <v>7.0000000000000007E-2</v>
      </c>
      <c r="P37" s="36">
        <v>7.0000000000000007E-2</v>
      </c>
      <c r="Q37" s="36">
        <v>7.0000000000000007E-2</v>
      </c>
      <c r="S37" t="e">
        <v>#N/A</v>
      </c>
      <c r="T37" s="45"/>
      <c r="U37" s="46"/>
      <c r="V37" s="46"/>
      <c r="W37" s="47"/>
      <c r="X37" s="95">
        <v>0</v>
      </c>
      <c r="Y37" s="96"/>
      <c r="Z37" s="618"/>
      <c r="AA37" s="618"/>
      <c r="AB37" s="618"/>
      <c r="AC37" s="618"/>
      <c r="AD37" s="618"/>
      <c r="AH37" s="1">
        <f t="shared" si="0"/>
        <v>0</v>
      </c>
      <c r="AI37" s="1">
        <f t="shared" si="1"/>
        <v>0</v>
      </c>
      <c r="AJ37" s="1">
        <f t="shared" si="2"/>
        <v>0</v>
      </c>
      <c r="AK37" s="1"/>
      <c r="AL37" s="1"/>
      <c r="AM37" s="1">
        <f t="shared" si="4"/>
        <v>0</v>
      </c>
      <c r="AN37" s="1">
        <f t="shared" si="5"/>
        <v>0</v>
      </c>
      <c r="AO37" s="1">
        <f t="shared" si="6"/>
        <v>0</v>
      </c>
      <c r="AP37" s="1"/>
    </row>
    <row r="38" spans="2:42">
      <c r="B38" s="9" t="s">
        <v>413</v>
      </c>
      <c r="C38" s="19" t="s">
        <v>494</v>
      </c>
      <c r="D38" s="42" t="s">
        <v>497</v>
      </c>
      <c r="E38" s="43">
        <v>0</v>
      </c>
      <c r="F38" s="44" t="s">
        <v>498</v>
      </c>
      <c r="G38" s="45"/>
      <c r="H38" s="46"/>
      <c r="I38" s="46"/>
      <c r="J38" s="47"/>
      <c r="K38" s="79"/>
      <c r="L38" s="80"/>
      <c r="M38" s="80"/>
      <c r="N38" s="81"/>
      <c r="O38" s="52">
        <v>7.0000000000000007E-2</v>
      </c>
      <c r="P38" s="52">
        <v>7.0000000000000007E-2</v>
      </c>
      <c r="Q38" s="52">
        <v>7.0000000000000007E-2</v>
      </c>
      <c r="R38" s="20"/>
      <c r="S38" s="20" t="s">
        <v>499</v>
      </c>
      <c r="T38" s="79">
        <v>19290</v>
      </c>
      <c r="U38" s="80">
        <v>800</v>
      </c>
      <c r="V38" s="80">
        <f>+T38-U38</f>
        <v>18490</v>
      </c>
      <c r="W38" s="81"/>
      <c r="X38" s="99">
        <v>0</v>
      </c>
      <c r="Y38" s="99"/>
      <c r="Z38" s="623"/>
      <c r="AA38" s="623"/>
      <c r="AB38" s="623"/>
      <c r="AC38" s="623"/>
      <c r="AD38" s="623"/>
      <c r="AH38" s="1">
        <f t="shared" si="0"/>
        <v>0</v>
      </c>
      <c r="AI38" s="1">
        <f t="shared" si="1"/>
        <v>0</v>
      </c>
      <c r="AJ38" s="1">
        <f t="shared" si="2"/>
        <v>15669.49</v>
      </c>
      <c r="AK38" s="1"/>
      <c r="AL38" s="1"/>
      <c r="AM38" s="1">
        <f t="shared" si="4"/>
        <v>0</v>
      </c>
      <c r="AN38" s="1">
        <f t="shared" si="5"/>
        <v>0</v>
      </c>
      <c r="AO38" s="1">
        <f t="shared" si="6"/>
        <v>16347.46</v>
      </c>
      <c r="AP38" s="1"/>
    </row>
    <row r="39" spans="2:42">
      <c r="B39" s="48" t="s">
        <v>413</v>
      </c>
      <c r="C39" s="21" t="s">
        <v>494</v>
      </c>
      <c r="D39" s="31" t="s">
        <v>500</v>
      </c>
      <c r="E39" s="32">
        <v>0</v>
      </c>
      <c r="F39" s="49" t="s">
        <v>501</v>
      </c>
      <c r="G39" s="24"/>
      <c r="H39" s="34"/>
      <c r="I39" s="34"/>
      <c r="J39" s="35"/>
      <c r="K39" s="24"/>
      <c r="L39" s="34"/>
      <c r="M39" s="34"/>
      <c r="N39" s="35"/>
      <c r="O39" s="36">
        <v>7.0000000000000007E-2</v>
      </c>
      <c r="P39" s="36">
        <v>7.0000000000000007E-2</v>
      </c>
      <c r="Q39" s="36">
        <v>7.0000000000000007E-2</v>
      </c>
      <c r="S39" t="e">
        <v>#N/A</v>
      </c>
      <c r="T39" s="24">
        <v>20290</v>
      </c>
      <c r="U39" s="34">
        <v>800</v>
      </c>
      <c r="V39" s="34">
        <f>+T39-U39</f>
        <v>19490</v>
      </c>
      <c r="W39" s="35"/>
      <c r="X39" s="493">
        <v>0</v>
      </c>
      <c r="Y39" s="493"/>
      <c r="Z39" s="612"/>
      <c r="AA39" s="612"/>
      <c r="AB39" s="612"/>
      <c r="AC39" s="612"/>
      <c r="AD39" s="612"/>
      <c r="AH39" s="1">
        <f t="shared" si="0"/>
        <v>0</v>
      </c>
      <c r="AI39" s="1">
        <f t="shared" si="1"/>
        <v>0</v>
      </c>
      <c r="AJ39" s="1">
        <f t="shared" si="2"/>
        <v>16516.95</v>
      </c>
      <c r="AK39" s="1"/>
      <c r="AL39" s="1"/>
      <c r="AM39" s="1">
        <f t="shared" si="4"/>
        <v>0</v>
      </c>
      <c r="AN39" s="1">
        <f t="shared" si="5"/>
        <v>0</v>
      </c>
      <c r="AO39" s="1">
        <f t="shared" si="6"/>
        <v>17194.919999999998</v>
      </c>
      <c r="AP39" s="1"/>
    </row>
    <row r="40" spans="2:42" hidden="1">
      <c r="B40" s="48" t="s">
        <v>413</v>
      </c>
      <c r="C40" s="21" t="s">
        <v>494</v>
      </c>
      <c r="D40" s="31" t="s">
        <v>502</v>
      </c>
      <c r="E40" s="32">
        <v>0</v>
      </c>
      <c r="F40" s="49" t="s">
        <v>503</v>
      </c>
      <c r="G40" s="24"/>
      <c r="H40" s="34"/>
      <c r="I40" s="34"/>
      <c r="J40" s="35"/>
      <c r="K40" s="24"/>
      <c r="L40" s="34"/>
      <c r="M40" s="34"/>
      <c r="N40" s="35"/>
      <c r="O40" s="36">
        <v>7.0000000000000007E-2</v>
      </c>
      <c r="P40" s="36">
        <v>7.0000000000000007E-2</v>
      </c>
      <c r="Q40" s="36">
        <v>7.0000000000000007E-2</v>
      </c>
      <c r="S40" t="e">
        <v>#N/A</v>
      </c>
      <c r="T40" s="24"/>
      <c r="U40" s="34"/>
      <c r="V40" s="34"/>
      <c r="W40" s="35"/>
      <c r="X40" s="493">
        <v>0</v>
      </c>
      <c r="Y40" s="493"/>
      <c r="Z40" s="612"/>
      <c r="AA40" s="612"/>
      <c r="AB40" s="612"/>
      <c r="AC40" s="612"/>
      <c r="AD40" s="612"/>
      <c r="AH40" s="1">
        <f t="shared" si="0"/>
        <v>0</v>
      </c>
      <c r="AI40" s="1">
        <f t="shared" si="1"/>
        <v>0</v>
      </c>
      <c r="AJ40" s="1">
        <f t="shared" si="2"/>
        <v>0</v>
      </c>
      <c r="AK40" s="1"/>
      <c r="AL40" s="1"/>
      <c r="AM40" s="1">
        <f t="shared" si="4"/>
        <v>0</v>
      </c>
      <c r="AN40" s="1">
        <f t="shared" si="5"/>
        <v>0</v>
      </c>
      <c r="AO40" s="1">
        <f t="shared" si="6"/>
        <v>0</v>
      </c>
      <c r="AP40" s="1"/>
    </row>
    <row r="41" spans="2:42">
      <c r="B41" s="48" t="s">
        <v>413</v>
      </c>
      <c r="C41" s="21" t="s">
        <v>494</v>
      </c>
      <c r="D41" s="31" t="s">
        <v>504</v>
      </c>
      <c r="E41" s="32">
        <v>0</v>
      </c>
      <c r="F41" s="33" t="s">
        <v>505</v>
      </c>
      <c r="G41" s="24"/>
      <c r="H41" s="34"/>
      <c r="I41" s="34"/>
      <c r="J41" s="35"/>
      <c r="K41" s="24"/>
      <c r="L41" s="34"/>
      <c r="M41" s="34"/>
      <c r="N41" s="35"/>
      <c r="O41" s="36">
        <v>7.0000000000000007E-2</v>
      </c>
      <c r="P41" s="36">
        <v>7.0000000000000007E-2</v>
      </c>
      <c r="Q41" s="36">
        <v>7.0000000000000007E-2</v>
      </c>
      <c r="S41" t="s">
        <v>506</v>
      </c>
      <c r="T41" s="24">
        <v>20290</v>
      </c>
      <c r="U41" s="34">
        <v>300</v>
      </c>
      <c r="V41" s="34">
        <f t="shared" ref="V41:V46" si="15">+T41-U41</f>
        <v>19990</v>
      </c>
      <c r="W41" s="35"/>
      <c r="X41" s="493">
        <v>0</v>
      </c>
      <c r="Y41" s="493"/>
      <c r="Z41" s="612"/>
      <c r="AA41" s="612"/>
      <c r="AB41" s="612"/>
      <c r="AC41" s="612"/>
      <c r="AD41" s="612"/>
      <c r="AH41" s="1">
        <f t="shared" si="0"/>
        <v>0</v>
      </c>
      <c r="AI41" s="1">
        <f t="shared" si="1"/>
        <v>0</v>
      </c>
      <c r="AJ41" s="1">
        <f t="shared" si="2"/>
        <v>16940.68</v>
      </c>
      <c r="AK41" s="1"/>
      <c r="AL41" s="1"/>
      <c r="AM41" s="1">
        <f t="shared" si="4"/>
        <v>0</v>
      </c>
      <c r="AN41" s="1">
        <f t="shared" si="5"/>
        <v>0</v>
      </c>
      <c r="AO41" s="1">
        <f t="shared" si="6"/>
        <v>17194.919999999998</v>
      </c>
      <c r="AP41" s="1"/>
    </row>
    <row r="42" spans="2:42">
      <c r="B42" s="48" t="s">
        <v>413</v>
      </c>
      <c r="C42" s="21" t="s">
        <v>494</v>
      </c>
      <c r="D42" s="31" t="s">
        <v>507</v>
      </c>
      <c r="E42" s="32">
        <v>0</v>
      </c>
      <c r="F42" s="49" t="s">
        <v>508</v>
      </c>
      <c r="G42" s="24"/>
      <c r="H42" s="34"/>
      <c r="I42" s="34"/>
      <c r="J42" s="35"/>
      <c r="K42" s="24"/>
      <c r="L42" s="34"/>
      <c r="M42" s="34"/>
      <c r="N42" s="35"/>
      <c r="O42" s="36">
        <v>7.0000000000000007E-2</v>
      </c>
      <c r="P42" s="36">
        <v>7.0000000000000007E-2</v>
      </c>
      <c r="Q42" s="36">
        <v>7.0000000000000007E-2</v>
      </c>
      <c r="S42" t="e">
        <v>#N/A</v>
      </c>
      <c r="T42" s="24">
        <v>21290</v>
      </c>
      <c r="U42" s="34">
        <v>300</v>
      </c>
      <c r="V42" s="34">
        <f t="shared" si="15"/>
        <v>20990</v>
      </c>
      <c r="W42" s="35"/>
      <c r="X42" s="493">
        <v>0</v>
      </c>
      <c r="Y42" s="493"/>
      <c r="Z42" s="612"/>
      <c r="AA42" s="612"/>
      <c r="AB42" s="612"/>
      <c r="AC42" s="612"/>
      <c r="AD42" s="612"/>
      <c r="AH42" s="1">
        <f t="shared" si="0"/>
        <v>0</v>
      </c>
      <c r="AI42" s="1">
        <f t="shared" si="1"/>
        <v>0</v>
      </c>
      <c r="AJ42" s="1">
        <f t="shared" si="2"/>
        <v>17788.14</v>
      </c>
      <c r="AK42" s="1"/>
      <c r="AL42" s="1"/>
      <c r="AM42" s="1">
        <f t="shared" si="4"/>
        <v>0</v>
      </c>
      <c r="AN42" s="1">
        <f t="shared" si="5"/>
        <v>0</v>
      </c>
      <c r="AO42" s="1">
        <f t="shared" si="6"/>
        <v>18042.37</v>
      </c>
      <c r="AP42" s="1"/>
    </row>
    <row r="43" spans="2:42" hidden="1">
      <c r="B43" s="48" t="s">
        <v>413</v>
      </c>
      <c r="C43" s="21" t="s">
        <v>494</v>
      </c>
      <c r="D43" s="31" t="s">
        <v>509</v>
      </c>
      <c r="E43" s="32">
        <v>0</v>
      </c>
      <c r="F43" s="49" t="s">
        <v>510</v>
      </c>
      <c r="G43" s="24"/>
      <c r="H43" s="34"/>
      <c r="I43" s="34">
        <f t="shared" ref="I43:I45" si="16">+G43-H43</f>
        <v>0</v>
      </c>
      <c r="J43" s="35"/>
      <c r="K43" s="24"/>
      <c r="L43" s="34"/>
      <c r="M43" s="34"/>
      <c r="N43" s="35"/>
      <c r="O43" s="36">
        <v>7.0000000000000007E-2</v>
      </c>
      <c r="P43" s="36">
        <v>7.0000000000000007E-2</v>
      </c>
      <c r="Q43" s="36">
        <v>7.0000000000000007E-2</v>
      </c>
      <c r="S43" t="e">
        <v>#N/A</v>
      </c>
      <c r="T43" s="24">
        <v>20990</v>
      </c>
      <c r="U43" s="34">
        <v>500</v>
      </c>
      <c r="V43" s="34">
        <f t="shared" si="15"/>
        <v>20490</v>
      </c>
      <c r="W43" s="35"/>
      <c r="X43" s="493">
        <v>0</v>
      </c>
      <c r="Y43" s="493"/>
      <c r="Z43" s="612"/>
      <c r="AA43" s="612"/>
      <c r="AB43" s="612"/>
      <c r="AC43" s="612"/>
      <c r="AD43" s="612"/>
      <c r="AH43" s="1">
        <f t="shared" si="0"/>
        <v>0</v>
      </c>
      <c r="AI43" s="1">
        <f t="shared" si="1"/>
        <v>0</v>
      </c>
      <c r="AJ43" s="1">
        <f t="shared" si="2"/>
        <v>17364.41</v>
      </c>
      <c r="AK43" s="1"/>
      <c r="AL43" s="1"/>
      <c r="AM43" s="1">
        <f t="shared" si="4"/>
        <v>0</v>
      </c>
      <c r="AN43" s="1">
        <f t="shared" si="5"/>
        <v>0</v>
      </c>
      <c r="AO43" s="1">
        <f t="shared" si="6"/>
        <v>17788.14</v>
      </c>
      <c r="AP43" s="1"/>
    </row>
    <row r="44" spans="2:42">
      <c r="B44" s="48" t="s">
        <v>413</v>
      </c>
      <c r="C44" s="21" t="s">
        <v>494</v>
      </c>
      <c r="D44" s="31" t="s">
        <v>511</v>
      </c>
      <c r="E44" s="32">
        <v>0</v>
      </c>
      <c r="F44" s="49" t="s">
        <v>512</v>
      </c>
      <c r="G44" s="24">
        <v>14990</v>
      </c>
      <c r="H44" s="34">
        <v>0</v>
      </c>
      <c r="I44" s="34">
        <f t="shared" si="16"/>
        <v>14990</v>
      </c>
      <c r="J44" s="35"/>
      <c r="K44" s="24"/>
      <c r="L44" s="34"/>
      <c r="M44" s="34"/>
      <c r="N44" s="35"/>
      <c r="O44" s="36">
        <v>7.0000000000000007E-2</v>
      </c>
      <c r="P44" s="36">
        <v>7.0000000000000007E-2</v>
      </c>
      <c r="Q44" s="36">
        <v>7.0000000000000007E-2</v>
      </c>
      <c r="S44" t="s">
        <v>513</v>
      </c>
      <c r="T44" s="24">
        <v>15490</v>
      </c>
      <c r="U44" s="34">
        <v>200</v>
      </c>
      <c r="V44" s="34">
        <f t="shared" si="15"/>
        <v>15290</v>
      </c>
      <c r="W44" s="35"/>
      <c r="X44" s="493">
        <v>0</v>
      </c>
      <c r="Y44" s="493"/>
      <c r="Z44" s="612"/>
      <c r="AA44" s="612"/>
      <c r="AB44" s="612"/>
      <c r="AC44" s="612"/>
      <c r="AD44" s="612"/>
      <c r="AH44" s="1">
        <f t="shared" si="0"/>
        <v>12703.39</v>
      </c>
      <c r="AI44" s="1">
        <f t="shared" si="1"/>
        <v>0</v>
      </c>
      <c r="AJ44" s="1">
        <f t="shared" si="2"/>
        <v>12957.63</v>
      </c>
      <c r="AK44" s="1"/>
      <c r="AL44" s="1"/>
      <c r="AM44" s="1">
        <f t="shared" si="4"/>
        <v>12703.39</v>
      </c>
      <c r="AN44" s="1">
        <f t="shared" si="5"/>
        <v>0</v>
      </c>
      <c r="AO44" s="1">
        <f t="shared" si="6"/>
        <v>13127.12</v>
      </c>
      <c r="AP44" s="1"/>
    </row>
    <row r="45" spans="2:42">
      <c r="B45" s="58" t="s">
        <v>413</v>
      </c>
      <c r="C45" s="23" t="s">
        <v>494</v>
      </c>
      <c r="D45" s="37" t="s">
        <v>514</v>
      </c>
      <c r="E45" s="38">
        <v>0</v>
      </c>
      <c r="F45" s="59" t="s">
        <v>515</v>
      </c>
      <c r="G45" s="25">
        <v>15990</v>
      </c>
      <c r="H45" s="40">
        <v>0</v>
      </c>
      <c r="I45" s="40">
        <f t="shared" si="16"/>
        <v>15990</v>
      </c>
      <c r="J45" s="41"/>
      <c r="K45" s="25"/>
      <c r="L45" s="40"/>
      <c r="M45" s="40"/>
      <c r="N45" s="41"/>
      <c r="O45" s="60">
        <v>7.0000000000000007E-2</v>
      </c>
      <c r="P45" s="60">
        <v>7.0000000000000007E-2</v>
      </c>
      <c r="Q45" s="60">
        <v>7.0000000000000007E-2</v>
      </c>
      <c r="R45" s="18"/>
      <c r="S45" s="18" t="e">
        <v>#N/A</v>
      </c>
      <c r="T45" s="25">
        <f>+T44+1000</f>
        <v>16490</v>
      </c>
      <c r="U45" s="40">
        <v>200</v>
      </c>
      <c r="V45" s="40">
        <f t="shared" si="15"/>
        <v>16290</v>
      </c>
      <c r="W45" s="41"/>
      <c r="X45" s="94">
        <v>0</v>
      </c>
      <c r="Y45" s="493"/>
      <c r="Z45" s="612"/>
      <c r="AA45" s="612"/>
      <c r="AB45" s="612"/>
      <c r="AC45" s="612"/>
      <c r="AD45" s="612"/>
      <c r="AH45" s="1">
        <f t="shared" si="0"/>
        <v>13550.85</v>
      </c>
      <c r="AI45" s="1">
        <f t="shared" si="1"/>
        <v>0</v>
      </c>
      <c r="AJ45" s="1">
        <f t="shared" si="2"/>
        <v>13805.08</v>
      </c>
      <c r="AK45" s="1"/>
      <c r="AL45" s="1"/>
      <c r="AM45" s="1">
        <f t="shared" si="4"/>
        <v>13550.85</v>
      </c>
      <c r="AN45" s="1">
        <f t="shared" si="5"/>
        <v>0</v>
      </c>
      <c r="AO45" s="1">
        <f t="shared" si="6"/>
        <v>13974.58</v>
      </c>
      <c r="AP45" s="1"/>
    </row>
    <row r="46" spans="2:42" hidden="1">
      <c r="B46" s="58" t="s">
        <v>413</v>
      </c>
      <c r="C46" s="23" t="s">
        <v>494</v>
      </c>
      <c r="D46" s="37" t="s">
        <v>516</v>
      </c>
      <c r="E46" s="38">
        <v>0</v>
      </c>
      <c r="F46" s="59" t="s">
        <v>517</v>
      </c>
      <c r="G46" s="25">
        <v>15990</v>
      </c>
      <c r="H46" s="40">
        <v>500</v>
      </c>
      <c r="I46" s="40"/>
      <c r="J46" s="41"/>
      <c r="K46" s="25"/>
      <c r="L46" s="40"/>
      <c r="M46" s="40">
        <f>+K46-L46</f>
        <v>0</v>
      </c>
      <c r="N46" s="41"/>
      <c r="O46" s="36">
        <v>7.0000000000000007E-2</v>
      </c>
      <c r="P46" s="36">
        <v>7.0000000000000007E-2</v>
      </c>
      <c r="Q46" s="36">
        <v>7.0000000000000007E-2</v>
      </c>
      <c r="S46" t="e">
        <v>#N/A</v>
      </c>
      <c r="T46" s="25"/>
      <c r="U46" s="40"/>
      <c r="V46" s="40">
        <f t="shared" si="15"/>
        <v>0</v>
      </c>
      <c r="W46" s="41"/>
      <c r="X46" s="94">
        <v>0</v>
      </c>
      <c r="Y46" s="493"/>
      <c r="Z46" s="612"/>
      <c r="AA46" s="612"/>
      <c r="AB46" s="612"/>
      <c r="AC46" s="612"/>
      <c r="AD46" s="612"/>
      <c r="AH46" s="1">
        <f t="shared" si="0"/>
        <v>0</v>
      </c>
      <c r="AI46" s="1">
        <f t="shared" si="1"/>
        <v>0</v>
      </c>
      <c r="AJ46" s="1">
        <f t="shared" si="2"/>
        <v>0</v>
      </c>
      <c r="AK46" s="1"/>
      <c r="AL46" s="1"/>
      <c r="AM46" s="1">
        <f t="shared" si="4"/>
        <v>13550.85</v>
      </c>
      <c r="AN46" s="1">
        <f t="shared" si="5"/>
        <v>0</v>
      </c>
      <c r="AO46" s="1">
        <f t="shared" si="6"/>
        <v>0</v>
      </c>
      <c r="AP46" s="1"/>
    </row>
    <row r="47" spans="2:42">
      <c r="B47" s="9" t="s">
        <v>413</v>
      </c>
      <c r="C47" s="75" t="s">
        <v>518</v>
      </c>
      <c r="D47" s="42" t="s">
        <v>519</v>
      </c>
      <c r="E47" s="43">
        <v>0.1</v>
      </c>
      <c r="F47" s="82" t="s">
        <v>520</v>
      </c>
      <c r="G47" s="45"/>
      <c r="H47" s="46"/>
      <c r="I47" s="46"/>
      <c r="J47" s="47"/>
      <c r="K47" s="79"/>
      <c r="L47" s="80"/>
      <c r="M47" s="80"/>
      <c r="N47" s="81"/>
      <c r="O47" s="36">
        <v>7.0000000000000007E-2</v>
      </c>
      <c r="P47" s="36">
        <v>7.0000000000000007E-2</v>
      </c>
      <c r="Q47" s="36">
        <v>7.0000000000000007E-2</v>
      </c>
      <c r="S47" t="e">
        <v>#N/A</v>
      </c>
      <c r="T47" s="79">
        <v>16990</v>
      </c>
      <c r="U47" s="80">
        <v>0</v>
      </c>
      <c r="V47" s="80">
        <f>+T47-U47</f>
        <v>16990</v>
      </c>
      <c r="W47" s="81"/>
      <c r="X47" s="99">
        <v>0</v>
      </c>
      <c r="Y47" s="99"/>
      <c r="Z47" s="623"/>
      <c r="AA47" s="623"/>
      <c r="AB47" s="623"/>
      <c r="AC47" s="623"/>
      <c r="AD47" s="623"/>
      <c r="AH47" s="1">
        <f t="shared" si="0"/>
        <v>0</v>
      </c>
      <c r="AI47" s="1">
        <f t="shared" si="1"/>
        <v>0</v>
      </c>
      <c r="AJ47" s="1">
        <f t="shared" si="2"/>
        <v>13089.37</v>
      </c>
      <c r="AK47" s="1"/>
      <c r="AL47" s="1"/>
      <c r="AM47" s="1">
        <f t="shared" si="4"/>
        <v>0</v>
      </c>
      <c r="AN47" s="1">
        <f t="shared" si="5"/>
        <v>0</v>
      </c>
      <c r="AO47" s="1">
        <f t="shared" si="6"/>
        <v>14398.31</v>
      </c>
      <c r="AP47" s="1"/>
    </row>
    <row r="48" spans="2:42">
      <c r="B48" s="48" t="s">
        <v>413</v>
      </c>
      <c r="C48" s="21" t="s">
        <v>518</v>
      </c>
      <c r="D48" s="31" t="s">
        <v>521</v>
      </c>
      <c r="E48" s="32">
        <v>0.1</v>
      </c>
      <c r="F48" s="49" t="s">
        <v>522</v>
      </c>
      <c r="G48" s="24"/>
      <c r="H48" s="34"/>
      <c r="I48" s="34"/>
      <c r="J48" s="35"/>
      <c r="K48" s="24"/>
      <c r="L48" s="34"/>
      <c r="M48" s="34"/>
      <c r="N48" s="35"/>
      <c r="O48" s="36">
        <v>7.0000000000000007E-2</v>
      </c>
      <c r="P48" s="36">
        <v>7.0000000000000007E-2</v>
      </c>
      <c r="Q48" s="36">
        <v>7.0000000000000007E-2</v>
      </c>
      <c r="S48" t="e">
        <v>#N/A</v>
      </c>
      <c r="T48" s="24">
        <v>15990</v>
      </c>
      <c r="U48" s="34">
        <v>0</v>
      </c>
      <c r="V48" s="34">
        <f>+T48-U48</f>
        <v>15990</v>
      </c>
      <c r="W48" s="35"/>
      <c r="X48" s="493">
        <v>0</v>
      </c>
      <c r="Y48" s="493"/>
      <c r="Z48" s="612"/>
      <c r="AA48" s="612"/>
      <c r="AB48" s="612"/>
      <c r="AC48" s="612"/>
      <c r="AD48" s="612"/>
      <c r="AH48" s="1">
        <f t="shared" si="0"/>
        <v>0</v>
      </c>
      <c r="AI48" s="1">
        <f t="shared" si="1"/>
        <v>0</v>
      </c>
      <c r="AJ48" s="1">
        <f t="shared" si="2"/>
        <v>12318.95</v>
      </c>
      <c r="AM48" s="1">
        <f t="shared" si="4"/>
        <v>0</v>
      </c>
      <c r="AN48" s="1">
        <f t="shared" si="5"/>
        <v>0</v>
      </c>
      <c r="AO48" s="1">
        <f t="shared" si="6"/>
        <v>13550.85</v>
      </c>
    </row>
    <row r="49" spans="2:41" ht="15.75" thickBot="1">
      <c r="B49" s="83" t="s">
        <v>413</v>
      </c>
      <c r="C49" s="17" t="s">
        <v>518</v>
      </c>
      <c r="D49" s="84" t="s">
        <v>523</v>
      </c>
      <c r="E49" s="85">
        <v>0.1</v>
      </c>
      <c r="F49" s="86" t="s">
        <v>524</v>
      </c>
      <c r="G49" s="87"/>
      <c r="H49" s="88"/>
      <c r="I49" s="88"/>
      <c r="J49" s="89"/>
      <c r="K49" s="87"/>
      <c r="L49" s="88"/>
      <c r="M49" s="88"/>
      <c r="N49" s="89"/>
      <c r="O49" s="90">
        <v>7.0000000000000007E-2</v>
      </c>
      <c r="P49" s="90">
        <v>7.0000000000000007E-2</v>
      </c>
      <c r="Q49" s="90">
        <v>7.0000000000000007E-2</v>
      </c>
      <c r="R49" s="16"/>
      <c r="S49" s="16" t="e">
        <v>#N/A</v>
      </c>
      <c r="T49" s="87">
        <v>14990</v>
      </c>
      <c r="U49" s="88">
        <v>0</v>
      </c>
      <c r="V49" s="88">
        <f>+T49-U49</f>
        <v>14990</v>
      </c>
      <c r="W49" s="89"/>
      <c r="X49" s="492">
        <v>0</v>
      </c>
      <c r="Y49" s="492"/>
      <c r="Z49" s="624"/>
      <c r="AA49" s="624"/>
      <c r="AB49" s="624"/>
      <c r="AC49" s="624"/>
      <c r="AD49" s="624"/>
      <c r="AH49" s="1">
        <f t="shared" si="0"/>
        <v>0</v>
      </c>
      <c r="AI49" s="1">
        <f t="shared" si="1"/>
        <v>0</v>
      </c>
      <c r="AJ49" s="1">
        <f t="shared" si="2"/>
        <v>11548.54</v>
      </c>
      <c r="AM49" s="1">
        <f t="shared" si="4"/>
        <v>0</v>
      </c>
      <c r="AN49" s="1">
        <f t="shared" si="5"/>
        <v>0</v>
      </c>
      <c r="AO49" s="1">
        <f t="shared" si="6"/>
        <v>12703.39</v>
      </c>
    </row>
  </sheetData>
  <autoFilter ref="AH5:AK49" xr:uid="{54A61D02-A9FB-4123-9719-3694EEF5C8DA}"/>
  <mergeCells count="8">
    <mergeCell ref="AH4:AK4"/>
    <mergeCell ref="AM4:AP4"/>
    <mergeCell ref="B1:F1"/>
    <mergeCell ref="B2:F2"/>
    <mergeCell ref="G4:J4"/>
    <mergeCell ref="K4:N4"/>
    <mergeCell ref="T4:W4"/>
    <mergeCell ref="Z4:AD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DB34-1BB9-4B99-8A14-CE77FAE8F61E}">
  <dimension ref="B1:AB58"/>
  <sheetViews>
    <sheetView showGridLines="0" zoomScale="70" zoomScaleNormal="70" workbookViewId="0">
      <pane xSplit="6" ySplit="5" topLeftCell="V6" activePane="bottomRight" state="frozen"/>
      <selection pane="bottomRight" activeCell="F7" sqref="F7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" customWidth="1"/>
    <col min="3" max="3" width="23" customWidth="1"/>
    <col min="4" max="4" width="20.140625" customWidth="1"/>
    <col min="5" max="5" width="10.140625" customWidth="1"/>
    <col min="6" max="6" width="46.42578125" customWidth="1"/>
    <col min="7" max="7" width="17.5703125" hidden="1" customWidth="1"/>
    <col min="8" max="10" width="19.42578125" style="1" customWidth="1"/>
    <col min="11" max="11" width="33.5703125" style="1" customWidth="1"/>
    <col min="12" max="13" width="17.7109375" style="1" customWidth="1"/>
    <col min="14" max="14" width="15.42578125" style="1" customWidth="1"/>
    <col min="15" max="15" width="36.28515625" style="1" customWidth="1"/>
    <col min="16" max="16" width="14.85546875" style="1" customWidth="1"/>
    <col min="17" max="17" width="15.5703125" style="1" customWidth="1"/>
    <col min="18" max="18" width="14.42578125" style="1" customWidth="1"/>
    <col min="19" max="21" width="16.5703125" style="1" customWidth="1"/>
    <col min="22" max="22" width="49.140625" style="1" customWidth="1"/>
    <col min="23" max="23" width="11.42578125" style="1" customWidth="1"/>
    <col min="24" max="24" width="10.28515625" style="1" customWidth="1"/>
    <col min="25" max="25" width="19.42578125" customWidth="1"/>
    <col min="26" max="26" width="20.28515625" customWidth="1"/>
    <col min="27" max="27" width="20.42578125" customWidth="1"/>
    <col min="28" max="28" width="20.85546875" customWidth="1"/>
  </cols>
  <sheetData>
    <row r="1" spans="2:28" s="2" customFormat="1" ht="23.25">
      <c r="B1" s="420" t="s">
        <v>525</v>
      </c>
      <c r="C1" s="420"/>
      <c r="D1" s="420"/>
      <c r="E1" s="420"/>
      <c r="F1" s="420"/>
      <c r="G1" s="420"/>
      <c r="H1" s="489"/>
      <c r="I1" s="489"/>
      <c r="J1" s="489"/>
      <c r="K1" s="489"/>
      <c r="L1" s="489"/>
      <c r="M1" s="489"/>
      <c r="N1" s="489"/>
      <c r="O1" s="489"/>
      <c r="Q1" s="489"/>
      <c r="R1" s="489"/>
      <c r="S1" s="489"/>
      <c r="T1" s="489"/>
      <c r="U1" s="489"/>
      <c r="V1" s="489"/>
      <c r="W1" s="6"/>
      <c r="X1" s="6"/>
    </row>
    <row r="2" spans="2:28" ht="15.75" thickBot="1">
      <c r="B2" s="5" t="s">
        <v>526</v>
      </c>
      <c r="C2" s="5"/>
      <c r="D2" s="5"/>
      <c r="E2" s="5"/>
      <c r="F2" s="5"/>
      <c r="G2" s="5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</row>
    <row r="3" spans="2:28" ht="16.5" customHeight="1" thickBot="1">
      <c r="X3" s="688" t="s">
        <v>406</v>
      </c>
      <c r="Y3" s="689"/>
      <c r="Z3" s="689"/>
      <c r="AA3" s="689"/>
      <c r="AB3" s="690"/>
    </row>
    <row r="4" spans="2:28" ht="15.75" thickBot="1">
      <c r="H4" s="668" t="s">
        <v>527</v>
      </c>
      <c r="I4" s="669"/>
      <c r="J4" s="669"/>
      <c r="K4" s="670"/>
      <c r="L4" s="668" t="s">
        <v>405</v>
      </c>
      <c r="M4" s="669"/>
      <c r="N4" s="669"/>
      <c r="O4" s="670"/>
      <c r="P4" s="668" t="s">
        <v>259</v>
      </c>
      <c r="Q4" s="669"/>
      <c r="R4" s="669"/>
      <c r="S4" s="269" t="s">
        <v>2</v>
      </c>
      <c r="T4" s="270"/>
      <c r="U4" s="270"/>
      <c r="V4" s="271"/>
      <c r="X4" s="691"/>
      <c r="Y4" s="692"/>
      <c r="Z4" s="692"/>
      <c r="AA4" s="692"/>
      <c r="AB4" s="693"/>
    </row>
    <row r="5" spans="2:28" ht="57" customHeight="1" thickBot="1">
      <c r="B5" s="250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251" t="s">
        <v>9</v>
      </c>
      <c r="H5" s="421" t="s">
        <v>528</v>
      </c>
      <c r="I5" s="26" t="s">
        <v>11</v>
      </c>
      <c r="J5" s="26" t="s">
        <v>296</v>
      </c>
      <c r="K5" s="422" t="s">
        <v>13</v>
      </c>
      <c r="L5" s="421" t="s">
        <v>528</v>
      </c>
      <c r="M5" s="26" t="s">
        <v>11</v>
      </c>
      <c r="N5" s="26" t="s">
        <v>296</v>
      </c>
      <c r="O5" s="422" t="s">
        <v>13</v>
      </c>
      <c r="P5" s="421" t="s">
        <v>528</v>
      </c>
      <c r="Q5" s="26" t="s">
        <v>11</v>
      </c>
      <c r="R5" s="384" t="s">
        <v>296</v>
      </c>
      <c r="S5" s="421" t="s">
        <v>528</v>
      </c>
      <c r="T5" s="26" t="s">
        <v>11</v>
      </c>
      <c r="U5" s="384" t="s">
        <v>296</v>
      </c>
      <c r="V5" s="422" t="s">
        <v>13</v>
      </c>
      <c r="W5" s="595" t="s">
        <v>19</v>
      </c>
      <c r="X5" s="596" t="s">
        <v>529</v>
      </c>
      <c r="Y5" s="486" t="s">
        <v>530</v>
      </c>
      <c r="Z5" s="486" t="s">
        <v>531</v>
      </c>
      <c r="AA5" s="486" t="s">
        <v>532</v>
      </c>
      <c r="AB5" s="597" t="s">
        <v>533</v>
      </c>
    </row>
    <row r="6" spans="2:28" ht="16.5" customHeight="1">
      <c r="B6" s="423" t="s">
        <v>534</v>
      </c>
      <c r="C6" s="423" t="s">
        <v>535</v>
      </c>
      <c r="D6" s="423" t="s">
        <v>536</v>
      </c>
      <c r="E6" s="424">
        <v>7.4999999999999997E-2</v>
      </c>
      <c r="F6" s="423" t="s">
        <v>537</v>
      </c>
      <c r="G6" s="9" t="s">
        <v>29</v>
      </c>
      <c r="H6" s="425"/>
      <c r="I6" s="425"/>
      <c r="J6" s="425">
        <f t="shared" ref="J6:J51" si="0">+H6-I6</f>
        <v>0</v>
      </c>
      <c r="K6" s="426"/>
      <c r="L6" s="425"/>
      <c r="M6" s="425"/>
      <c r="N6" s="425"/>
      <c r="O6" s="426"/>
      <c r="P6" s="425"/>
      <c r="Q6" s="425"/>
      <c r="R6" s="425"/>
      <c r="S6" s="425">
        <v>16490</v>
      </c>
      <c r="T6" s="425"/>
      <c r="U6" s="425">
        <f t="shared" ref="U6:U50" si="1">+S6-T6</f>
        <v>16490</v>
      </c>
      <c r="V6" s="426"/>
      <c r="W6" s="129" t="s">
        <v>274</v>
      </c>
      <c r="X6" s="598"/>
      <c r="Y6" s="427">
        <f>+U6*X6</f>
        <v>0</v>
      </c>
      <c r="Z6" s="427">
        <f>+U6-Y6</f>
        <v>16490</v>
      </c>
      <c r="AA6" s="427">
        <v>700</v>
      </c>
      <c r="AB6" s="599">
        <f>+Z6-AA6</f>
        <v>15790</v>
      </c>
    </row>
    <row r="7" spans="2:28" ht="16.5" customHeight="1">
      <c r="B7" s="428" t="s">
        <v>534</v>
      </c>
      <c r="C7" s="428" t="s">
        <v>535</v>
      </c>
      <c r="D7" s="428" t="s">
        <v>538</v>
      </c>
      <c r="E7" s="429">
        <v>7.4999999999999997E-2</v>
      </c>
      <c r="F7" s="428" t="s">
        <v>539</v>
      </c>
      <c r="G7" s="8" t="s">
        <v>29</v>
      </c>
      <c r="H7" s="430"/>
      <c r="I7" s="430"/>
      <c r="J7" s="430">
        <f t="shared" si="0"/>
        <v>0</v>
      </c>
      <c r="K7" s="431"/>
      <c r="L7" s="430"/>
      <c r="M7" s="430"/>
      <c r="N7" s="430"/>
      <c r="O7" s="431"/>
      <c r="P7" s="430"/>
      <c r="Q7" s="430"/>
      <c r="R7" s="430"/>
      <c r="S7" s="430">
        <v>17990</v>
      </c>
      <c r="T7" s="430"/>
      <c r="U7" s="430">
        <f t="shared" si="1"/>
        <v>17990</v>
      </c>
      <c r="V7" s="431"/>
      <c r="W7" s="144" t="s">
        <v>274</v>
      </c>
      <c r="X7" s="598"/>
      <c r="Y7" s="432">
        <f t="shared" ref="Y7:Y51" si="2">+U7*X7</f>
        <v>0</v>
      </c>
      <c r="Z7" s="432">
        <f t="shared" ref="Z7:Z51" si="3">+U7-Y7</f>
        <v>17990</v>
      </c>
      <c r="AA7" s="432">
        <v>700</v>
      </c>
      <c r="AB7" s="600">
        <f t="shared" ref="AB7:AB51" si="4">+Z7-AA7</f>
        <v>17290</v>
      </c>
    </row>
    <row r="8" spans="2:28" ht="16.5" customHeight="1">
      <c r="B8" s="428" t="s">
        <v>534</v>
      </c>
      <c r="C8" s="428" t="s">
        <v>535</v>
      </c>
      <c r="D8" s="428" t="s">
        <v>540</v>
      </c>
      <c r="E8" s="429">
        <v>7.4999999999999997E-2</v>
      </c>
      <c r="F8" s="428" t="s">
        <v>541</v>
      </c>
      <c r="G8" s="8" t="s">
        <v>29</v>
      </c>
      <c r="H8" s="430"/>
      <c r="I8" s="430"/>
      <c r="J8" s="430">
        <f t="shared" si="0"/>
        <v>0</v>
      </c>
      <c r="K8" s="431"/>
      <c r="L8" s="430"/>
      <c r="M8" s="430"/>
      <c r="N8" s="430"/>
      <c r="O8" s="431"/>
      <c r="P8" s="430"/>
      <c r="Q8" s="430"/>
      <c r="R8" s="430"/>
      <c r="S8" s="430">
        <v>18990</v>
      </c>
      <c r="T8" s="430"/>
      <c r="U8" s="430">
        <f t="shared" si="1"/>
        <v>18990</v>
      </c>
      <c r="V8" s="431"/>
      <c r="W8" s="144" t="s">
        <v>274</v>
      </c>
      <c r="X8" s="598"/>
      <c r="Y8" s="432">
        <f t="shared" si="2"/>
        <v>0</v>
      </c>
      <c r="Z8" s="432">
        <f t="shared" si="3"/>
        <v>18990</v>
      </c>
      <c r="AA8" s="432">
        <v>700</v>
      </c>
      <c r="AB8" s="600">
        <f t="shared" si="4"/>
        <v>18290</v>
      </c>
    </row>
    <row r="9" spans="2:28" ht="16.5" customHeight="1">
      <c r="B9" s="433" t="s">
        <v>534</v>
      </c>
      <c r="C9" s="433" t="s">
        <v>535</v>
      </c>
      <c r="D9" s="433" t="s">
        <v>542</v>
      </c>
      <c r="E9" s="434">
        <v>7.4999999999999997E-2</v>
      </c>
      <c r="F9" s="433" t="s">
        <v>543</v>
      </c>
      <c r="G9" s="10" t="s">
        <v>29</v>
      </c>
      <c r="H9" s="435"/>
      <c r="I9" s="435"/>
      <c r="J9" s="435">
        <f t="shared" si="0"/>
        <v>0</v>
      </c>
      <c r="K9" s="436"/>
      <c r="L9" s="435"/>
      <c r="M9" s="435"/>
      <c r="N9" s="435"/>
      <c r="O9" s="436"/>
      <c r="P9" s="435"/>
      <c r="Q9" s="435"/>
      <c r="R9" s="435"/>
      <c r="S9" s="435">
        <v>19990</v>
      </c>
      <c r="T9" s="435"/>
      <c r="U9" s="435">
        <f t="shared" si="1"/>
        <v>19990</v>
      </c>
      <c r="V9" s="436"/>
      <c r="W9" s="481" t="s">
        <v>274</v>
      </c>
      <c r="X9" s="601"/>
      <c r="Y9" s="439">
        <f t="shared" si="2"/>
        <v>0</v>
      </c>
      <c r="Z9" s="439">
        <f t="shared" si="3"/>
        <v>19990</v>
      </c>
      <c r="AA9" s="439">
        <v>700</v>
      </c>
      <c r="AB9" s="602">
        <f t="shared" si="4"/>
        <v>19290</v>
      </c>
    </row>
    <row r="10" spans="2:28" ht="16.5" customHeight="1">
      <c r="B10" s="428" t="s">
        <v>534</v>
      </c>
      <c r="C10" s="428" t="s">
        <v>544</v>
      </c>
      <c r="D10" s="428" t="s">
        <v>545</v>
      </c>
      <c r="E10" s="429">
        <v>7.4999999999999997E-2</v>
      </c>
      <c r="F10" s="428" t="s">
        <v>546</v>
      </c>
      <c r="G10" s="8" t="s">
        <v>29</v>
      </c>
      <c r="H10" s="430"/>
      <c r="I10" s="430"/>
      <c r="J10" s="430">
        <f t="shared" si="0"/>
        <v>0</v>
      </c>
      <c r="K10" s="431"/>
      <c r="L10" s="430"/>
      <c r="M10" s="430"/>
      <c r="N10" s="430"/>
      <c r="O10" s="431"/>
      <c r="P10" s="430"/>
      <c r="Q10" s="430"/>
      <c r="R10" s="430"/>
      <c r="S10" s="425">
        <v>16490</v>
      </c>
      <c r="T10" s="430"/>
      <c r="U10" s="430">
        <f t="shared" si="1"/>
        <v>16490</v>
      </c>
      <c r="V10" s="431"/>
      <c r="W10" s="144" t="s">
        <v>274</v>
      </c>
      <c r="X10" s="598"/>
      <c r="Y10" s="432">
        <f t="shared" si="2"/>
        <v>0</v>
      </c>
      <c r="Z10" s="432">
        <f t="shared" si="3"/>
        <v>16490</v>
      </c>
      <c r="AA10" s="432">
        <v>700</v>
      </c>
      <c r="AB10" s="600">
        <f t="shared" si="4"/>
        <v>15790</v>
      </c>
    </row>
    <row r="11" spans="2:28" ht="16.5" customHeight="1">
      <c r="B11" s="428" t="s">
        <v>534</v>
      </c>
      <c r="C11" s="428" t="s">
        <v>544</v>
      </c>
      <c r="D11" s="428" t="s">
        <v>547</v>
      </c>
      <c r="E11" s="429">
        <v>7.4999999999999997E-2</v>
      </c>
      <c r="F11" s="428" t="s">
        <v>548</v>
      </c>
      <c r="G11" s="8" t="s">
        <v>29</v>
      </c>
      <c r="H11" s="430"/>
      <c r="I11" s="430"/>
      <c r="J11" s="430">
        <f t="shared" si="0"/>
        <v>0</v>
      </c>
      <c r="K11" s="431"/>
      <c r="L11" s="430"/>
      <c r="M11" s="430"/>
      <c r="N11" s="430"/>
      <c r="O11" s="440"/>
      <c r="P11" s="430"/>
      <c r="Q11" s="430"/>
      <c r="R11" s="430"/>
      <c r="S11" s="430">
        <v>17990</v>
      </c>
      <c r="T11" s="430"/>
      <c r="U11" s="430">
        <f t="shared" si="1"/>
        <v>17990</v>
      </c>
      <c r="V11" s="431"/>
      <c r="W11" s="144" t="s">
        <v>274</v>
      </c>
      <c r="X11" s="598"/>
      <c r="Y11" s="432">
        <f t="shared" si="2"/>
        <v>0</v>
      </c>
      <c r="Z11" s="432">
        <f t="shared" si="3"/>
        <v>17990</v>
      </c>
      <c r="AA11" s="432">
        <v>700</v>
      </c>
      <c r="AB11" s="600">
        <f t="shared" si="4"/>
        <v>17290</v>
      </c>
    </row>
    <row r="12" spans="2:28" ht="16.5" customHeight="1">
      <c r="B12" s="428" t="s">
        <v>534</v>
      </c>
      <c r="C12" s="428" t="s">
        <v>544</v>
      </c>
      <c r="D12" s="428" t="s">
        <v>549</v>
      </c>
      <c r="E12" s="429">
        <v>7.4999999999999997E-2</v>
      </c>
      <c r="F12" s="428" t="s">
        <v>550</v>
      </c>
      <c r="G12" s="8" t="s">
        <v>29</v>
      </c>
      <c r="H12" s="430"/>
      <c r="I12" s="430"/>
      <c r="J12" s="430">
        <f t="shared" si="0"/>
        <v>0</v>
      </c>
      <c r="K12" s="431"/>
      <c r="L12" s="430"/>
      <c r="M12" s="430"/>
      <c r="N12" s="430"/>
      <c r="O12" s="431"/>
      <c r="P12" s="430"/>
      <c r="Q12" s="430"/>
      <c r="R12" s="430"/>
      <c r="S12" s="430">
        <v>18990</v>
      </c>
      <c r="T12" s="430"/>
      <c r="U12" s="430">
        <f t="shared" si="1"/>
        <v>18990</v>
      </c>
      <c r="V12" s="431"/>
      <c r="W12" s="144" t="s">
        <v>274</v>
      </c>
      <c r="X12" s="598"/>
      <c r="Y12" s="432">
        <f t="shared" si="2"/>
        <v>0</v>
      </c>
      <c r="Z12" s="432">
        <f t="shared" si="3"/>
        <v>18990</v>
      </c>
      <c r="AA12" s="432">
        <v>700</v>
      </c>
      <c r="AB12" s="600">
        <f t="shared" si="4"/>
        <v>18290</v>
      </c>
    </row>
    <row r="13" spans="2:28" ht="16.5" customHeight="1">
      <c r="B13" s="433" t="s">
        <v>534</v>
      </c>
      <c r="C13" s="433" t="s">
        <v>544</v>
      </c>
      <c r="D13" s="433" t="s">
        <v>551</v>
      </c>
      <c r="E13" s="434">
        <v>7.4999999999999997E-2</v>
      </c>
      <c r="F13" s="433" t="s">
        <v>552</v>
      </c>
      <c r="G13" s="10" t="s">
        <v>29</v>
      </c>
      <c r="H13" s="435"/>
      <c r="I13" s="435"/>
      <c r="J13" s="435">
        <f t="shared" si="0"/>
        <v>0</v>
      </c>
      <c r="K13" s="436"/>
      <c r="L13" s="435"/>
      <c r="M13" s="435"/>
      <c r="N13" s="435"/>
      <c r="O13" s="436"/>
      <c r="P13" s="435"/>
      <c r="Q13" s="435"/>
      <c r="R13" s="435"/>
      <c r="S13" s="435">
        <v>19990</v>
      </c>
      <c r="T13" s="435"/>
      <c r="U13" s="435">
        <f t="shared" si="1"/>
        <v>19990</v>
      </c>
      <c r="V13" s="436"/>
      <c r="W13" s="481" t="s">
        <v>274</v>
      </c>
      <c r="X13" s="601"/>
      <c r="Y13" s="439">
        <f t="shared" si="2"/>
        <v>0</v>
      </c>
      <c r="Z13" s="439">
        <f t="shared" si="3"/>
        <v>19990</v>
      </c>
      <c r="AA13" s="439">
        <v>700</v>
      </c>
      <c r="AB13" s="602">
        <f t="shared" si="4"/>
        <v>19290</v>
      </c>
    </row>
    <row r="14" spans="2:28" ht="16.5" customHeight="1">
      <c r="B14" s="428" t="s">
        <v>534</v>
      </c>
      <c r="C14" s="428" t="s">
        <v>553</v>
      </c>
      <c r="D14" s="428" t="s">
        <v>554</v>
      </c>
      <c r="E14" s="429">
        <v>0.1</v>
      </c>
      <c r="F14" s="428" t="s">
        <v>555</v>
      </c>
      <c r="G14" s="8" t="s">
        <v>29</v>
      </c>
      <c r="H14" s="430"/>
      <c r="I14" s="430"/>
      <c r="J14" s="430">
        <f t="shared" si="0"/>
        <v>0</v>
      </c>
      <c r="K14" s="431"/>
      <c r="L14" s="430"/>
      <c r="M14" s="430"/>
      <c r="N14" s="430"/>
      <c r="O14" s="431"/>
      <c r="P14" s="430"/>
      <c r="Q14" s="430"/>
      <c r="R14" s="430"/>
      <c r="S14" s="430">
        <v>19990</v>
      </c>
      <c r="T14" s="430"/>
      <c r="U14" s="430">
        <f t="shared" si="1"/>
        <v>19990</v>
      </c>
      <c r="V14" s="431"/>
      <c r="W14" s="144" t="s">
        <v>274</v>
      </c>
      <c r="X14" s="598"/>
      <c r="Y14" s="432">
        <f t="shared" si="2"/>
        <v>0</v>
      </c>
      <c r="Z14" s="432">
        <f t="shared" si="3"/>
        <v>19990</v>
      </c>
      <c r="AA14" s="432">
        <v>700</v>
      </c>
      <c r="AB14" s="600">
        <f t="shared" si="4"/>
        <v>19290</v>
      </c>
    </row>
    <row r="15" spans="2:28" ht="16.5" customHeight="1">
      <c r="B15" s="428" t="s">
        <v>534</v>
      </c>
      <c r="C15" s="428" t="s">
        <v>553</v>
      </c>
      <c r="D15" s="428" t="s">
        <v>556</v>
      </c>
      <c r="E15" s="429">
        <v>0.1</v>
      </c>
      <c r="F15" s="428" t="s">
        <v>557</v>
      </c>
      <c r="G15" s="8" t="s">
        <v>29</v>
      </c>
      <c r="H15" s="430"/>
      <c r="I15" s="430"/>
      <c r="J15" s="430">
        <f t="shared" si="0"/>
        <v>0</v>
      </c>
      <c r="K15" s="431"/>
      <c r="L15" s="430"/>
      <c r="M15" s="430"/>
      <c r="N15" s="430"/>
      <c r="O15" s="440"/>
      <c r="P15" s="430"/>
      <c r="Q15" s="430"/>
      <c r="R15" s="430"/>
      <c r="S15" s="430">
        <v>22990</v>
      </c>
      <c r="T15" s="430"/>
      <c r="U15" s="430">
        <f t="shared" si="1"/>
        <v>22990</v>
      </c>
      <c r="V15" s="431"/>
      <c r="W15" s="144" t="s">
        <v>274</v>
      </c>
      <c r="X15" s="603">
        <v>0.04</v>
      </c>
      <c r="Y15" s="432">
        <f t="shared" si="2"/>
        <v>919.6</v>
      </c>
      <c r="Z15" s="432">
        <f t="shared" si="3"/>
        <v>22070.400000000001</v>
      </c>
      <c r="AA15" s="432">
        <v>700</v>
      </c>
      <c r="AB15" s="600">
        <f t="shared" si="4"/>
        <v>21370.400000000001</v>
      </c>
    </row>
    <row r="16" spans="2:28" ht="16.5" customHeight="1">
      <c r="B16" s="433" t="s">
        <v>534</v>
      </c>
      <c r="C16" s="433" t="s">
        <v>553</v>
      </c>
      <c r="D16" s="433" t="s">
        <v>558</v>
      </c>
      <c r="E16" s="434">
        <v>0.1</v>
      </c>
      <c r="F16" s="433" t="s">
        <v>559</v>
      </c>
      <c r="G16" s="10" t="s">
        <v>29</v>
      </c>
      <c r="H16" s="435"/>
      <c r="I16" s="435"/>
      <c r="J16" s="435">
        <f t="shared" si="0"/>
        <v>0</v>
      </c>
      <c r="K16" s="436"/>
      <c r="L16" s="435"/>
      <c r="M16" s="435"/>
      <c r="N16" s="435"/>
      <c r="O16" s="441"/>
      <c r="P16" s="435"/>
      <c r="Q16" s="435"/>
      <c r="R16" s="435"/>
      <c r="S16" s="435">
        <v>23990</v>
      </c>
      <c r="T16" s="435"/>
      <c r="U16" s="435">
        <f t="shared" si="1"/>
        <v>23990</v>
      </c>
      <c r="V16" s="441"/>
      <c r="W16" s="481" t="s">
        <v>274</v>
      </c>
      <c r="X16" s="604">
        <v>0.04</v>
      </c>
      <c r="Y16" s="439">
        <f t="shared" si="2"/>
        <v>959.6</v>
      </c>
      <c r="Z16" s="439">
        <f t="shared" si="3"/>
        <v>23030.400000000001</v>
      </c>
      <c r="AA16" s="439">
        <v>700</v>
      </c>
      <c r="AB16" s="602">
        <f t="shared" si="4"/>
        <v>22330.400000000001</v>
      </c>
    </row>
    <row r="17" spans="2:28" ht="16.5" customHeight="1">
      <c r="B17" s="428" t="s">
        <v>534</v>
      </c>
      <c r="C17" s="428" t="s">
        <v>560</v>
      </c>
      <c r="D17" s="428" t="s">
        <v>561</v>
      </c>
      <c r="E17" s="429">
        <v>0.1</v>
      </c>
      <c r="F17" s="428" t="s">
        <v>562</v>
      </c>
      <c r="G17" s="8" t="s">
        <v>29</v>
      </c>
      <c r="H17" s="430"/>
      <c r="I17" s="430"/>
      <c r="J17" s="430">
        <f t="shared" si="0"/>
        <v>0</v>
      </c>
      <c r="K17" s="431"/>
      <c r="L17" s="430"/>
      <c r="M17" s="430"/>
      <c r="N17" s="430"/>
      <c r="O17" s="431"/>
      <c r="P17" s="430"/>
      <c r="Q17" s="430"/>
      <c r="R17" s="430"/>
      <c r="S17" s="430">
        <v>20990</v>
      </c>
      <c r="T17" s="430"/>
      <c r="U17" s="430">
        <f t="shared" si="1"/>
        <v>20990</v>
      </c>
      <c r="V17" s="431"/>
      <c r="W17" s="144" t="s">
        <v>55</v>
      </c>
      <c r="X17" s="603">
        <v>0.03</v>
      </c>
      <c r="Y17" s="432">
        <f t="shared" si="2"/>
        <v>629.69999999999993</v>
      </c>
      <c r="Z17" s="432">
        <f t="shared" si="3"/>
        <v>20360.3</v>
      </c>
      <c r="AA17" s="432">
        <v>700</v>
      </c>
      <c r="AB17" s="600">
        <f t="shared" si="4"/>
        <v>19660.3</v>
      </c>
    </row>
    <row r="18" spans="2:28" ht="16.5" customHeight="1">
      <c r="B18" s="428" t="s">
        <v>534</v>
      </c>
      <c r="C18" s="428" t="s">
        <v>560</v>
      </c>
      <c r="D18" s="428" t="s">
        <v>563</v>
      </c>
      <c r="E18" s="429">
        <v>0.1</v>
      </c>
      <c r="F18" s="428" t="s">
        <v>564</v>
      </c>
      <c r="G18" s="8" t="s">
        <v>29</v>
      </c>
      <c r="H18" s="430"/>
      <c r="I18" s="430"/>
      <c r="J18" s="430">
        <f t="shared" si="0"/>
        <v>0</v>
      </c>
      <c r="K18" s="431"/>
      <c r="L18" s="430"/>
      <c r="M18" s="430"/>
      <c r="N18" s="430"/>
      <c r="O18" s="431"/>
      <c r="P18" s="430"/>
      <c r="Q18" s="430"/>
      <c r="R18" s="430"/>
      <c r="S18" s="430">
        <v>23990</v>
      </c>
      <c r="T18" s="430"/>
      <c r="U18" s="430">
        <f t="shared" si="1"/>
        <v>23990</v>
      </c>
      <c r="V18" s="442"/>
      <c r="W18" s="144" t="s">
        <v>55</v>
      </c>
      <c r="X18" s="603">
        <v>0.03</v>
      </c>
      <c r="Y18" s="432">
        <f t="shared" si="2"/>
        <v>719.69999999999993</v>
      </c>
      <c r="Z18" s="432">
        <f t="shared" si="3"/>
        <v>23270.3</v>
      </c>
      <c r="AA18" s="432">
        <v>700</v>
      </c>
      <c r="AB18" s="600">
        <f t="shared" si="4"/>
        <v>22570.3</v>
      </c>
    </row>
    <row r="19" spans="2:28" ht="16.5" customHeight="1">
      <c r="B19" s="428" t="s">
        <v>534</v>
      </c>
      <c r="C19" s="428" t="s">
        <v>560</v>
      </c>
      <c r="D19" s="428" t="s">
        <v>565</v>
      </c>
      <c r="E19" s="429">
        <v>0.1</v>
      </c>
      <c r="F19" s="428" t="s">
        <v>566</v>
      </c>
      <c r="G19" s="8" t="s">
        <v>29</v>
      </c>
      <c r="H19" s="430"/>
      <c r="I19" s="430"/>
      <c r="J19" s="430">
        <f t="shared" si="0"/>
        <v>0</v>
      </c>
      <c r="K19" s="431"/>
      <c r="L19" s="430"/>
      <c r="M19" s="430"/>
      <c r="N19" s="430"/>
      <c r="O19" s="431"/>
      <c r="P19" s="430"/>
      <c r="Q19" s="430"/>
      <c r="R19" s="430"/>
      <c r="S19" s="430">
        <v>24990</v>
      </c>
      <c r="T19" s="430"/>
      <c r="U19" s="430">
        <f t="shared" si="1"/>
        <v>24990</v>
      </c>
      <c r="V19" s="431"/>
      <c r="W19" s="144" t="s">
        <v>55</v>
      </c>
      <c r="X19" s="603">
        <v>0.03</v>
      </c>
      <c r="Y19" s="432">
        <f t="shared" si="2"/>
        <v>749.69999999999993</v>
      </c>
      <c r="Z19" s="432">
        <f t="shared" si="3"/>
        <v>24240.3</v>
      </c>
      <c r="AA19" s="432">
        <v>700</v>
      </c>
      <c r="AB19" s="600">
        <f t="shared" si="4"/>
        <v>23540.3</v>
      </c>
    </row>
    <row r="20" spans="2:28" ht="16.5" customHeight="1">
      <c r="B20" s="433" t="s">
        <v>534</v>
      </c>
      <c r="C20" s="433" t="s">
        <v>560</v>
      </c>
      <c r="D20" s="433" t="s">
        <v>567</v>
      </c>
      <c r="E20" s="434">
        <v>0.1</v>
      </c>
      <c r="F20" s="433" t="s">
        <v>568</v>
      </c>
      <c r="G20" s="10" t="s">
        <v>29</v>
      </c>
      <c r="H20" s="435"/>
      <c r="I20" s="435"/>
      <c r="J20" s="435">
        <f t="shared" si="0"/>
        <v>0</v>
      </c>
      <c r="K20" s="436"/>
      <c r="L20" s="435"/>
      <c r="M20" s="435"/>
      <c r="N20" s="435"/>
      <c r="O20" s="441"/>
      <c r="P20" s="435"/>
      <c r="Q20" s="435"/>
      <c r="R20" s="435"/>
      <c r="S20" s="435">
        <v>27990</v>
      </c>
      <c r="T20" s="435"/>
      <c r="U20" s="435">
        <f t="shared" si="1"/>
        <v>27990</v>
      </c>
      <c r="V20" s="436"/>
      <c r="W20" s="481" t="s">
        <v>55</v>
      </c>
      <c r="X20" s="604">
        <v>0.03</v>
      </c>
      <c r="Y20" s="439">
        <f t="shared" si="2"/>
        <v>839.69999999999993</v>
      </c>
      <c r="Z20" s="439">
        <f t="shared" si="3"/>
        <v>27150.3</v>
      </c>
      <c r="AA20" s="439">
        <v>700</v>
      </c>
      <c r="AB20" s="602">
        <f t="shared" si="4"/>
        <v>26450.3</v>
      </c>
    </row>
    <row r="21" spans="2:28">
      <c r="B21" s="428" t="s">
        <v>534</v>
      </c>
      <c r="C21" s="428" t="s">
        <v>569</v>
      </c>
      <c r="D21" s="428" t="s">
        <v>570</v>
      </c>
      <c r="E21" s="429">
        <v>0.1</v>
      </c>
      <c r="F21" s="428" t="s">
        <v>571</v>
      </c>
      <c r="G21" s="8" t="s">
        <v>29</v>
      </c>
      <c r="H21" s="430"/>
      <c r="I21" s="430"/>
      <c r="J21" s="430"/>
      <c r="K21" s="431"/>
      <c r="L21" s="430"/>
      <c r="M21" s="430"/>
      <c r="N21" s="430"/>
      <c r="O21" s="440"/>
      <c r="P21" s="430"/>
      <c r="Q21" s="430"/>
      <c r="R21" s="430"/>
      <c r="S21" s="430">
        <v>26990</v>
      </c>
      <c r="T21" s="430"/>
      <c r="U21" s="430">
        <f t="shared" si="1"/>
        <v>26990</v>
      </c>
      <c r="V21" s="431"/>
      <c r="W21" s="144" t="s">
        <v>218</v>
      </c>
      <c r="X21" s="598"/>
      <c r="Y21" s="432">
        <f t="shared" si="2"/>
        <v>0</v>
      </c>
      <c r="Z21" s="432">
        <f t="shared" si="3"/>
        <v>26990</v>
      </c>
      <c r="AA21" s="432">
        <v>700</v>
      </c>
      <c r="AB21" s="600">
        <f t="shared" si="4"/>
        <v>26290</v>
      </c>
    </row>
    <row r="22" spans="2:28" ht="15.95" customHeight="1">
      <c r="B22" s="428" t="s">
        <v>534</v>
      </c>
      <c r="C22" s="428" t="s">
        <v>569</v>
      </c>
      <c r="D22" s="428" t="s">
        <v>572</v>
      </c>
      <c r="E22" s="429">
        <v>0.1</v>
      </c>
      <c r="F22" s="428" t="s">
        <v>573</v>
      </c>
      <c r="G22" s="8" t="s">
        <v>29</v>
      </c>
      <c r="H22" s="430">
        <v>32990</v>
      </c>
      <c r="I22" s="430"/>
      <c r="J22" s="430">
        <f t="shared" si="0"/>
        <v>32990</v>
      </c>
      <c r="K22" s="431" t="s">
        <v>574</v>
      </c>
      <c r="L22" s="430"/>
      <c r="M22" s="430"/>
      <c r="N22" s="430"/>
      <c r="O22" s="431"/>
      <c r="P22" s="430"/>
      <c r="Q22" s="430"/>
      <c r="R22" s="430"/>
      <c r="S22" s="430"/>
      <c r="T22" s="430"/>
      <c r="U22" s="430">
        <f t="shared" si="1"/>
        <v>0</v>
      </c>
      <c r="V22" s="431"/>
      <c r="W22" s="144" t="s">
        <v>218</v>
      </c>
      <c r="X22" s="603">
        <v>0.08</v>
      </c>
      <c r="Y22" s="432">
        <f>+J22*X22</f>
        <v>2639.2000000000003</v>
      </c>
      <c r="Z22" s="432">
        <f>+J22-Y22</f>
        <v>30350.799999999999</v>
      </c>
      <c r="AA22" s="432">
        <v>1300</v>
      </c>
      <c r="AB22" s="600">
        <f t="shared" si="4"/>
        <v>29050.799999999999</v>
      </c>
    </row>
    <row r="23" spans="2:28" ht="16.5" customHeight="1">
      <c r="B23" s="433" t="s">
        <v>534</v>
      </c>
      <c r="C23" s="433" t="s">
        <v>569</v>
      </c>
      <c r="D23" s="433" t="s">
        <v>575</v>
      </c>
      <c r="E23" s="434">
        <v>0.1</v>
      </c>
      <c r="F23" s="433" t="s">
        <v>576</v>
      </c>
      <c r="G23" s="10" t="s">
        <v>29</v>
      </c>
      <c r="H23" s="435"/>
      <c r="I23" s="435"/>
      <c r="J23" s="435"/>
      <c r="K23" s="436"/>
      <c r="L23" s="435"/>
      <c r="M23" s="435"/>
      <c r="N23" s="435"/>
      <c r="O23" s="436"/>
      <c r="P23" s="435"/>
      <c r="Q23" s="435"/>
      <c r="R23" s="435"/>
      <c r="S23" s="435">
        <v>36990</v>
      </c>
      <c r="T23" s="435"/>
      <c r="U23" s="435">
        <f t="shared" si="1"/>
        <v>36990</v>
      </c>
      <c r="V23" s="436"/>
      <c r="W23" s="481" t="s">
        <v>218</v>
      </c>
      <c r="X23" s="601"/>
      <c r="Y23" s="439">
        <f t="shared" si="2"/>
        <v>0</v>
      </c>
      <c r="Z23" s="439">
        <f t="shared" si="3"/>
        <v>36990</v>
      </c>
      <c r="AA23" s="439">
        <v>1300</v>
      </c>
      <c r="AB23" s="602">
        <f t="shared" si="4"/>
        <v>35690</v>
      </c>
    </row>
    <row r="24" spans="2:28">
      <c r="B24" s="428" t="s">
        <v>534</v>
      </c>
      <c r="C24" s="428" t="s">
        <v>577</v>
      </c>
      <c r="D24" s="428" t="s">
        <v>578</v>
      </c>
      <c r="E24" s="429">
        <v>0.1</v>
      </c>
      <c r="F24" s="428" t="s">
        <v>579</v>
      </c>
      <c r="G24" s="8" t="s">
        <v>29</v>
      </c>
      <c r="H24" s="430"/>
      <c r="I24" s="430"/>
      <c r="J24" s="430"/>
      <c r="K24" s="431"/>
      <c r="L24" s="430">
        <v>34990</v>
      </c>
      <c r="M24" s="430">
        <v>0</v>
      </c>
      <c r="N24" s="430">
        <f t="shared" ref="N24" si="5">+L24-M24</f>
        <v>34990</v>
      </c>
      <c r="O24" s="431" t="s">
        <v>580</v>
      </c>
      <c r="P24" s="430"/>
      <c r="Q24" s="430"/>
      <c r="R24" s="430"/>
      <c r="S24" s="430"/>
      <c r="T24" s="430"/>
      <c r="U24" s="430">
        <f t="shared" si="1"/>
        <v>0</v>
      </c>
      <c r="V24" s="431"/>
      <c r="W24" s="144" t="s">
        <v>581</v>
      </c>
      <c r="X24" s="603">
        <v>0.08</v>
      </c>
      <c r="Y24" s="432">
        <f>+N24*X24</f>
        <v>2799.2000000000003</v>
      </c>
      <c r="Z24" s="432">
        <f>+N24-Y24</f>
        <v>32190.799999999999</v>
      </c>
      <c r="AA24" s="432">
        <v>1300</v>
      </c>
      <c r="AB24" s="600">
        <f t="shared" si="4"/>
        <v>30890.799999999999</v>
      </c>
    </row>
    <row r="25" spans="2:28">
      <c r="B25" s="428" t="s">
        <v>534</v>
      </c>
      <c r="C25" s="428" t="s">
        <v>577</v>
      </c>
      <c r="D25" s="605" t="s">
        <v>582</v>
      </c>
      <c r="E25" s="429">
        <v>0.1</v>
      </c>
      <c r="F25" s="605" t="s">
        <v>583</v>
      </c>
      <c r="G25" s="8" t="s">
        <v>29</v>
      </c>
      <c r="H25" s="430"/>
      <c r="I25" s="430"/>
      <c r="J25" s="430"/>
      <c r="K25" s="431"/>
      <c r="L25" s="430"/>
      <c r="M25" s="430"/>
      <c r="N25" s="430"/>
      <c r="O25" s="431"/>
      <c r="P25" s="430">
        <v>39990</v>
      </c>
      <c r="Q25" s="430"/>
      <c r="R25" s="430">
        <f t="shared" ref="R25" si="6">+P25-Q25</f>
        <v>39990</v>
      </c>
      <c r="S25" s="430"/>
      <c r="T25" s="430"/>
      <c r="U25" s="430">
        <f t="shared" si="1"/>
        <v>0</v>
      </c>
      <c r="V25" s="431"/>
      <c r="W25" s="144" t="s">
        <v>581</v>
      </c>
      <c r="X25" s="603">
        <v>0.08</v>
      </c>
      <c r="Y25" s="432">
        <f>+P25*X25</f>
        <v>3199.2000000000003</v>
      </c>
      <c r="Z25" s="432">
        <f>+P25-Y25</f>
        <v>36790.800000000003</v>
      </c>
      <c r="AA25" s="432">
        <v>1300</v>
      </c>
      <c r="AB25" s="600">
        <f t="shared" si="4"/>
        <v>35490.800000000003</v>
      </c>
    </row>
    <row r="26" spans="2:28" ht="16.5" customHeight="1">
      <c r="B26" s="433" t="s">
        <v>534</v>
      </c>
      <c r="C26" s="433" t="s">
        <v>577</v>
      </c>
      <c r="D26" s="437" t="s">
        <v>584</v>
      </c>
      <c r="E26" s="434">
        <v>0.1</v>
      </c>
      <c r="F26" s="437" t="s">
        <v>585</v>
      </c>
      <c r="G26" s="443" t="s">
        <v>29</v>
      </c>
      <c r="H26" s="435"/>
      <c r="I26" s="435"/>
      <c r="J26" s="435"/>
      <c r="K26" s="436"/>
      <c r="L26" s="435"/>
      <c r="M26" s="435"/>
      <c r="N26" s="435"/>
      <c r="O26" s="436"/>
      <c r="P26" s="435"/>
      <c r="Q26" s="435"/>
      <c r="R26" s="435"/>
      <c r="S26" s="435">
        <v>40990</v>
      </c>
      <c r="T26" s="435"/>
      <c r="U26" s="435">
        <f t="shared" si="1"/>
        <v>40990</v>
      </c>
      <c r="V26" s="436"/>
      <c r="W26" s="481" t="s">
        <v>581</v>
      </c>
      <c r="X26" s="601"/>
      <c r="Y26" s="439">
        <f t="shared" si="2"/>
        <v>0</v>
      </c>
      <c r="Z26" s="439">
        <f t="shared" si="3"/>
        <v>40990</v>
      </c>
      <c r="AA26" s="439">
        <v>1300</v>
      </c>
      <c r="AB26" s="602">
        <f t="shared" si="4"/>
        <v>39690</v>
      </c>
    </row>
    <row r="27" spans="2:28">
      <c r="B27" s="428" t="s">
        <v>534</v>
      </c>
      <c r="C27" s="428" t="s">
        <v>586</v>
      </c>
      <c r="D27" s="428" t="s">
        <v>587</v>
      </c>
      <c r="E27" s="429">
        <v>0.1</v>
      </c>
      <c r="F27" s="428" t="s">
        <v>588</v>
      </c>
      <c r="G27" s="8" t="s">
        <v>29</v>
      </c>
      <c r="H27" s="430"/>
      <c r="I27" s="430"/>
      <c r="J27" s="430"/>
      <c r="K27" s="431"/>
      <c r="L27" s="430"/>
      <c r="M27" s="430"/>
      <c r="N27" s="430"/>
      <c r="O27" s="431"/>
      <c r="P27" s="430"/>
      <c r="Q27" s="430"/>
      <c r="R27" s="430"/>
      <c r="S27" s="430">
        <v>18490</v>
      </c>
      <c r="T27" s="430"/>
      <c r="U27" s="430">
        <f t="shared" si="1"/>
        <v>18490</v>
      </c>
      <c r="V27" s="431"/>
      <c r="W27" s="144" t="s">
        <v>55</v>
      </c>
      <c r="X27" s="603">
        <v>0.03</v>
      </c>
      <c r="Y27" s="432">
        <f t="shared" si="2"/>
        <v>554.69999999999993</v>
      </c>
      <c r="Z27" s="432">
        <f t="shared" si="3"/>
        <v>17935.3</v>
      </c>
      <c r="AA27" s="432">
        <v>700</v>
      </c>
      <c r="AB27" s="600">
        <f t="shared" si="4"/>
        <v>17235.3</v>
      </c>
    </row>
    <row r="28" spans="2:28">
      <c r="B28" s="428" t="s">
        <v>534</v>
      </c>
      <c r="C28" s="428" t="s">
        <v>586</v>
      </c>
      <c r="D28" s="428" t="s">
        <v>589</v>
      </c>
      <c r="E28" s="429">
        <v>0.1</v>
      </c>
      <c r="F28" s="428" t="s">
        <v>590</v>
      </c>
      <c r="G28" s="8" t="s">
        <v>29</v>
      </c>
      <c r="H28" s="430"/>
      <c r="I28" s="430"/>
      <c r="J28" s="430"/>
      <c r="K28" s="431"/>
      <c r="L28" s="430"/>
      <c r="M28" s="430"/>
      <c r="N28" s="430"/>
      <c r="O28" s="431"/>
      <c r="P28" s="430"/>
      <c r="Q28" s="430"/>
      <c r="R28" s="430"/>
      <c r="S28" s="430">
        <v>21990</v>
      </c>
      <c r="T28" s="430"/>
      <c r="U28" s="430">
        <f t="shared" si="1"/>
        <v>21990</v>
      </c>
      <c r="V28" s="431"/>
      <c r="W28" s="144" t="s">
        <v>55</v>
      </c>
      <c r="X28" s="603">
        <v>0.03</v>
      </c>
      <c r="Y28" s="432">
        <f t="shared" si="2"/>
        <v>659.69999999999993</v>
      </c>
      <c r="Z28" s="432">
        <f t="shared" si="3"/>
        <v>21330.3</v>
      </c>
      <c r="AA28" s="432">
        <v>700</v>
      </c>
      <c r="AB28" s="600">
        <f t="shared" si="4"/>
        <v>20630.3</v>
      </c>
    </row>
    <row r="29" spans="2:28">
      <c r="B29" s="428" t="s">
        <v>534</v>
      </c>
      <c r="C29" s="428" t="s">
        <v>586</v>
      </c>
      <c r="D29" s="428" t="s">
        <v>591</v>
      </c>
      <c r="E29" s="429">
        <v>0.1</v>
      </c>
      <c r="F29" s="428" t="s">
        <v>592</v>
      </c>
      <c r="G29" s="8" t="s">
        <v>29</v>
      </c>
      <c r="H29" s="430"/>
      <c r="I29" s="430"/>
      <c r="J29" s="430"/>
      <c r="K29" s="431"/>
      <c r="L29" s="430"/>
      <c r="M29" s="430"/>
      <c r="N29" s="430"/>
      <c r="O29" s="431"/>
      <c r="P29" s="430"/>
      <c r="Q29" s="430"/>
      <c r="R29" s="430"/>
      <c r="S29" s="430">
        <v>22990</v>
      </c>
      <c r="T29" s="430"/>
      <c r="U29" s="430">
        <f t="shared" si="1"/>
        <v>22990</v>
      </c>
      <c r="V29" s="431"/>
      <c r="W29" s="144" t="s">
        <v>55</v>
      </c>
      <c r="X29" s="603">
        <v>0.05</v>
      </c>
      <c r="Y29" s="432">
        <f t="shared" si="2"/>
        <v>1149.5</v>
      </c>
      <c r="Z29" s="432">
        <f t="shared" si="3"/>
        <v>21840.5</v>
      </c>
      <c r="AA29" s="432">
        <v>700</v>
      </c>
      <c r="AB29" s="600">
        <f t="shared" si="4"/>
        <v>21140.5</v>
      </c>
    </row>
    <row r="30" spans="2:28">
      <c r="B30" s="428" t="s">
        <v>534</v>
      </c>
      <c r="C30" s="428" t="s">
        <v>586</v>
      </c>
      <c r="D30" s="428" t="s">
        <v>593</v>
      </c>
      <c r="E30" s="429">
        <v>0.1</v>
      </c>
      <c r="F30" s="428" t="s">
        <v>594</v>
      </c>
      <c r="G30" s="8" t="s">
        <v>29</v>
      </c>
      <c r="H30" s="430"/>
      <c r="I30" s="430"/>
      <c r="J30" s="430">
        <f t="shared" ref="J30:J37" si="7">+H30-I30</f>
        <v>0</v>
      </c>
      <c r="K30" s="431"/>
      <c r="L30" s="430"/>
      <c r="M30" s="430"/>
      <c r="N30" s="430"/>
      <c r="O30" s="431"/>
      <c r="P30" s="430"/>
      <c r="Q30" s="430"/>
      <c r="R30" s="430"/>
      <c r="S30" s="430">
        <v>25490</v>
      </c>
      <c r="T30" s="430"/>
      <c r="U30" s="430">
        <f t="shared" si="1"/>
        <v>25490</v>
      </c>
      <c r="V30" s="431"/>
      <c r="W30" s="144" t="s">
        <v>55</v>
      </c>
      <c r="X30" s="603">
        <v>0.03</v>
      </c>
      <c r="Y30" s="432">
        <f t="shared" si="2"/>
        <v>764.69999999999993</v>
      </c>
      <c r="Z30" s="432">
        <f t="shared" si="3"/>
        <v>24725.3</v>
      </c>
      <c r="AA30" s="432">
        <v>700</v>
      </c>
      <c r="AB30" s="600">
        <f t="shared" si="4"/>
        <v>24025.3</v>
      </c>
    </row>
    <row r="31" spans="2:28">
      <c r="B31" s="433" t="s">
        <v>534</v>
      </c>
      <c r="C31" s="433" t="s">
        <v>586</v>
      </c>
      <c r="D31" s="433" t="s">
        <v>595</v>
      </c>
      <c r="E31" s="434">
        <v>0.1</v>
      </c>
      <c r="F31" s="433" t="s">
        <v>596</v>
      </c>
      <c r="G31" s="10" t="s">
        <v>29</v>
      </c>
      <c r="H31" s="435"/>
      <c r="I31" s="435"/>
      <c r="J31" s="435">
        <f t="shared" si="7"/>
        <v>0</v>
      </c>
      <c r="K31" s="436"/>
      <c r="L31" s="435"/>
      <c r="M31" s="435"/>
      <c r="N31" s="435"/>
      <c r="O31" s="436"/>
      <c r="P31" s="435"/>
      <c r="Q31" s="435"/>
      <c r="R31" s="435"/>
      <c r="S31" s="435">
        <v>26990</v>
      </c>
      <c r="T31" s="435"/>
      <c r="U31" s="435">
        <f t="shared" si="1"/>
        <v>26990</v>
      </c>
      <c r="V31" s="436"/>
      <c r="W31" s="481" t="s">
        <v>274</v>
      </c>
      <c r="X31" s="601"/>
      <c r="Y31" s="439">
        <f t="shared" si="2"/>
        <v>0</v>
      </c>
      <c r="Z31" s="439">
        <f t="shared" si="3"/>
        <v>26990</v>
      </c>
      <c r="AA31" s="439">
        <v>700</v>
      </c>
      <c r="AB31" s="602">
        <f t="shared" si="4"/>
        <v>26290</v>
      </c>
    </row>
    <row r="32" spans="2:28">
      <c r="B32" s="428" t="s">
        <v>534</v>
      </c>
      <c r="C32" s="428" t="s">
        <v>597</v>
      </c>
      <c r="D32" s="428" t="s">
        <v>598</v>
      </c>
      <c r="E32" s="429">
        <v>0.1</v>
      </c>
      <c r="F32" s="428" t="s">
        <v>599</v>
      </c>
      <c r="G32" s="8" t="s">
        <v>29</v>
      </c>
      <c r="H32" s="430"/>
      <c r="I32" s="430"/>
      <c r="J32" s="430">
        <f t="shared" si="7"/>
        <v>0</v>
      </c>
      <c r="K32" s="431"/>
      <c r="L32" s="430"/>
      <c r="M32" s="430"/>
      <c r="N32" s="430"/>
      <c r="O32" s="431"/>
      <c r="P32" s="430"/>
      <c r="Q32" s="430"/>
      <c r="R32" s="430"/>
      <c r="S32" s="430">
        <v>22990</v>
      </c>
      <c r="T32" s="430"/>
      <c r="U32" s="430">
        <f t="shared" si="1"/>
        <v>22990</v>
      </c>
      <c r="V32" s="431"/>
      <c r="W32" s="144" t="s">
        <v>55</v>
      </c>
      <c r="X32" s="606">
        <v>1.4999999999999999E-2</v>
      </c>
      <c r="Y32" s="432">
        <f t="shared" si="2"/>
        <v>344.84999999999997</v>
      </c>
      <c r="Z32" s="432">
        <f t="shared" si="3"/>
        <v>22645.15</v>
      </c>
      <c r="AA32" s="432">
        <v>700</v>
      </c>
      <c r="AB32" s="600">
        <f t="shared" si="4"/>
        <v>21945.15</v>
      </c>
    </row>
    <row r="33" spans="2:28">
      <c r="B33" s="428" t="s">
        <v>534</v>
      </c>
      <c r="C33" s="428" t="s">
        <v>597</v>
      </c>
      <c r="D33" s="428" t="s">
        <v>600</v>
      </c>
      <c r="E33" s="429">
        <v>0.1</v>
      </c>
      <c r="F33" s="428" t="s">
        <v>601</v>
      </c>
      <c r="G33" s="8" t="s">
        <v>29</v>
      </c>
      <c r="H33" s="430"/>
      <c r="I33" s="430"/>
      <c r="J33" s="430">
        <f t="shared" si="7"/>
        <v>0</v>
      </c>
      <c r="K33" s="431"/>
      <c r="L33" s="430"/>
      <c r="M33" s="430"/>
      <c r="N33" s="430"/>
      <c r="O33" s="431"/>
      <c r="P33" s="430"/>
      <c r="Q33" s="430"/>
      <c r="R33" s="430"/>
      <c r="S33" s="430">
        <v>23990</v>
      </c>
      <c r="T33" s="430"/>
      <c r="U33" s="430">
        <f t="shared" si="1"/>
        <v>23990</v>
      </c>
      <c r="V33" s="431"/>
      <c r="W33" s="144" t="s">
        <v>55</v>
      </c>
      <c r="X33" s="606">
        <v>0.03</v>
      </c>
      <c r="Y33" s="432">
        <f t="shared" si="2"/>
        <v>719.69999999999993</v>
      </c>
      <c r="Z33" s="432">
        <f t="shared" si="3"/>
        <v>23270.3</v>
      </c>
      <c r="AA33" s="432">
        <v>700</v>
      </c>
      <c r="AB33" s="600">
        <f t="shared" si="4"/>
        <v>22570.3</v>
      </c>
    </row>
    <row r="34" spans="2:28">
      <c r="B34" s="428" t="s">
        <v>534</v>
      </c>
      <c r="C34" s="428" t="s">
        <v>597</v>
      </c>
      <c r="D34" s="428" t="s">
        <v>602</v>
      </c>
      <c r="E34" s="429">
        <v>0.1</v>
      </c>
      <c r="F34" s="428" t="s">
        <v>603</v>
      </c>
      <c r="G34" s="8" t="s">
        <v>29</v>
      </c>
      <c r="H34" s="430"/>
      <c r="I34" s="430"/>
      <c r="J34" s="430">
        <f t="shared" si="7"/>
        <v>0</v>
      </c>
      <c r="K34" s="431"/>
      <c r="L34" s="430"/>
      <c r="M34" s="430"/>
      <c r="N34" s="430"/>
      <c r="O34" s="431"/>
      <c r="P34" s="430"/>
      <c r="Q34" s="430"/>
      <c r="R34" s="430"/>
      <c r="S34" s="430">
        <v>26490</v>
      </c>
      <c r="T34" s="430"/>
      <c r="U34" s="430">
        <f t="shared" si="1"/>
        <v>26490</v>
      </c>
      <c r="V34" s="431"/>
      <c r="W34" s="144" t="s">
        <v>55</v>
      </c>
      <c r="X34" s="606">
        <v>1.4999999999999999E-2</v>
      </c>
      <c r="Y34" s="432">
        <f t="shared" si="2"/>
        <v>397.34999999999997</v>
      </c>
      <c r="Z34" s="432">
        <f t="shared" si="3"/>
        <v>26092.65</v>
      </c>
      <c r="AA34" s="432">
        <v>700</v>
      </c>
      <c r="AB34" s="600">
        <f t="shared" si="4"/>
        <v>25392.65</v>
      </c>
    </row>
    <row r="35" spans="2:28">
      <c r="B35" s="428" t="s">
        <v>534</v>
      </c>
      <c r="C35" s="428" t="s">
        <v>597</v>
      </c>
      <c r="D35" s="428" t="s">
        <v>604</v>
      </c>
      <c r="E35" s="429">
        <v>0.1</v>
      </c>
      <c r="F35" s="428" t="s">
        <v>605</v>
      </c>
      <c r="G35" s="8" t="s">
        <v>29</v>
      </c>
      <c r="H35" s="430"/>
      <c r="I35" s="430"/>
      <c r="J35" s="430">
        <f t="shared" si="7"/>
        <v>0</v>
      </c>
      <c r="K35" s="431"/>
      <c r="L35" s="430"/>
      <c r="M35" s="430"/>
      <c r="N35" s="430"/>
      <c r="O35" s="431"/>
      <c r="P35" s="430"/>
      <c r="Q35" s="430"/>
      <c r="R35" s="430"/>
      <c r="S35" s="430">
        <v>26990</v>
      </c>
      <c r="T35" s="430"/>
      <c r="U35" s="430">
        <f t="shared" si="1"/>
        <v>26990</v>
      </c>
      <c r="V35" s="431"/>
      <c r="W35" s="144" t="s">
        <v>55</v>
      </c>
      <c r="X35" s="606">
        <v>0.03</v>
      </c>
      <c r="Y35" s="432">
        <f t="shared" si="2"/>
        <v>809.69999999999993</v>
      </c>
      <c r="Z35" s="432">
        <f t="shared" si="3"/>
        <v>26180.3</v>
      </c>
      <c r="AA35" s="432">
        <v>700</v>
      </c>
      <c r="AB35" s="600">
        <f t="shared" si="4"/>
        <v>25480.3</v>
      </c>
    </row>
    <row r="36" spans="2:28" ht="16.5" customHeight="1">
      <c r="B36" s="428" t="s">
        <v>534</v>
      </c>
      <c r="C36" s="428" t="s">
        <v>597</v>
      </c>
      <c r="D36" s="428" t="s">
        <v>606</v>
      </c>
      <c r="E36" s="429">
        <v>0.1</v>
      </c>
      <c r="F36" s="428" t="s">
        <v>607</v>
      </c>
      <c r="G36" s="8" t="s">
        <v>29</v>
      </c>
      <c r="H36" s="430"/>
      <c r="I36" s="430"/>
      <c r="J36" s="430">
        <f t="shared" si="7"/>
        <v>0</v>
      </c>
      <c r="K36" s="431"/>
      <c r="L36" s="430"/>
      <c r="M36" s="430"/>
      <c r="N36" s="430"/>
      <c r="O36" s="431"/>
      <c r="P36" s="430"/>
      <c r="Q36" s="430"/>
      <c r="R36" s="430"/>
      <c r="S36" s="430">
        <v>29990</v>
      </c>
      <c r="T36" s="430"/>
      <c r="U36" s="430">
        <f t="shared" si="1"/>
        <v>29990</v>
      </c>
      <c r="V36" s="431"/>
      <c r="W36" s="144" t="s">
        <v>55</v>
      </c>
      <c r="X36" s="606">
        <v>1.4999999999999999E-2</v>
      </c>
      <c r="Y36" s="432">
        <f t="shared" si="2"/>
        <v>449.84999999999997</v>
      </c>
      <c r="Z36" s="432">
        <f t="shared" si="3"/>
        <v>29540.15</v>
      </c>
      <c r="AA36" s="432">
        <v>700</v>
      </c>
      <c r="AB36" s="600">
        <f t="shared" si="4"/>
        <v>28840.15</v>
      </c>
    </row>
    <row r="37" spans="2:28">
      <c r="B37" s="433" t="s">
        <v>534</v>
      </c>
      <c r="C37" s="433" t="s">
        <v>597</v>
      </c>
      <c r="D37" s="433" t="s">
        <v>608</v>
      </c>
      <c r="E37" s="434">
        <v>0.1</v>
      </c>
      <c r="F37" s="433" t="s">
        <v>609</v>
      </c>
      <c r="G37" s="10" t="s">
        <v>29</v>
      </c>
      <c r="H37" s="435"/>
      <c r="I37" s="435"/>
      <c r="J37" s="435">
        <f t="shared" si="7"/>
        <v>0</v>
      </c>
      <c r="K37" s="436"/>
      <c r="L37" s="435"/>
      <c r="M37" s="435"/>
      <c r="N37" s="435"/>
      <c r="O37" s="441"/>
      <c r="P37" s="435"/>
      <c r="Q37" s="435"/>
      <c r="R37" s="435"/>
      <c r="S37" s="435">
        <v>31490</v>
      </c>
      <c r="T37" s="435"/>
      <c r="U37" s="435">
        <f t="shared" si="1"/>
        <v>31490</v>
      </c>
      <c r="V37" s="436"/>
      <c r="W37" s="481" t="s">
        <v>274</v>
      </c>
      <c r="X37" s="607">
        <v>1.4999999999999999E-2</v>
      </c>
      <c r="Y37" s="439">
        <f t="shared" si="2"/>
        <v>472.34999999999997</v>
      </c>
      <c r="Z37" s="439">
        <f t="shared" si="3"/>
        <v>31017.65</v>
      </c>
      <c r="AA37" s="439">
        <v>1300</v>
      </c>
      <c r="AB37" s="602">
        <f t="shared" si="4"/>
        <v>29717.65</v>
      </c>
    </row>
    <row r="38" spans="2:28" ht="16.5" customHeight="1">
      <c r="B38" s="428" t="s">
        <v>534</v>
      </c>
      <c r="C38" s="428" t="s">
        <v>610</v>
      </c>
      <c r="D38" s="428" t="s">
        <v>611</v>
      </c>
      <c r="E38" s="429">
        <v>0.1</v>
      </c>
      <c r="F38" s="428" t="s">
        <v>612</v>
      </c>
      <c r="G38" s="8" t="s">
        <v>29</v>
      </c>
      <c r="H38" s="430"/>
      <c r="I38" s="430"/>
      <c r="J38" s="430"/>
      <c r="K38" s="431"/>
      <c r="L38" s="430"/>
      <c r="M38" s="430"/>
      <c r="N38" s="430"/>
      <c r="O38" s="431"/>
      <c r="P38" s="430"/>
      <c r="Q38" s="430"/>
      <c r="R38" s="430"/>
      <c r="S38" s="430">
        <v>24490</v>
      </c>
      <c r="T38" s="430"/>
      <c r="U38" s="430">
        <f t="shared" si="1"/>
        <v>24490</v>
      </c>
      <c r="V38" s="431"/>
      <c r="W38" s="144" t="s">
        <v>55</v>
      </c>
      <c r="X38" s="608"/>
      <c r="Y38" s="432">
        <f t="shared" si="2"/>
        <v>0</v>
      </c>
      <c r="Z38" s="432">
        <f t="shared" si="3"/>
        <v>24490</v>
      </c>
      <c r="AA38" s="432">
        <v>700</v>
      </c>
      <c r="AB38" s="600">
        <f t="shared" si="4"/>
        <v>23790</v>
      </c>
    </row>
    <row r="39" spans="2:28" ht="16.5" customHeight="1">
      <c r="B39" s="428" t="s">
        <v>534</v>
      </c>
      <c r="C39" s="428" t="s">
        <v>610</v>
      </c>
      <c r="D39" s="428" t="s">
        <v>613</v>
      </c>
      <c r="E39" s="429">
        <v>0.1</v>
      </c>
      <c r="F39" s="428" t="s">
        <v>614</v>
      </c>
      <c r="G39" s="8" t="s">
        <v>29</v>
      </c>
      <c r="H39" s="430"/>
      <c r="I39" s="430"/>
      <c r="J39" s="430"/>
      <c r="K39" s="431"/>
      <c r="L39" s="430"/>
      <c r="M39" s="430"/>
      <c r="N39" s="430"/>
      <c r="O39" s="431"/>
      <c r="P39" s="430"/>
      <c r="Q39" s="430"/>
      <c r="R39" s="430"/>
      <c r="S39" s="430">
        <v>28990</v>
      </c>
      <c r="T39" s="430"/>
      <c r="U39" s="430">
        <f t="shared" si="1"/>
        <v>28990</v>
      </c>
      <c r="V39" s="431"/>
      <c r="W39" s="144" t="s">
        <v>55</v>
      </c>
      <c r="X39" s="608"/>
      <c r="Y39" s="432">
        <f t="shared" si="2"/>
        <v>0</v>
      </c>
      <c r="Z39" s="432">
        <f t="shared" si="3"/>
        <v>28990</v>
      </c>
      <c r="AA39" s="432">
        <v>700</v>
      </c>
      <c r="AB39" s="600">
        <f t="shared" si="4"/>
        <v>28290</v>
      </c>
    </row>
    <row r="40" spans="2:28" ht="16.5" customHeight="1">
      <c r="B40" s="428" t="s">
        <v>534</v>
      </c>
      <c r="C40" s="428" t="s">
        <v>610</v>
      </c>
      <c r="D40" s="428" t="s">
        <v>615</v>
      </c>
      <c r="E40" s="429">
        <v>0.1</v>
      </c>
      <c r="F40" s="428" t="s">
        <v>616</v>
      </c>
      <c r="G40" s="8" t="s">
        <v>29</v>
      </c>
      <c r="H40" s="430"/>
      <c r="I40" s="430"/>
      <c r="J40" s="430"/>
      <c r="K40" s="431"/>
      <c r="L40" s="430"/>
      <c r="M40" s="430"/>
      <c r="N40" s="430"/>
      <c r="O40" s="431"/>
      <c r="P40" s="430"/>
      <c r="Q40" s="430"/>
      <c r="R40" s="430"/>
      <c r="S40" s="430">
        <v>29990</v>
      </c>
      <c r="T40" s="430"/>
      <c r="U40" s="430">
        <f t="shared" si="1"/>
        <v>29990</v>
      </c>
      <c r="V40" s="431"/>
      <c r="W40" s="144" t="s">
        <v>55</v>
      </c>
      <c r="X40" s="608"/>
      <c r="Y40" s="432">
        <f t="shared" si="2"/>
        <v>0</v>
      </c>
      <c r="Z40" s="432">
        <f t="shared" si="3"/>
        <v>29990</v>
      </c>
      <c r="AA40" s="432">
        <v>700</v>
      </c>
      <c r="AB40" s="600">
        <f t="shared" si="4"/>
        <v>29290</v>
      </c>
    </row>
    <row r="41" spans="2:28" ht="16.5" customHeight="1">
      <c r="B41" s="428" t="s">
        <v>534</v>
      </c>
      <c r="C41" s="428" t="s">
        <v>610</v>
      </c>
      <c r="D41" s="428" t="s">
        <v>617</v>
      </c>
      <c r="E41" s="429">
        <v>0.1</v>
      </c>
      <c r="F41" s="428" t="s">
        <v>618</v>
      </c>
      <c r="G41" s="8" t="s">
        <v>29</v>
      </c>
      <c r="H41" s="430"/>
      <c r="I41" s="430"/>
      <c r="J41" s="430"/>
      <c r="K41" s="431"/>
      <c r="L41" s="430"/>
      <c r="M41" s="430"/>
      <c r="N41" s="430"/>
      <c r="O41" s="431"/>
      <c r="P41" s="430"/>
      <c r="Q41" s="430"/>
      <c r="R41" s="430"/>
      <c r="S41" s="430">
        <v>34490</v>
      </c>
      <c r="T41" s="430"/>
      <c r="U41" s="430">
        <f t="shared" si="1"/>
        <v>34490</v>
      </c>
      <c r="V41" s="431"/>
      <c r="W41" s="144" t="s">
        <v>55</v>
      </c>
      <c r="X41" s="608"/>
      <c r="Y41" s="432">
        <f t="shared" si="2"/>
        <v>0</v>
      </c>
      <c r="Z41" s="432">
        <f t="shared" si="3"/>
        <v>34490</v>
      </c>
      <c r="AA41" s="432">
        <v>1300</v>
      </c>
      <c r="AB41" s="600">
        <f t="shared" si="4"/>
        <v>33190</v>
      </c>
    </row>
    <row r="42" spans="2:28" ht="16.5" customHeight="1">
      <c r="B42" s="428" t="s">
        <v>534</v>
      </c>
      <c r="C42" s="428" t="s">
        <v>610</v>
      </c>
      <c r="D42" s="428" t="s">
        <v>619</v>
      </c>
      <c r="E42" s="429">
        <v>0.1</v>
      </c>
      <c r="F42" s="428" t="s">
        <v>620</v>
      </c>
      <c r="G42" s="8" t="s">
        <v>29</v>
      </c>
      <c r="H42" s="430"/>
      <c r="I42" s="430"/>
      <c r="J42" s="430"/>
      <c r="K42" s="431"/>
      <c r="L42" s="430"/>
      <c r="M42" s="430"/>
      <c r="N42" s="430"/>
      <c r="O42" s="431"/>
      <c r="P42" s="430"/>
      <c r="Q42" s="430"/>
      <c r="R42" s="430"/>
      <c r="S42" s="430">
        <v>36490</v>
      </c>
      <c r="T42" s="430"/>
      <c r="U42" s="430">
        <f t="shared" si="1"/>
        <v>36490</v>
      </c>
      <c r="V42" s="431"/>
      <c r="W42" s="144" t="s">
        <v>274</v>
      </c>
      <c r="X42" s="608"/>
      <c r="Y42" s="432">
        <f t="shared" si="2"/>
        <v>0</v>
      </c>
      <c r="Z42" s="432">
        <f t="shared" si="3"/>
        <v>36490</v>
      </c>
      <c r="AA42" s="432">
        <v>1300</v>
      </c>
      <c r="AB42" s="600">
        <f t="shared" si="4"/>
        <v>35190</v>
      </c>
    </row>
    <row r="43" spans="2:28" ht="16.5" customHeight="1">
      <c r="B43" s="433" t="s">
        <v>534</v>
      </c>
      <c r="C43" s="433" t="s">
        <v>610</v>
      </c>
      <c r="D43" s="433" t="s">
        <v>621</v>
      </c>
      <c r="E43" s="434">
        <v>0.1</v>
      </c>
      <c r="F43" s="433" t="s">
        <v>622</v>
      </c>
      <c r="G43" s="10" t="s">
        <v>29</v>
      </c>
      <c r="H43" s="435"/>
      <c r="I43" s="435"/>
      <c r="J43" s="435"/>
      <c r="K43" s="436"/>
      <c r="L43" s="435"/>
      <c r="M43" s="435"/>
      <c r="N43" s="435"/>
      <c r="O43" s="436"/>
      <c r="P43" s="435"/>
      <c r="Q43" s="435"/>
      <c r="R43" s="435"/>
      <c r="S43" s="435">
        <v>40990</v>
      </c>
      <c r="T43" s="435"/>
      <c r="U43" s="435">
        <f t="shared" si="1"/>
        <v>40990</v>
      </c>
      <c r="V43" s="436"/>
      <c r="W43" s="481">
        <v>0</v>
      </c>
      <c r="X43" s="609"/>
      <c r="Y43" s="439">
        <f t="shared" si="2"/>
        <v>0</v>
      </c>
      <c r="Z43" s="439">
        <f t="shared" si="3"/>
        <v>40990</v>
      </c>
      <c r="AA43" s="439">
        <v>1300</v>
      </c>
      <c r="AB43" s="602">
        <f t="shared" si="4"/>
        <v>39690</v>
      </c>
    </row>
    <row r="44" spans="2:28" ht="16.5" customHeight="1">
      <c r="B44" s="428" t="s">
        <v>534</v>
      </c>
      <c r="C44" s="428" t="s">
        <v>623</v>
      </c>
      <c r="D44" s="428" t="s">
        <v>624</v>
      </c>
      <c r="E44" s="429">
        <v>0.1</v>
      </c>
      <c r="F44" s="428" t="s">
        <v>625</v>
      </c>
      <c r="G44" s="8" t="s">
        <v>29</v>
      </c>
      <c r="H44" s="430"/>
      <c r="I44" s="430"/>
      <c r="J44" s="430">
        <f t="shared" si="0"/>
        <v>0</v>
      </c>
      <c r="K44" s="431"/>
      <c r="L44" s="430"/>
      <c r="M44" s="430"/>
      <c r="N44" s="430"/>
      <c r="O44" s="431"/>
      <c r="P44" s="430"/>
      <c r="Q44" s="430"/>
      <c r="R44" s="430"/>
      <c r="S44" s="430">
        <v>38490</v>
      </c>
      <c r="T44" s="430"/>
      <c r="U44" s="430">
        <f t="shared" si="1"/>
        <v>38490</v>
      </c>
      <c r="V44" s="431"/>
      <c r="W44" s="144" t="s">
        <v>55</v>
      </c>
      <c r="X44" s="598"/>
      <c r="Y44" s="432">
        <f t="shared" si="2"/>
        <v>0</v>
      </c>
      <c r="Z44" s="432">
        <f t="shared" si="3"/>
        <v>38490</v>
      </c>
      <c r="AA44" s="432">
        <v>1300</v>
      </c>
      <c r="AB44" s="600">
        <f t="shared" si="4"/>
        <v>37190</v>
      </c>
    </row>
    <row r="45" spans="2:28" ht="16.5" customHeight="1">
      <c r="B45" s="428" t="s">
        <v>534</v>
      </c>
      <c r="C45" s="428" t="s">
        <v>623</v>
      </c>
      <c r="D45" s="428" t="s">
        <v>626</v>
      </c>
      <c r="E45" s="429">
        <v>0.1</v>
      </c>
      <c r="F45" s="428" t="s">
        <v>627</v>
      </c>
      <c r="G45" s="8" t="s">
        <v>29</v>
      </c>
      <c r="H45" s="430"/>
      <c r="I45" s="430"/>
      <c r="J45" s="430">
        <f t="shared" si="0"/>
        <v>0</v>
      </c>
      <c r="K45" s="431"/>
      <c r="L45" s="430"/>
      <c r="M45" s="430"/>
      <c r="N45" s="430"/>
      <c r="O45" s="431"/>
      <c r="P45" s="430"/>
      <c r="Q45" s="430"/>
      <c r="R45" s="430"/>
      <c r="S45" s="430">
        <v>40990</v>
      </c>
      <c r="T45" s="430"/>
      <c r="U45" s="430">
        <f t="shared" si="1"/>
        <v>40990</v>
      </c>
      <c r="V45" s="431"/>
      <c r="W45" s="144" t="s">
        <v>274</v>
      </c>
      <c r="X45" s="598"/>
      <c r="Y45" s="432">
        <f t="shared" si="2"/>
        <v>0</v>
      </c>
      <c r="Z45" s="432">
        <f t="shared" si="3"/>
        <v>40990</v>
      </c>
      <c r="AA45" s="432">
        <v>1300</v>
      </c>
      <c r="AB45" s="600">
        <f t="shared" si="4"/>
        <v>39690</v>
      </c>
    </row>
    <row r="46" spans="2:28" ht="16.5" customHeight="1">
      <c r="B46" s="428" t="s">
        <v>534</v>
      </c>
      <c r="C46" s="428" t="s">
        <v>623</v>
      </c>
      <c r="D46" s="428" t="s">
        <v>628</v>
      </c>
      <c r="E46" s="429">
        <v>0.1</v>
      </c>
      <c r="F46" s="428" t="s">
        <v>629</v>
      </c>
      <c r="G46" s="8" t="s">
        <v>29</v>
      </c>
      <c r="H46" s="430"/>
      <c r="I46" s="430"/>
      <c r="J46" s="430">
        <f t="shared" si="0"/>
        <v>0</v>
      </c>
      <c r="K46" s="431"/>
      <c r="L46" s="430"/>
      <c r="M46" s="430"/>
      <c r="N46" s="430"/>
      <c r="O46" s="431"/>
      <c r="P46" s="430"/>
      <c r="Q46" s="430"/>
      <c r="R46" s="430"/>
      <c r="S46" s="430">
        <v>45990</v>
      </c>
      <c r="T46" s="430"/>
      <c r="U46" s="430">
        <f t="shared" si="1"/>
        <v>45990</v>
      </c>
      <c r="V46" s="431"/>
      <c r="W46" s="144" t="s">
        <v>274</v>
      </c>
      <c r="X46" s="598"/>
      <c r="Y46" s="432">
        <f t="shared" si="2"/>
        <v>0</v>
      </c>
      <c r="Z46" s="432">
        <f t="shared" si="3"/>
        <v>45990</v>
      </c>
      <c r="AA46" s="432">
        <v>1300</v>
      </c>
      <c r="AB46" s="600">
        <f t="shared" si="4"/>
        <v>44690</v>
      </c>
    </row>
    <row r="47" spans="2:28" ht="16.5" customHeight="1">
      <c r="B47" s="433" t="s">
        <v>534</v>
      </c>
      <c r="C47" s="433" t="s">
        <v>623</v>
      </c>
      <c r="D47" s="433" t="s">
        <v>630</v>
      </c>
      <c r="E47" s="434">
        <v>0.1</v>
      </c>
      <c r="F47" s="433" t="s">
        <v>631</v>
      </c>
      <c r="G47" s="10" t="s">
        <v>29</v>
      </c>
      <c r="H47" s="435"/>
      <c r="I47" s="435"/>
      <c r="J47" s="435">
        <f t="shared" si="0"/>
        <v>0</v>
      </c>
      <c r="K47" s="436"/>
      <c r="L47" s="435"/>
      <c r="M47" s="435"/>
      <c r="N47" s="435"/>
      <c r="O47" s="436"/>
      <c r="P47" s="435"/>
      <c r="Q47" s="435"/>
      <c r="R47" s="435"/>
      <c r="S47" s="435">
        <v>49990</v>
      </c>
      <c r="T47" s="435"/>
      <c r="U47" s="435">
        <f t="shared" si="1"/>
        <v>49990</v>
      </c>
      <c r="V47" s="436"/>
      <c r="W47" s="481">
        <v>0</v>
      </c>
      <c r="X47" s="601"/>
      <c r="Y47" s="439">
        <f t="shared" si="2"/>
        <v>0</v>
      </c>
      <c r="Z47" s="439">
        <f t="shared" si="3"/>
        <v>49990</v>
      </c>
      <c r="AA47" s="439">
        <v>1300</v>
      </c>
      <c r="AB47" s="602">
        <f t="shared" si="4"/>
        <v>48690</v>
      </c>
    </row>
    <row r="48" spans="2:28">
      <c r="B48" s="428" t="s">
        <v>534</v>
      </c>
      <c r="C48" s="428" t="s">
        <v>632</v>
      </c>
      <c r="D48" s="428" t="s">
        <v>633</v>
      </c>
      <c r="E48" s="429">
        <v>0</v>
      </c>
      <c r="F48" s="428" t="s">
        <v>634</v>
      </c>
      <c r="G48" s="8" t="s">
        <v>400</v>
      </c>
      <c r="H48" s="430"/>
      <c r="I48" s="430"/>
      <c r="J48" s="430">
        <f t="shared" si="0"/>
        <v>0</v>
      </c>
      <c r="K48" s="431"/>
      <c r="L48" s="430"/>
      <c r="M48" s="430"/>
      <c r="N48" s="430"/>
      <c r="O48" s="431"/>
      <c r="P48" s="430"/>
      <c r="Q48" s="430"/>
      <c r="R48" s="430"/>
      <c r="S48" s="430">
        <v>27490</v>
      </c>
      <c r="T48" s="430"/>
      <c r="U48" s="430">
        <f t="shared" si="1"/>
        <v>27490</v>
      </c>
      <c r="V48" s="431" t="s">
        <v>635</v>
      </c>
      <c r="W48" s="144" t="s">
        <v>55</v>
      </c>
      <c r="X48" s="603">
        <v>0.05</v>
      </c>
      <c r="Y48" s="432">
        <f t="shared" si="2"/>
        <v>1374.5</v>
      </c>
      <c r="Z48" s="432">
        <f t="shared" si="3"/>
        <v>26115.5</v>
      </c>
      <c r="AA48" s="432">
        <v>700</v>
      </c>
      <c r="AB48" s="600">
        <f t="shared" si="4"/>
        <v>25415.5</v>
      </c>
    </row>
    <row r="49" spans="2:28">
      <c r="B49" s="428" t="s">
        <v>534</v>
      </c>
      <c r="C49" s="428" t="s">
        <v>632</v>
      </c>
      <c r="D49" s="428" t="s">
        <v>636</v>
      </c>
      <c r="E49" s="429">
        <v>0</v>
      </c>
      <c r="F49" s="428" t="s">
        <v>637</v>
      </c>
      <c r="G49" s="8" t="s">
        <v>400</v>
      </c>
      <c r="H49" s="430"/>
      <c r="I49" s="430"/>
      <c r="J49" s="430">
        <f t="shared" si="0"/>
        <v>0</v>
      </c>
      <c r="K49" s="431"/>
      <c r="L49" s="430"/>
      <c r="M49" s="430"/>
      <c r="N49" s="430"/>
      <c r="O49" s="431"/>
      <c r="P49" s="430"/>
      <c r="Q49" s="430"/>
      <c r="R49" s="430"/>
      <c r="S49" s="430">
        <v>29990</v>
      </c>
      <c r="T49" s="430"/>
      <c r="U49" s="430">
        <f t="shared" si="1"/>
        <v>29990</v>
      </c>
      <c r="V49" s="431" t="s">
        <v>638</v>
      </c>
      <c r="W49" s="144">
        <v>0</v>
      </c>
      <c r="X49" s="598"/>
      <c r="Y49" s="432">
        <f t="shared" si="2"/>
        <v>0</v>
      </c>
      <c r="Z49" s="432">
        <f t="shared" si="3"/>
        <v>29990</v>
      </c>
      <c r="AA49" s="432">
        <v>700</v>
      </c>
      <c r="AB49" s="600">
        <f t="shared" si="4"/>
        <v>29290</v>
      </c>
    </row>
    <row r="50" spans="2:28">
      <c r="B50" s="428" t="s">
        <v>534</v>
      </c>
      <c r="C50" s="428" t="s">
        <v>632</v>
      </c>
      <c r="D50" s="428" t="s">
        <v>639</v>
      </c>
      <c r="E50" s="429">
        <v>0</v>
      </c>
      <c r="F50" s="428" t="s">
        <v>640</v>
      </c>
      <c r="G50" s="8" t="s">
        <v>400</v>
      </c>
      <c r="H50" s="430"/>
      <c r="I50" s="430"/>
      <c r="J50" s="430">
        <f t="shared" si="0"/>
        <v>0</v>
      </c>
      <c r="K50" s="431"/>
      <c r="L50" s="430"/>
      <c r="M50" s="430"/>
      <c r="N50" s="430"/>
      <c r="O50" s="431"/>
      <c r="P50" s="430"/>
      <c r="Q50" s="430"/>
      <c r="R50" s="430"/>
      <c r="S50" s="430">
        <v>28990</v>
      </c>
      <c r="T50" s="430"/>
      <c r="U50" s="430">
        <f t="shared" si="1"/>
        <v>28990</v>
      </c>
      <c r="V50" s="431" t="s">
        <v>635</v>
      </c>
      <c r="W50" s="144">
        <v>0</v>
      </c>
      <c r="X50" s="598"/>
      <c r="Y50" s="432">
        <f t="shared" si="2"/>
        <v>0</v>
      </c>
      <c r="Z50" s="432">
        <f t="shared" si="3"/>
        <v>28990</v>
      </c>
      <c r="AA50" s="432">
        <v>700</v>
      </c>
      <c r="AB50" s="600">
        <f t="shared" si="4"/>
        <v>28290</v>
      </c>
    </row>
    <row r="51" spans="2:28" ht="15.75" thickBot="1">
      <c r="B51" s="444" t="s">
        <v>534</v>
      </c>
      <c r="C51" s="444" t="s">
        <v>632</v>
      </c>
      <c r="D51" s="444" t="s">
        <v>641</v>
      </c>
      <c r="E51" s="445">
        <v>0</v>
      </c>
      <c r="F51" s="444" t="s">
        <v>642</v>
      </c>
      <c r="G51" s="145" t="s">
        <v>400</v>
      </c>
      <c r="H51" s="446"/>
      <c r="I51" s="446"/>
      <c r="J51" s="446">
        <f t="shared" si="0"/>
        <v>0</v>
      </c>
      <c r="K51" s="447"/>
      <c r="L51" s="446"/>
      <c r="M51" s="446"/>
      <c r="N51" s="446"/>
      <c r="O51" s="447"/>
      <c r="P51" s="446"/>
      <c r="Q51" s="446"/>
      <c r="R51" s="446"/>
      <c r="S51" s="446">
        <v>33490</v>
      </c>
      <c r="T51" s="446"/>
      <c r="U51" s="446">
        <f>+S51-T51</f>
        <v>33490</v>
      </c>
      <c r="V51" s="447" t="s">
        <v>638</v>
      </c>
      <c r="W51" s="161" t="s">
        <v>55</v>
      </c>
      <c r="X51" s="610">
        <v>0.05</v>
      </c>
      <c r="Y51" s="448">
        <f t="shared" si="2"/>
        <v>1674.5</v>
      </c>
      <c r="Z51" s="448">
        <f t="shared" si="3"/>
        <v>31815.5</v>
      </c>
      <c r="AA51" s="448">
        <v>1300</v>
      </c>
      <c r="AB51" s="611">
        <f t="shared" si="4"/>
        <v>30515.5</v>
      </c>
    </row>
    <row r="52" spans="2:28">
      <c r="P52" s="247"/>
      <c r="U52" s="487"/>
    </row>
    <row r="53" spans="2:28">
      <c r="P53" s="247"/>
    </row>
    <row r="55" spans="2:28">
      <c r="P55" s="247"/>
    </row>
    <row r="58" spans="2:28">
      <c r="P58" s="247"/>
    </row>
  </sheetData>
  <autoFilter ref="B5:W51" xr:uid="{90C59ADC-CA0B-4894-94AB-0A54E471A7C9}"/>
  <mergeCells count="4">
    <mergeCell ref="X3:AB4"/>
    <mergeCell ref="H4:K4"/>
    <mergeCell ref="L4:O4"/>
    <mergeCell ref="P4:R4"/>
  </mergeCells>
  <conditionalFormatting sqref="B48:B50 O45:O46 K45:K46 B18:F18 O18 K18 B45:D46 F45:F46 B15:F15 O15 K15 V15 B30:F30 O30 K30 V30 B34:F35 O34:O35 K34:K35 E32:E33 V34:V35">
    <cfRule type="expression" dxfId="106" priority="69">
      <formula>$B15&lt;&gt;$B16</formula>
    </cfRule>
  </conditionalFormatting>
  <conditionalFormatting sqref="B12:F13 O12:O13 K12:K13 V12:V13 V27:V29 B43:D43 D38:D42 F38:F43 O38:O43 K38:K43 V38:V43 B38 C36:F36 K36">
    <cfRule type="expression" dxfId="105" priority="70">
      <formula>$B12&lt;&gt;#REF!</formula>
    </cfRule>
  </conditionalFormatting>
  <conditionalFormatting sqref="V26 O26:O29 K26:K29 B27:F29 F26 D26 C38 B39:C43 B37:F37 O36:O37 K37 V37">
    <cfRule type="expression" dxfId="104" priority="71">
      <formula>$B26&lt;&gt;#REF!</formula>
    </cfRule>
  </conditionalFormatting>
  <conditionalFormatting sqref="D14:F14 O17 K17 B17:F17 O14 K14">
    <cfRule type="expression" dxfId="103" priority="68">
      <formula>$B14&lt;&gt;$B16</formula>
    </cfRule>
  </conditionalFormatting>
  <conditionalFormatting sqref="B20:F20 O20:O21 K20:K21 F21 E38:E43">
    <cfRule type="expression" dxfId="102" priority="72">
      <formula>$B20&lt;&gt;#REF!</formula>
    </cfRule>
  </conditionalFormatting>
  <conditionalFormatting sqref="B36">
    <cfRule type="expression" dxfId="101" priority="67">
      <formula>$B36&lt;&gt;#REF!</formula>
    </cfRule>
  </conditionalFormatting>
  <conditionalFormatting sqref="B6:B7 B9">
    <cfRule type="expression" dxfId="100" priority="65">
      <formula>$B6&lt;&gt;$B7</formula>
    </cfRule>
  </conditionalFormatting>
  <conditionalFormatting sqref="B8">
    <cfRule type="expression" dxfId="99" priority="66">
      <formula>$B8&lt;&gt;#REF!</formula>
    </cfRule>
  </conditionalFormatting>
  <conditionalFormatting sqref="B11">
    <cfRule type="expression" dxfId="98" priority="63">
      <formula>$B11&lt;&gt;#REF!</formula>
    </cfRule>
  </conditionalFormatting>
  <conditionalFormatting sqref="B10">
    <cfRule type="expression" dxfId="97" priority="64">
      <formula>$B10&lt;&gt;#REF!</formula>
    </cfRule>
  </conditionalFormatting>
  <conditionalFormatting sqref="B32:D33 F32:F33 O32:O33 K32:K33 V32:V33">
    <cfRule type="expression" dxfId="96" priority="73">
      <formula>$B32&lt;&gt;$B35</formula>
    </cfRule>
  </conditionalFormatting>
  <conditionalFormatting sqref="B19 V36">
    <cfRule type="expression" dxfId="95" priority="74">
      <formula>$B19&lt;&gt;#REF!</formula>
    </cfRule>
  </conditionalFormatting>
  <conditionalFormatting sqref="B51">
    <cfRule type="expression" dxfId="94" priority="75">
      <formula>$B51&lt;&gt;#REF!</formula>
    </cfRule>
  </conditionalFormatting>
  <conditionalFormatting sqref="E48:F50">
    <cfRule type="expression" dxfId="93" priority="60">
      <formula>$B48&lt;&gt;$B49</formula>
    </cfRule>
  </conditionalFormatting>
  <conditionalFormatting sqref="E6:F7 E9:F9">
    <cfRule type="expression" dxfId="92" priority="58">
      <formula>$B6&lt;&gt;$B7</formula>
    </cfRule>
  </conditionalFormatting>
  <conditionalFormatting sqref="E8:F8">
    <cfRule type="expression" dxfId="91" priority="59">
      <formula>$B8&lt;&gt;#REF!</formula>
    </cfRule>
  </conditionalFormatting>
  <conditionalFormatting sqref="E11:F11">
    <cfRule type="expression" dxfId="90" priority="56">
      <formula>$B11&lt;&gt;#REF!</formula>
    </cfRule>
  </conditionalFormatting>
  <conditionalFormatting sqref="E10:F10">
    <cfRule type="expression" dxfId="89" priority="57">
      <formula>$B10&lt;&gt;#REF!</formula>
    </cfRule>
  </conditionalFormatting>
  <conditionalFormatting sqref="E19:F19">
    <cfRule type="expression" dxfId="88" priority="61">
      <formula>$B19&lt;&gt;#REF!</formula>
    </cfRule>
  </conditionalFormatting>
  <conditionalFormatting sqref="E51:F51">
    <cfRule type="expression" dxfId="87" priority="62">
      <formula>$B51&lt;&gt;#REF!</formula>
    </cfRule>
  </conditionalFormatting>
  <conditionalFormatting sqref="C48:C50">
    <cfRule type="expression" dxfId="86" priority="53">
      <formula>$B48&lt;&gt;$B49</formula>
    </cfRule>
  </conditionalFormatting>
  <conditionalFormatting sqref="C6:C7 C9">
    <cfRule type="expression" dxfId="85" priority="51">
      <formula>$B6&lt;&gt;$B7</formula>
    </cfRule>
  </conditionalFormatting>
  <conditionalFormatting sqref="C8">
    <cfRule type="expression" dxfId="84" priority="52">
      <formula>$B8&lt;&gt;#REF!</formula>
    </cfRule>
  </conditionalFormatting>
  <conditionalFormatting sqref="C11">
    <cfRule type="expression" dxfId="83" priority="49">
      <formula>$B11&lt;&gt;#REF!</formula>
    </cfRule>
  </conditionalFormatting>
  <conditionalFormatting sqref="C10">
    <cfRule type="expression" dxfId="82" priority="50">
      <formula>$B10&lt;&gt;#REF!</formula>
    </cfRule>
  </conditionalFormatting>
  <conditionalFormatting sqref="C19">
    <cfRule type="expression" dxfId="81" priority="54">
      <formula>$B19&lt;&gt;#REF!</formula>
    </cfRule>
  </conditionalFormatting>
  <conditionalFormatting sqref="C51">
    <cfRule type="expression" dxfId="80" priority="55">
      <formula>$B51&lt;&gt;#REF!</formula>
    </cfRule>
  </conditionalFormatting>
  <conditionalFormatting sqref="D48:D50">
    <cfRule type="expression" dxfId="79" priority="46">
      <formula>$B48&lt;&gt;$B49</formula>
    </cfRule>
  </conditionalFormatting>
  <conditionalFormatting sqref="D6:D7 D9">
    <cfRule type="expression" dxfId="78" priority="44">
      <formula>$B6&lt;&gt;$B7</formula>
    </cfRule>
  </conditionalFormatting>
  <conditionalFormatting sqref="D8">
    <cfRule type="expression" dxfId="77" priority="45">
      <formula>$B8&lt;&gt;#REF!</formula>
    </cfRule>
  </conditionalFormatting>
  <conditionalFormatting sqref="D11">
    <cfRule type="expression" dxfId="76" priority="42">
      <formula>$B11&lt;&gt;#REF!</formula>
    </cfRule>
  </conditionalFormatting>
  <conditionalFormatting sqref="D10">
    <cfRule type="expression" dxfId="75" priority="43">
      <formula>$B10&lt;&gt;#REF!</formula>
    </cfRule>
  </conditionalFormatting>
  <conditionalFormatting sqref="D19">
    <cfRule type="expression" dxfId="74" priority="47">
      <formula>$B19&lt;&gt;#REF!</formula>
    </cfRule>
  </conditionalFormatting>
  <conditionalFormatting sqref="D51">
    <cfRule type="expression" dxfId="73" priority="48">
      <formula>$B51&lt;&gt;#REF!</formula>
    </cfRule>
  </conditionalFormatting>
  <conditionalFormatting sqref="O6:O7 O9">
    <cfRule type="expression" dxfId="72" priority="39">
      <formula>$B6&lt;&gt;$B7</formula>
    </cfRule>
  </conditionalFormatting>
  <conditionalFormatting sqref="O8">
    <cfRule type="expression" dxfId="71" priority="40">
      <formula>$B8&lt;&gt;#REF!</formula>
    </cfRule>
  </conditionalFormatting>
  <conditionalFormatting sqref="O11">
    <cfRule type="expression" dxfId="70" priority="37">
      <formula>$B11&lt;&gt;#REF!</formula>
    </cfRule>
  </conditionalFormatting>
  <conditionalFormatting sqref="O10">
    <cfRule type="expression" dxfId="69" priority="38">
      <formula>$B10&lt;&gt;#REF!</formula>
    </cfRule>
  </conditionalFormatting>
  <conditionalFormatting sqref="O19">
    <cfRule type="expression" dxfId="68" priority="41">
      <formula>$B19&lt;&gt;#REF!</formula>
    </cfRule>
  </conditionalFormatting>
  <conditionalFormatting sqref="K48:K50">
    <cfRule type="expression" dxfId="67" priority="34">
      <formula>$B48&lt;&gt;$B49</formula>
    </cfRule>
  </conditionalFormatting>
  <conditionalFormatting sqref="K6:K7 K9">
    <cfRule type="expression" dxfId="66" priority="32">
      <formula>$B6&lt;&gt;$B7</formula>
    </cfRule>
  </conditionalFormatting>
  <conditionalFormatting sqref="K8">
    <cfRule type="expression" dxfId="65" priority="33">
      <formula>$B8&lt;&gt;#REF!</formula>
    </cfRule>
  </conditionalFormatting>
  <conditionalFormatting sqref="K11">
    <cfRule type="expression" dxfId="64" priority="30">
      <formula>$B11&lt;&gt;#REF!</formula>
    </cfRule>
  </conditionalFormatting>
  <conditionalFormatting sqref="K10">
    <cfRule type="expression" dxfId="63" priority="31">
      <formula>$B10&lt;&gt;#REF!</formula>
    </cfRule>
  </conditionalFormatting>
  <conditionalFormatting sqref="K19">
    <cfRule type="expression" dxfId="62" priority="35">
      <formula>$B19&lt;&gt;#REF!</formula>
    </cfRule>
  </conditionalFormatting>
  <conditionalFormatting sqref="K51">
    <cfRule type="expression" dxfId="61" priority="36">
      <formula>$B51&lt;&gt;#REF!</formula>
    </cfRule>
  </conditionalFormatting>
  <conditionalFormatting sqref="O48:O50">
    <cfRule type="expression" dxfId="60" priority="28">
      <formula>$B48&lt;&gt;$B49</formula>
    </cfRule>
  </conditionalFormatting>
  <conditionalFormatting sqref="O51">
    <cfRule type="expression" dxfId="59" priority="29">
      <formula>$B51&lt;&gt;#REF!</formula>
    </cfRule>
  </conditionalFormatting>
  <conditionalFormatting sqref="O24 B24:F24 K24 B47:C47 O47 K47">
    <cfRule type="expression" dxfId="58" priority="76">
      <formula>$B24&lt;&gt;#REF!</formula>
    </cfRule>
  </conditionalFormatting>
  <conditionalFormatting sqref="B14:C14">
    <cfRule type="expression" dxfId="57" priority="27">
      <formula>$B14&lt;&gt;$B16</formula>
    </cfRule>
  </conditionalFormatting>
  <conditionalFormatting sqref="B44:D44 O44 K44 F44">
    <cfRule type="expression" dxfId="56" priority="26">
      <formula>$B44&lt;&gt;$B45</formula>
    </cfRule>
  </conditionalFormatting>
  <conditionalFormatting sqref="E44">
    <cfRule type="expression" dxfId="55" priority="25">
      <formula>$B44&lt;&gt;#REF!</formula>
    </cfRule>
  </conditionalFormatting>
  <conditionalFormatting sqref="F47">
    <cfRule type="expression" dxfId="54" priority="24">
      <formula>$B47&lt;&gt;#REF!</formula>
    </cfRule>
  </conditionalFormatting>
  <conditionalFormatting sqref="E47">
    <cfRule type="expression" dxfId="53" priority="23">
      <formula>$B47&lt;&gt;#REF!</formula>
    </cfRule>
  </conditionalFormatting>
  <conditionalFormatting sqref="V45:V46 V18">
    <cfRule type="expression" dxfId="52" priority="20">
      <formula>$B18&lt;&gt;$B19</formula>
    </cfRule>
  </conditionalFormatting>
  <conditionalFormatting sqref="V17 V14">
    <cfRule type="expression" dxfId="51" priority="19">
      <formula>$B14&lt;&gt;$B16</formula>
    </cfRule>
  </conditionalFormatting>
  <conditionalFormatting sqref="V20:V21">
    <cfRule type="expression" dxfId="50" priority="21">
      <formula>$B20&lt;&gt;#REF!</formula>
    </cfRule>
  </conditionalFormatting>
  <conditionalFormatting sqref="V6:V7 V9">
    <cfRule type="expression" dxfId="49" priority="16">
      <formula>$B6&lt;&gt;$B7</formula>
    </cfRule>
  </conditionalFormatting>
  <conditionalFormatting sqref="V8">
    <cfRule type="expression" dxfId="48" priority="17">
      <formula>$B8&lt;&gt;#REF!</formula>
    </cfRule>
  </conditionalFormatting>
  <conditionalFormatting sqref="V11">
    <cfRule type="expression" dxfId="47" priority="14">
      <formula>$B11&lt;&gt;#REF!</formula>
    </cfRule>
  </conditionalFormatting>
  <conditionalFormatting sqref="V10">
    <cfRule type="expression" dxfId="46" priority="15">
      <formula>$B10&lt;&gt;#REF!</formula>
    </cfRule>
  </conditionalFormatting>
  <conditionalFormatting sqref="V19">
    <cfRule type="expression" dxfId="45" priority="18">
      <formula>$B19&lt;&gt;#REF!</formula>
    </cfRule>
  </conditionalFormatting>
  <conditionalFormatting sqref="V47">
    <cfRule type="expression" dxfId="44" priority="22">
      <formula>$B47&lt;&gt;#REF!</formula>
    </cfRule>
  </conditionalFormatting>
  <conditionalFormatting sqref="V44">
    <cfRule type="expression" dxfId="43" priority="13">
      <formula>$B44&lt;&gt;$B45</formula>
    </cfRule>
  </conditionalFormatting>
  <conditionalFormatting sqref="V24">
    <cfRule type="expression" dxfId="42" priority="12">
      <formula>$B24&lt;&gt;#REF!</formula>
    </cfRule>
  </conditionalFormatting>
  <conditionalFormatting sqref="D47">
    <cfRule type="expression" dxfId="41" priority="77">
      <formula>$B47&lt;&gt;#REF!</formula>
    </cfRule>
  </conditionalFormatting>
  <conditionalFormatting sqref="E45:E46">
    <cfRule type="expression" dxfId="40" priority="11">
      <formula>$B45&lt;&gt;#REF!</formula>
    </cfRule>
  </conditionalFormatting>
  <conditionalFormatting sqref="E21">
    <cfRule type="expression" dxfId="39" priority="10">
      <formula>$B21&lt;&gt;#REF!</formula>
    </cfRule>
  </conditionalFormatting>
  <conditionalFormatting sqref="D21">
    <cfRule type="expression" dxfId="38" priority="9">
      <formula>$B21&lt;&gt;#REF!</formula>
    </cfRule>
  </conditionalFormatting>
  <conditionalFormatting sqref="B16:F16 O16 K16 V16">
    <cfRule type="expression" dxfId="37" priority="78">
      <formula>$B16&lt;&gt;#REF!</formula>
    </cfRule>
  </conditionalFormatting>
  <conditionalFormatting sqref="O23 K23 V23">
    <cfRule type="expression" dxfId="36" priority="8">
      <formula>$B23&lt;&gt;#REF!</formula>
    </cfRule>
  </conditionalFormatting>
  <conditionalFormatting sqref="C23:E23">
    <cfRule type="expression" dxfId="35" priority="6">
      <formula>$B23&lt;&gt;#REF!</formula>
    </cfRule>
  </conditionalFormatting>
  <conditionalFormatting sqref="B23">
    <cfRule type="expression" dxfId="34" priority="7">
      <formula>$B23&lt;&gt;#REF!</formula>
    </cfRule>
  </conditionalFormatting>
  <conditionalFormatting sqref="F23">
    <cfRule type="expression" dxfId="33" priority="5">
      <formula>$B23&lt;&gt;#REF!</formula>
    </cfRule>
  </conditionalFormatting>
  <conditionalFormatting sqref="V48:V50">
    <cfRule type="expression" dxfId="32" priority="3">
      <formula>$B48&lt;&gt;$B49</formula>
    </cfRule>
  </conditionalFormatting>
  <conditionalFormatting sqref="V51">
    <cfRule type="expression" dxfId="31" priority="4">
      <formula>$B51&lt;&gt;#REF!</formula>
    </cfRule>
  </conditionalFormatting>
  <conditionalFormatting sqref="O22 K22 B22:F22 V22">
    <cfRule type="expression" dxfId="30" priority="79">
      <formula>$B22&lt;&gt;#REF!</formula>
    </cfRule>
  </conditionalFormatting>
  <conditionalFormatting sqref="E26 B26:C26">
    <cfRule type="expression" dxfId="29" priority="80">
      <formula>$B26&lt;&gt;$B44</formula>
    </cfRule>
  </conditionalFormatting>
  <conditionalFormatting sqref="B31:F31 O31 K31 V31">
    <cfRule type="expression" dxfId="28" priority="81">
      <formula>$B31&lt;&gt;$B53</formula>
    </cfRule>
  </conditionalFormatting>
  <conditionalFormatting sqref="B21:C21">
    <cfRule type="expression" dxfId="27" priority="82">
      <formula>$B21&lt;&gt;#REF!</formula>
    </cfRule>
  </conditionalFormatting>
  <conditionalFormatting sqref="O25 B25:F25 K25">
    <cfRule type="expression" dxfId="26" priority="2">
      <formula>$B25&lt;&gt;#REF!</formula>
    </cfRule>
  </conditionalFormatting>
  <conditionalFormatting sqref="V25">
    <cfRule type="expression" dxfId="25" priority="1">
      <formula>$B25&lt;&gt;#REF!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6C73-1EF5-461A-99D2-CF6F4799BF9C}">
  <dimension ref="B4:AG37"/>
  <sheetViews>
    <sheetView showGridLines="0" topLeftCell="A3" zoomScale="80" zoomScaleNormal="80" workbookViewId="0">
      <pane xSplit="6" ySplit="6" topLeftCell="S9" activePane="bottomRight" state="frozen"/>
      <selection pane="bottomRight" activeCell="C8" sqref="C8"/>
      <selection pane="bottomLeft" activeCell="A6" sqref="A6"/>
      <selection pane="topRight" activeCell="G3" sqref="G3"/>
    </sheetView>
  </sheetViews>
  <sheetFormatPr defaultColWidth="11.42578125" defaultRowHeight="15"/>
  <cols>
    <col min="1" max="1" width="4.7109375" customWidth="1"/>
    <col min="2" max="2" width="15.28515625" customWidth="1"/>
    <col min="3" max="3" width="17.5703125" bestFit="1" customWidth="1"/>
    <col min="4" max="4" width="22.28515625" customWidth="1"/>
    <col min="5" max="5" width="6.5703125" customWidth="1"/>
    <col min="6" max="6" width="55.7109375" customWidth="1"/>
    <col min="7" max="7" width="20.7109375" customWidth="1"/>
    <col min="8" max="8" width="17.140625" customWidth="1"/>
    <col min="9" max="9" width="15.42578125" customWidth="1"/>
    <col min="10" max="10" width="16.42578125" customWidth="1"/>
    <col min="11" max="11" width="21.28515625" customWidth="1"/>
    <col min="12" max="12" width="11.7109375" customWidth="1"/>
    <col min="13" max="13" width="14.140625" customWidth="1"/>
    <col min="14" max="14" width="16" customWidth="1"/>
    <col min="15" max="15" width="16.85546875" customWidth="1"/>
    <col min="16" max="18" width="14" style="1" customWidth="1"/>
    <col min="19" max="19" width="40.42578125" style="1" customWidth="1"/>
    <col min="20" max="20" width="115.5703125" hidden="1" customWidth="1"/>
    <col min="21" max="22" width="10.140625" hidden="1" customWidth="1"/>
    <col min="23" max="23" width="9.5703125" hidden="1" customWidth="1"/>
    <col min="24" max="24" width="16" hidden="1" customWidth="1"/>
    <col min="25" max="25" width="7" style="1" customWidth="1"/>
    <col min="26" max="26" width="26.140625" style="1" bestFit="1" customWidth="1"/>
    <col min="27" max="27" width="12.42578125" customWidth="1"/>
    <col min="28" max="28" width="14.28515625" customWidth="1"/>
    <col min="29" max="29" width="14.7109375" customWidth="1"/>
    <col min="30" max="30" width="15.5703125" customWidth="1"/>
  </cols>
  <sheetData>
    <row r="4" spans="2:33" s="2" customFormat="1" ht="23.25">
      <c r="B4" s="666" t="s">
        <v>0</v>
      </c>
      <c r="C4" s="666"/>
      <c r="D4" s="666"/>
      <c r="E4" s="666"/>
      <c r="F4" s="666"/>
      <c r="G4" s="666"/>
      <c r="H4" s="489"/>
      <c r="I4" s="489"/>
      <c r="J4" s="489"/>
      <c r="K4" s="489"/>
      <c r="L4" s="489"/>
      <c r="M4" s="489"/>
      <c r="N4" s="489"/>
      <c r="O4" s="489"/>
      <c r="P4" s="489"/>
      <c r="Q4" s="489"/>
      <c r="R4" s="489"/>
      <c r="S4" s="489"/>
      <c r="Y4" s="6"/>
      <c r="Z4" s="6"/>
    </row>
    <row r="5" spans="2:33" ht="21.75" customHeight="1">
      <c r="B5" s="675" t="s">
        <v>404</v>
      </c>
      <c r="C5" s="675"/>
      <c r="D5" s="675"/>
      <c r="E5" s="675"/>
      <c r="F5" s="675"/>
      <c r="G5" s="675"/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</row>
    <row r="6" spans="2:33" ht="21.75" customHeight="1" thickBot="1"/>
    <row r="7" spans="2:33" ht="15.75" thickBot="1">
      <c r="H7" s="676" t="s">
        <v>259</v>
      </c>
      <c r="I7" s="677"/>
      <c r="J7" s="677"/>
      <c r="K7" s="678"/>
      <c r="L7" s="694" t="s">
        <v>406</v>
      </c>
      <c r="M7" s="695"/>
      <c r="N7" s="695"/>
      <c r="O7" s="696"/>
      <c r="P7" s="676" t="s">
        <v>2</v>
      </c>
      <c r="Q7" s="677"/>
      <c r="R7" s="677"/>
      <c r="S7" s="678"/>
      <c r="Z7" s="694" t="s">
        <v>406</v>
      </c>
      <c r="AA7" s="695"/>
      <c r="AB7" s="695"/>
      <c r="AC7" s="695"/>
      <c r="AD7" s="696"/>
    </row>
    <row r="8" spans="2:33" ht="77.25" customHeight="1">
      <c r="B8" s="100" t="s">
        <v>4</v>
      </c>
      <c r="C8" s="102" t="s">
        <v>5</v>
      </c>
      <c r="D8" s="102" t="s">
        <v>6</v>
      </c>
      <c r="E8" s="102" t="s">
        <v>7</v>
      </c>
      <c r="F8" s="102" t="s">
        <v>8</v>
      </c>
      <c r="G8" s="103" t="s">
        <v>9</v>
      </c>
      <c r="H8" s="214" t="s">
        <v>409</v>
      </c>
      <c r="I8" s="215" t="s">
        <v>11</v>
      </c>
      <c r="J8" s="106" t="s">
        <v>643</v>
      </c>
      <c r="K8" s="216" t="s">
        <v>13</v>
      </c>
      <c r="L8" s="527" t="s">
        <v>261</v>
      </c>
      <c r="M8" s="529" t="s">
        <v>262</v>
      </c>
      <c r="N8" s="529" t="s">
        <v>263</v>
      </c>
      <c r="O8" s="530" t="s">
        <v>264</v>
      </c>
      <c r="P8" s="214" t="s">
        <v>409</v>
      </c>
      <c r="Q8" s="215" t="s">
        <v>11</v>
      </c>
      <c r="R8" s="106" t="s">
        <v>643</v>
      </c>
      <c r="S8" s="216" t="s">
        <v>13</v>
      </c>
      <c r="T8" s="111" t="s">
        <v>14</v>
      </c>
      <c r="U8" s="12" t="s">
        <v>15</v>
      </c>
      <c r="V8" s="12" t="s">
        <v>16</v>
      </c>
      <c r="W8" s="13" t="s">
        <v>17</v>
      </c>
      <c r="X8" s="13" t="s">
        <v>18</v>
      </c>
      <c r="Y8" s="252" t="s">
        <v>19</v>
      </c>
      <c r="Z8" s="527" t="s">
        <v>260</v>
      </c>
      <c r="AA8" s="529" t="s">
        <v>261</v>
      </c>
      <c r="AB8" s="529" t="s">
        <v>262</v>
      </c>
      <c r="AC8" s="529" t="s">
        <v>263</v>
      </c>
      <c r="AD8" s="530" t="s">
        <v>264</v>
      </c>
    </row>
    <row r="9" spans="2:33" s="21" customFormat="1" ht="45">
      <c r="B9" s="8" t="s">
        <v>644</v>
      </c>
      <c r="C9" s="201" t="s">
        <v>645</v>
      </c>
      <c r="D9" s="131" t="s">
        <v>646</v>
      </c>
      <c r="E9" s="202">
        <v>7.4999999999999997E-2</v>
      </c>
      <c r="F9" s="131" t="s">
        <v>647</v>
      </c>
      <c r="G9" s="15" t="s">
        <v>648</v>
      </c>
      <c r="H9" s="203">
        <v>16990</v>
      </c>
      <c r="I9" s="196"/>
      <c r="J9" s="204">
        <f>H9-I9</f>
        <v>16990</v>
      </c>
      <c r="K9" s="225"/>
      <c r="L9" s="539">
        <f>J9*2.5%</f>
        <v>424.75</v>
      </c>
      <c r="M9" s="532">
        <f>J9-L9</f>
        <v>16565.25</v>
      </c>
      <c r="N9" s="533">
        <v>700</v>
      </c>
      <c r="O9" s="534">
        <f>M9-N9</f>
        <v>15865.25</v>
      </c>
      <c r="P9" s="241">
        <v>17990</v>
      </c>
      <c r="Q9" s="196">
        <v>150</v>
      </c>
      <c r="R9" s="204">
        <f t="shared" ref="R9:R18" si="0">P9-Q9</f>
        <v>17840</v>
      </c>
      <c r="S9" s="225" t="s">
        <v>649</v>
      </c>
      <c r="T9" s="253"/>
      <c r="U9" s="254"/>
      <c r="V9" s="254"/>
      <c r="Y9" s="255" t="s">
        <v>274</v>
      </c>
      <c r="Z9" s="544" t="s">
        <v>650</v>
      </c>
      <c r="AA9" s="533">
        <f>R9*2.5%</f>
        <v>446</v>
      </c>
      <c r="AB9" s="532">
        <f>R9-AA9</f>
        <v>17394</v>
      </c>
      <c r="AC9" s="533">
        <v>700</v>
      </c>
      <c r="AD9" s="534">
        <f>AB9-AC9</f>
        <v>16694</v>
      </c>
    </row>
    <row r="10" spans="2:33" s="21" customFormat="1" ht="30">
      <c r="B10" s="8" t="s">
        <v>644</v>
      </c>
      <c r="C10" s="201" t="s">
        <v>645</v>
      </c>
      <c r="D10" s="131" t="s">
        <v>651</v>
      </c>
      <c r="E10" s="202">
        <v>0</v>
      </c>
      <c r="F10" s="131" t="s">
        <v>652</v>
      </c>
      <c r="G10" s="15" t="s">
        <v>34</v>
      </c>
      <c r="H10" s="203">
        <v>16990</v>
      </c>
      <c r="I10" s="196"/>
      <c r="J10" s="204">
        <v>16990</v>
      </c>
      <c r="K10" s="225"/>
      <c r="L10" s="539">
        <f>J10*2.5%</f>
        <v>424.75</v>
      </c>
      <c r="M10" s="532">
        <f>J10-L10</f>
        <v>16565.25</v>
      </c>
      <c r="N10" s="533">
        <v>700</v>
      </c>
      <c r="O10" s="534">
        <f>M10-N10</f>
        <v>15865.25</v>
      </c>
      <c r="P10" s="241">
        <v>18190</v>
      </c>
      <c r="Q10" s="196">
        <v>300</v>
      </c>
      <c r="R10" s="204">
        <f t="shared" si="0"/>
        <v>17890</v>
      </c>
      <c r="S10" s="225" t="s">
        <v>649</v>
      </c>
      <c r="T10" s="253"/>
      <c r="U10" s="254"/>
      <c r="V10" s="254"/>
      <c r="Y10" s="255" t="s">
        <v>274</v>
      </c>
      <c r="Z10" s="702"/>
      <c r="AA10" s="533">
        <f t="shared" ref="AA10:AA12" si="1">R10*2.5%</f>
        <v>447.25</v>
      </c>
      <c r="AB10" s="532">
        <f t="shared" ref="AB10:AB14" si="2">R10-AA10</f>
        <v>17442.75</v>
      </c>
      <c r="AC10" s="533">
        <v>700</v>
      </c>
      <c r="AD10" s="534">
        <f t="shared" ref="AD10:AD14" si="3">AB10-AC10</f>
        <v>16742.75</v>
      </c>
    </row>
    <row r="11" spans="2:33" s="21" customFormat="1" ht="30">
      <c r="B11" s="8" t="s">
        <v>644</v>
      </c>
      <c r="C11" s="201" t="s">
        <v>645</v>
      </c>
      <c r="D11" s="131" t="s">
        <v>653</v>
      </c>
      <c r="E11" s="202">
        <v>7.4999999999999997E-2</v>
      </c>
      <c r="F11" s="131" t="s">
        <v>654</v>
      </c>
      <c r="G11" s="15" t="s">
        <v>648</v>
      </c>
      <c r="H11" s="203"/>
      <c r="I11" s="196"/>
      <c r="J11" s="204"/>
      <c r="K11" s="225"/>
      <c r="L11" s="703"/>
      <c r="M11" s="704"/>
      <c r="N11" s="704"/>
      <c r="O11" s="705"/>
      <c r="P11" s="241">
        <v>19090</v>
      </c>
      <c r="Q11" s="196">
        <v>100</v>
      </c>
      <c r="R11" s="204">
        <f t="shared" si="0"/>
        <v>18990</v>
      </c>
      <c r="S11" s="225" t="s">
        <v>649</v>
      </c>
      <c r="T11" s="253">
        <v>7.0000000000000007E-2</v>
      </c>
      <c r="U11" s="254">
        <v>7.0000000000000007E-2</v>
      </c>
      <c r="V11" s="254">
        <v>7.0000000000000007E-2</v>
      </c>
      <c r="X11" s="21" t="e">
        <v>#N/A</v>
      </c>
      <c r="Y11" s="255" t="s">
        <v>274</v>
      </c>
      <c r="Z11" s="702"/>
      <c r="AA11" s="533">
        <f t="shared" si="1"/>
        <v>474.75</v>
      </c>
      <c r="AB11" s="532">
        <f t="shared" si="2"/>
        <v>18515.25</v>
      </c>
      <c r="AC11" s="533">
        <v>700</v>
      </c>
      <c r="AD11" s="534">
        <f t="shared" si="3"/>
        <v>17815.25</v>
      </c>
      <c r="AF11"/>
      <c r="AG11"/>
    </row>
    <row r="12" spans="2:33" s="21" customFormat="1" ht="30">
      <c r="B12" s="8" t="s">
        <v>644</v>
      </c>
      <c r="C12" s="201" t="s">
        <v>645</v>
      </c>
      <c r="D12" s="131" t="s">
        <v>655</v>
      </c>
      <c r="E12" s="202">
        <v>0</v>
      </c>
      <c r="F12" s="131" t="s">
        <v>656</v>
      </c>
      <c r="G12" s="15" t="s">
        <v>34</v>
      </c>
      <c r="H12" s="203"/>
      <c r="I12" s="196"/>
      <c r="J12" s="204"/>
      <c r="K12" s="225"/>
      <c r="L12" s="706"/>
      <c r="M12" s="707"/>
      <c r="N12" s="707"/>
      <c r="O12" s="708"/>
      <c r="P12" s="241">
        <v>19090</v>
      </c>
      <c r="Q12" s="196"/>
      <c r="R12" s="204">
        <f t="shared" si="0"/>
        <v>19090</v>
      </c>
      <c r="S12" s="262" t="s">
        <v>649</v>
      </c>
      <c r="T12" s="253">
        <v>7.0000000000000007E-2</v>
      </c>
      <c r="U12" s="254">
        <v>7.0000000000000007E-2</v>
      </c>
      <c r="V12" s="254">
        <v>7.0000000000000007E-2</v>
      </c>
      <c r="X12" s="21" t="e">
        <v>#N/A</v>
      </c>
      <c r="Y12" s="255" t="s">
        <v>274</v>
      </c>
      <c r="Z12" s="702"/>
      <c r="AA12" s="533">
        <f t="shared" si="1"/>
        <v>477.25</v>
      </c>
      <c r="AB12" s="532">
        <f t="shared" si="2"/>
        <v>18612.75</v>
      </c>
      <c r="AC12" s="533">
        <v>700</v>
      </c>
      <c r="AD12" s="534">
        <f t="shared" si="3"/>
        <v>17912.75</v>
      </c>
      <c r="AF12"/>
      <c r="AG12"/>
    </row>
    <row r="13" spans="2:33" s="21" customFormat="1">
      <c r="B13" s="9" t="s">
        <v>644</v>
      </c>
      <c r="C13" s="217" t="s">
        <v>657</v>
      </c>
      <c r="D13" s="19" t="s">
        <v>658</v>
      </c>
      <c r="E13" s="218">
        <v>7.4999999999999997E-2</v>
      </c>
      <c r="F13" s="19" t="s">
        <v>659</v>
      </c>
      <c r="G13" s="19" t="s">
        <v>648</v>
      </c>
      <c r="H13" s="79"/>
      <c r="I13" s="232"/>
      <c r="J13" s="221"/>
      <c r="K13" s="540"/>
      <c r="L13" s="706"/>
      <c r="M13" s="707"/>
      <c r="N13" s="707"/>
      <c r="O13" s="708"/>
      <c r="P13" s="219">
        <v>16490</v>
      </c>
      <c r="Q13" s="232">
        <v>480</v>
      </c>
      <c r="R13" s="221">
        <f t="shared" si="0"/>
        <v>16010</v>
      </c>
      <c r="S13" s="541"/>
      <c r="T13" s="542"/>
      <c r="U13" s="542"/>
      <c r="V13" s="542"/>
      <c r="W13" s="75"/>
      <c r="X13" s="75"/>
      <c r="Y13" s="543" t="s">
        <v>218</v>
      </c>
      <c r="Z13" s="712" t="s">
        <v>660</v>
      </c>
      <c r="AA13" s="533">
        <f>R13*5%</f>
        <v>800.5</v>
      </c>
      <c r="AB13" s="532">
        <f t="shared" si="2"/>
        <v>15209.5</v>
      </c>
      <c r="AC13" s="533">
        <v>700</v>
      </c>
      <c r="AD13" s="534">
        <f t="shared" si="3"/>
        <v>14509.5</v>
      </c>
      <c r="AF13"/>
      <c r="AG13"/>
    </row>
    <row r="14" spans="2:33" s="21" customFormat="1" ht="27" customHeight="1">
      <c r="B14" s="8" t="s">
        <v>644</v>
      </c>
      <c r="C14" s="201" t="s">
        <v>657</v>
      </c>
      <c r="D14" s="15" t="s">
        <v>661</v>
      </c>
      <c r="E14" s="202">
        <v>0</v>
      </c>
      <c r="F14" s="15" t="s">
        <v>662</v>
      </c>
      <c r="G14" s="15" t="s">
        <v>663</v>
      </c>
      <c r="H14" s="24"/>
      <c r="I14" s="234"/>
      <c r="J14" s="204"/>
      <c r="K14" s="225"/>
      <c r="L14" s="706"/>
      <c r="M14" s="707"/>
      <c r="N14" s="707"/>
      <c r="O14" s="708"/>
      <c r="P14" s="223">
        <v>17090</v>
      </c>
      <c r="Q14" s="234">
        <v>480</v>
      </c>
      <c r="R14" s="204">
        <f t="shared" si="0"/>
        <v>16610</v>
      </c>
      <c r="S14" s="262"/>
      <c r="T14" s="254"/>
      <c r="U14" s="254"/>
      <c r="V14" s="254"/>
      <c r="Y14" s="255" t="s">
        <v>218</v>
      </c>
      <c r="Z14" s="712"/>
      <c r="AA14" s="533">
        <f>R14*2.5%</f>
        <v>415.25</v>
      </c>
      <c r="AB14" s="532">
        <f t="shared" si="2"/>
        <v>16194.75</v>
      </c>
      <c r="AC14" s="533">
        <v>700</v>
      </c>
      <c r="AD14" s="534">
        <f t="shared" si="3"/>
        <v>15494.75</v>
      </c>
      <c r="AF14"/>
      <c r="AG14"/>
    </row>
    <row r="15" spans="2:33" s="21" customFormat="1">
      <c r="B15" s="8" t="s">
        <v>644</v>
      </c>
      <c r="C15" s="201" t="s">
        <v>657</v>
      </c>
      <c r="D15" s="15" t="s">
        <v>664</v>
      </c>
      <c r="E15" s="202">
        <v>7.4999999999999997E-2</v>
      </c>
      <c r="F15" s="15" t="s">
        <v>665</v>
      </c>
      <c r="G15" s="15" t="s">
        <v>648</v>
      </c>
      <c r="H15" s="24"/>
      <c r="I15" s="234"/>
      <c r="J15" s="204"/>
      <c r="K15" s="225"/>
      <c r="L15" s="706"/>
      <c r="M15" s="707"/>
      <c r="N15" s="707"/>
      <c r="O15" s="708"/>
      <c r="P15" s="223">
        <v>17990</v>
      </c>
      <c r="Q15" s="234">
        <v>480</v>
      </c>
      <c r="R15" s="204">
        <f t="shared" si="0"/>
        <v>17510</v>
      </c>
      <c r="S15" s="262"/>
      <c r="T15" s="254"/>
      <c r="U15" s="254"/>
      <c r="V15" s="254"/>
      <c r="Y15" s="255" t="s">
        <v>218</v>
      </c>
      <c r="Z15" s="713" t="s">
        <v>666</v>
      </c>
      <c r="AA15" s="697"/>
      <c r="AB15" s="697"/>
      <c r="AC15" s="697"/>
      <c r="AD15" s="698"/>
      <c r="AF15"/>
      <c r="AG15"/>
    </row>
    <row r="16" spans="2:33" s="21" customFormat="1">
      <c r="B16" s="8" t="s">
        <v>644</v>
      </c>
      <c r="C16" s="201" t="s">
        <v>657</v>
      </c>
      <c r="D16" s="15" t="s">
        <v>667</v>
      </c>
      <c r="E16" s="202">
        <v>0</v>
      </c>
      <c r="F16" s="15" t="s">
        <v>668</v>
      </c>
      <c r="G16" s="15" t="s">
        <v>663</v>
      </c>
      <c r="H16" s="24"/>
      <c r="I16" s="234"/>
      <c r="J16" s="204"/>
      <c r="K16" s="225"/>
      <c r="L16" s="706"/>
      <c r="M16" s="707"/>
      <c r="N16" s="707"/>
      <c r="O16" s="708"/>
      <c r="P16" s="223">
        <v>18590</v>
      </c>
      <c r="Q16" s="234">
        <v>480</v>
      </c>
      <c r="R16" s="204">
        <f t="shared" si="0"/>
        <v>18110</v>
      </c>
      <c r="S16" s="262"/>
      <c r="T16" s="254"/>
      <c r="U16" s="254"/>
      <c r="V16" s="254"/>
      <c r="Y16" s="255" t="s">
        <v>218</v>
      </c>
      <c r="Z16" s="713" t="s">
        <v>666</v>
      </c>
      <c r="AA16" s="697"/>
      <c r="AB16" s="697"/>
      <c r="AC16" s="697"/>
      <c r="AD16" s="698"/>
    </row>
    <row r="17" spans="2:30" s="21" customFormat="1">
      <c r="B17" s="8" t="s">
        <v>644</v>
      </c>
      <c r="C17" s="201" t="s">
        <v>657</v>
      </c>
      <c r="D17" s="15" t="s">
        <v>669</v>
      </c>
      <c r="E17" s="202">
        <v>7.4999999999999997E-2</v>
      </c>
      <c r="F17" s="15" t="s">
        <v>670</v>
      </c>
      <c r="G17" s="15" t="s">
        <v>648</v>
      </c>
      <c r="H17" s="24"/>
      <c r="I17" s="234"/>
      <c r="J17" s="204"/>
      <c r="K17" s="225"/>
      <c r="L17" s="706"/>
      <c r="M17" s="707"/>
      <c r="N17" s="707"/>
      <c r="O17" s="708"/>
      <c r="P17" s="223">
        <v>19990</v>
      </c>
      <c r="Q17" s="234">
        <v>480</v>
      </c>
      <c r="R17" s="204">
        <f t="shared" si="0"/>
        <v>19510</v>
      </c>
      <c r="S17" s="262"/>
      <c r="T17" s="254"/>
      <c r="U17" s="254"/>
      <c r="V17" s="254"/>
      <c r="Y17" s="255" t="s">
        <v>218</v>
      </c>
      <c r="Z17" s="713" t="s">
        <v>666</v>
      </c>
      <c r="AA17" s="697"/>
      <c r="AB17" s="697"/>
      <c r="AC17" s="697"/>
      <c r="AD17" s="698"/>
    </row>
    <row r="18" spans="2:30" s="21" customFormat="1">
      <c r="B18" s="8" t="s">
        <v>644</v>
      </c>
      <c r="C18" s="201" t="s">
        <v>657</v>
      </c>
      <c r="D18" s="15" t="s">
        <v>671</v>
      </c>
      <c r="E18" s="202">
        <v>0</v>
      </c>
      <c r="F18" s="15" t="s">
        <v>672</v>
      </c>
      <c r="G18" s="15" t="s">
        <v>663</v>
      </c>
      <c r="H18" s="24"/>
      <c r="I18" s="234"/>
      <c r="J18" s="204"/>
      <c r="K18" s="225"/>
      <c r="L18" s="706"/>
      <c r="M18" s="707"/>
      <c r="N18" s="707"/>
      <c r="O18" s="708"/>
      <c r="P18" s="223">
        <v>20590</v>
      </c>
      <c r="Q18" s="234">
        <v>480</v>
      </c>
      <c r="R18" s="204">
        <f t="shared" si="0"/>
        <v>20110</v>
      </c>
      <c r="S18" s="262"/>
      <c r="T18" s="254"/>
      <c r="U18" s="254"/>
      <c r="V18" s="254"/>
      <c r="Y18" s="255" t="s">
        <v>218</v>
      </c>
      <c r="Z18" s="713" t="s">
        <v>666</v>
      </c>
      <c r="AA18" s="697"/>
      <c r="AB18" s="697"/>
      <c r="AC18" s="697"/>
      <c r="AD18" s="698"/>
    </row>
    <row r="19" spans="2:30" s="21" customFormat="1">
      <c r="B19" s="8" t="s">
        <v>644</v>
      </c>
      <c r="C19" s="201" t="s">
        <v>657</v>
      </c>
      <c r="D19" s="15" t="s">
        <v>673</v>
      </c>
      <c r="E19" s="202">
        <v>7.4999999999999997E-2</v>
      </c>
      <c r="F19" s="15" t="s">
        <v>674</v>
      </c>
      <c r="G19" s="15" t="s">
        <v>648</v>
      </c>
      <c r="H19" s="24"/>
      <c r="I19" s="234"/>
      <c r="J19" s="204"/>
      <c r="K19" s="225"/>
      <c r="L19" s="706"/>
      <c r="M19" s="707"/>
      <c r="N19" s="707"/>
      <c r="O19" s="708"/>
      <c r="P19" s="223">
        <v>21990</v>
      </c>
      <c r="Q19" s="234">
        <v>280</v>
      </c>
      <c r="R19" s="204">
        <f>P19-Q19</f>
        <v>21710</v>
      </c>
      <c r="S19" s="262"/>
      <c r="T19" s="254"/>
      <c r="U19" s="254"/>
      <c r="V19" s="254"/>
      <c r="Y19" s="255" t="s">
        <v>218</v>
      </c>
      <c r="Z19" s="713" t="s">
        <v>666</v>
      </c>
      <c r="AA19" s="697"/>
      <c r="AB19" s="697"/>
      <c r="AC19" s="697"/>
      <c r="AD19" s="698"/>
    </row>
    <row r="20" spans="2:30" s="21" customFormat="1">
      <c r="B20" s="10" t="s">
        <v>644</v>
      </c>
      <c r="C20" s="256" t="s">
        <v>657</v>
      </c>
      <c r="D20" s="22" t="s">
        <v>675</v>
      </c>
      <c r="E20" s="258">
        <v>0</v>
      </c>
      <c r="F20" s="22" t="s">
        <v>676</v>
      </c>
      <c r="G20" s="22" t="s">
        <v>663</v>
      </c>
      <c r="H20" s="25"/>
      <c r="I20" s="398"/>
      <c r="J20" s="231"/>
      <c r="K20" s="483"/>
      <c r="L20" s="706"/>
      <c r="M20" s="707"/>
      <c r="N20" s="707"/>
      <c r="O20" s="708"/>
      <c r="P20" s="479">
        <v>22590</v>
      </c>
      <c r="Q20" s="398">
        <v>280</v>
      </c>
      <c r="R20" s="231">
        <f>P20-Q20</f>
        <v>22310</v>
      </c>
      <c r="S20" s="259"/>
      <c r="T20" s="260"/>
      <c r="U20" s="260"/>
      <c r="V20" s="260"/>
      <c r="W20" s="23"/>
      <c r="X20" s="23"/>
      <c r="Y20" s="261" t="s">
        <v>218</v>
      </c>
      <c r="Z20" s="713" t="s">
        <v>666</v>
      </c>
      <c r="AA20" s="697"/>
      <c r="AB20" s="697"/>
      <c r="AC20" s="697"/>
      <c r="AD20" s="698"/>
    </row>
    <row r="21" spans="2:30" ht="30">
      <c r="B21" s="8" t="s">
        <v>644</v>
      </c>
      <c r="C21" s="201" t="s">
        <v>677</v>
      </c>
      <c r="D21" s="131" t="s">
        <v>678</v>
      </c>
      <c r="E21" s="202">
        <v>0.1</v>
      </c>
      <c r="F21" s="131" t="s">
        <v>679</v>
      </c>
      <c r="G21" s="15" t="s">
        <v>648</v>
      </c>
      <c r="H21" s="203"/>
      <c r="I21" s="196"/>
      <c r="J21" s="204"/>
      <c r="K21" s="225"/>
      <c r="L21" s="706"/>
      <c r="M21" s="707"/>
      <c r="N21" s="707"/>
      <c r="O21" s="708"/>
      <c r="P21" s="241">
        <v>20690</v>
      </c>
      <c r="Q21" s="196">
        <v>100</v>
      </c>
      <c r="R21" s="204">
        <f>P21-Q21</f>
        <v>20590</v>
      </c>
      <c r="S21" s="225" t="s">
        <v>680</v>
      </c>
      <c r="T21" s="142"/>
      <c r="U21" s="143"/>
      <c r="V21" s="143"/>
      <c r="Y21" s="255" t="s">
        <v>274</v>
      </c>
      <c r="Z21" s="545" t="s">
        <v>681</v>
      </c>
      <c r="AA21" s="533">
        <f>R21*5%</f>
        <v>1029.5</v>
      </c>
      <c r="AB21" s="532">
        <f>R21-AA21</f>
        <v>19560.5</v>
      </c>
      <c r="AC21" s="533">
        <v>700</v>
      </c>
      <c r="AD21" s="546">
        <f>AB21-AC21</f>
        <v>18860.5</v>
      </c>
    </row>
    <row r="22" spans="2:30" ht="16.5" customHeight="1">
      <c r="B22" s="8" t="s">
        <v>644</v>
      </c>
      <c r="C22" s="201" t="s">
        <v>677</v>
      </c>
      <c r="D22" s="131" t="s">
        <v>682</v>
      </c>
      <c r="E22" s="202">
        <v>0.1</v>
      </c>
      <c r="F22" s="131" t="s">
        <v>683</v>
      </c>
      <c r="G22" s="15" t="s">
        <v>648</v>
      </c>
      <c r="H22" s="203"/>
      <c r="I22" s="196"/>
      <c r="J22" s="204"/>
      <c r="K22" s="226"/>
      <c r="L22" s="709"/>
      <c r="M22" s="710"/>
      <c r="N22" s="710"/>
      <c r="O22" s="711"/>
      <c r="P22" s="241">
        <v>23990</v>
      </c>
      <c r="Q22" s="196">
        <v>400</v>
      </c>
      <c r="R22" s="204">
        <f t="shared" ref="R22:R24" si="4">P22-Q22</f>
        <v>23590</v>
      </c>
      <c r="S22" s="226"/>
      <c r="T22" s="142"/>
      <c r="U22" s="143"/>
      <c r="V22" s="143"/>
      <c r="Y22" s="255" t="s">
        <v>274</v>
      </c>
      <c r="Z22" s="714"/>
      <c r="AA22" s="533">
        <f t="shared" ref="AA22:AA24" si="5">R22*5%</f>
        <v>1179.5</v>
      </c>
      <c r="AB22" s="532">
        <f t="shared" ref="AB22:AB24" si="6">R22-AA22</f>
        <v>22410.5</v>
      </c>
      <c r="AC22" s="533">
        <v>700</v>
      </c>
      <c r="AD22" s="546">
        <f>AB22-AC22</f>
        <v>21710.5</v>
      </c>
    </row>
    <row r="23" spans="2:30" ht="16.5" customHeight="1">
      <c r="B23" s="8" t="s">
        <v>644</v>
      </c>
      <c r="C23" s="201" t="s">
        <v>677</v>
      </c>
      <c r="D23" s="131" t="s">
        <v>684</v>
      </c>
      <c r="E23" s="202">
        <v>0.1</v>
      </c>
      <c r="F23" s="131" t="s">
        <v>685</v>
      </c>
      <c r="G23" s="15" t="s">
        <v>648</v>
      </c>
      <c r="H23" s="203">
        <v>22500</v>
      </c>
      <c r="I23" s="196"/>
      <c r="J23" s="204">
        <v>22500</v>
      </c>
      <c r="K23" s="226"/>
      <c r="L23" s="539">
        <f>J23*2.5%</f>
        <v>562.5</v>
      </c>
      <c r="M23" s="532">
        <f>J23-L23</f>
        <v>21937.5</v>
      </c>
      <c r="N23" s="533">
        <v>700</v>
      </c>
      <c r="O23" s="546">
        <f>M23-N23</f>
        <v>21237.5</v>
      </c>
      <c r="P23" s="241"/>
      <c r="Q23" s="196"/>
      <c r="R23" s="204"/>
      <c r="S23" s="226"/>
      <c r="T23" s="142"/>
      <c r="U23" s="143"/>
      <c r="V23" s="143"/>
      <c r="Y23" s="255" t="s">
        <v>274</v>
      </c>
      <c r="Z23" s="714"/>
      <c r="AA23" s="697"/>
      <c r="AB23" s="697"/>
      <c r="AC23" s="697"/>
      <c r="AD23" s="698"/>
    </row>
    <row r="24" spans="2:30" ht="20.25" customHeight="1" thickBot="1">
      <c r="B24" s="145" t="s">
        <v>644</v>
      </c>
      <c r="C24" s="208" t="s">
        <v>677</v>
      </c>
      <c r="D24" s="147" t="s">
        <v>686</v>
      </c>
      <c r="E24" s="209">
        <v>0.1</v>
      </c>
      <c r="F24" s="147" t="s">
        <v>687</v>
      </c>
      <c r="G24" s="149" t="s">
        <v>648</v>
      </c>
      <c r="H24" s="210"/>
      <c r="I24" s="199"/>
      <c r="J24" s="211"/>
      <c r="K24" s="263"/>
      <c r="L24" s="699"/>
      <c r="M24" s="700"/>
      <c r="N24" s="700"/>
      <c r="O24" s="701"/>
      <c r="P24" s="245">
        <v>26990</v>
      </c>
      <c r="Q24" s="199">
        <v>500</v>
      </c>
      <c r="R24" s="211">
        <f t="shared" si="4"/>
        <v>26490</v>
      </c>
      <c r="S24" s="263"/>
      <c r="T24" s="159"/>
      <c r="U24" s="160"/>
      <c r="V24" s="160"/>
      <c r="W24" s="16"/>
      <c r="X24" s="16"/>
      <c r="Y24" s="264" t="s">
        <v>274</v>
      </c>
      <c r="Z24" s="715"/>
      <c r="AA24" s="548">
        <f t="shared" si="5"/>
        <v>1324.5</v>
      </c>
      <c r="AB24" s="549">
        <f t="shared" si="6"/>
        <v>25165.5</v>
      </c>
      <c r="AC24" s="548">
        <v>700</v>
      </c>
      <c r="AD24" s="550">
        <f>AB24-AC24</f>
        <v>24465.5</v>
      </c>
    </row>
    <row r="26" spans="2:30">
      <c r="P26" s="247"/>
    </row>
    <row r="27" spans="2:30">
      <c r="P27" s="247"/>
      <c r="Q27" s="247"/>
      <c r="R27" s="247"/>
      <c r="S27" s="247"/>
    </row>
    <row r="28" spans="2:30">
      <c r="P28" s="248"/>
      <c r="R28" s="247"/>
    </row>
    <row r="29" spans="2:30">
      <c r="P29"/>
      <c r="R29" s="247"/>
    </row>
    <row r="30" spans="2:30">
      <c r="P30"/>
    </row>
    <row r="31" spans="2:30">
      <c r="P31"/>
    </row>
    <row r="34" spans="2:19" ht="16.5" hidden="1" customHeight="1">
      <c r="B34" s="8" t="s">
        <v>298</v>
      </c>
      <c r="C34" s="201" t="s">
        <v>299</v>
      </c>
      <c r="D34" s="131" t="s">
        <v>304</v>
      </c>
      <c r="E34" s="202">
        <v>0</v>
      </c>
      <c r="F34" s="131" t="s">
        <v>305</v>
      </c>
      <c r="G34" s="15"/>
      <c r="H34" s="15"/>
      <c r="I34" s="15"/>
      <c r="J34" s="15"/>
      <c r="K34" s="15"/>
      <c r="L34" s="15"/>
      <c r="M34" s="15"/>
      <c r="N34" s="15"/>
      <c r="O34" s="15"/>
      <c r="P34" s="249"/>
      <c r="Q34" s="249"/>
      <c r="R34" s="249"/>
      <c r="S34" s="249"/>
    </row>
    <row r="35" spans="2:19" ht="16.5" hidden="1" customHeight="1">
      <c r="B35" s="8" t="s">
        <v>298</v>
      </c>
      <c r="C35" s="201" t="s">
        <v>299</v>
      </c>
      <c r="D35" s="131" t="s">
        <v>308</v>
      </c>
      <c r="E35" s="202">
        <v>0</v>
      </c>
      <c r="F35" s="131" t="s">
        <v>309</v>
      </c>
      <c r="G35" s="15"/>
      <c r="H35" s="15"/>
      <c r="I35" s="15"/>
      <c r="J35" s="15"/>
      <c r="K35" s="15"/>
      <c r="L35" s="15"/>
      <c r="M35" s="15"/>
      <c r="N35" s="15"/>
      <c r="O35" s="15"/>
      <c r="P35" s="249"/>
      <c r="Q35" s="249"/>
      <c r="R35" s="249"/>
      <c r="S35" s="249"/>
    </row>
    <row r="36" spans="2:19" ht="16.5" hidden="1" customHeight="1">
      <c r="B36" s="8" t="s">
        <v>298</v>
      </c>
      <c r="C36" s="201" t="s">
        <v>299</v>
      </c>
      <c r="D36" s="131" t="s">
        <v>312</v>
      </c>
      <c r="E36" s="202">
        <v>0</v>
      </c>
      <c r="F36" s="131" t="s">
        <v>313</v>
      </c>
      <c r="G36" s="15"/>
      <c r="H36" s="15"/>
      <c r="I36" s="15"/>
      <c r="J36" s="15"/>
      <c r="K36" s="15"/>
      <c r="L36" s="15"/>
      <c r="M36" s="15"/>
      <c r="N36" s="15"/>
      <c r="O36" s="15"/>
      <c r="P36" s="249"/>
      <c r="Q36" s="249"/>
      <c r="R36" s="249"/>
      <c r="S36" s="249"/>
    </row>
    <row r="37" spans="2:19" ht="16.5" hidden="1" customHeight="1">
      <c r="B37" s="145" t="s">
        <v>298</v>
      </c>
      <c r="C37" s="208" t="s">
        <v>299</v>
      </c>
      <c r="D37" s="147" t="s">
        <v>316</v>
      </c>
      <c r="E37" s="209">
        <v>0</v>
      </c>
      <c r="F37" s="147" t="s">
        <v>317</v>
      </c>
      <c r="G37" s="149"/>
      <c r="H37" s="15"/>
      <c r="I37" s="15"/>
      <c r="J37" s="15"/>
      <c r="K37" s="15"/>
      <c r="L37" s="15"/>
      <c r="M37" s="15"/>
      <c r="N37" s="15"/>
      <c r="O37" s="15"/>
      <c r="P37" s="249"/>
      <c r="Q37" s="249"/>
      <c r="R37" s="249"/>
      <c r="S37" s="249"/>
    </row>
  </sheetData>
  <autoFilter ref="B8:G24" xr:uid="{9AB883C0-4463-4E10-A0FD-51B9BAD74B17}"/>
  <mergeCells count="18">
    <mergeCell ref="AA23:AD23"/>
    <mergeCell ref="L24:O24"/>
    <mergeCell ref="Z10:Z12"/>
    <mergeCell ref="L11:O22"/>
    <mergeCell ref="Z13:Z14"/>
    <mergeCell ref="Z15:AD15"/>
    <mergeCell ref="Z16:AD16"/>
    <mergeCell ref="Z17:AD17"/>
    <mergeCell ref="Z18:AD18"/>
    <mergeCell ref="Z19:AD19"/>
    <mergeCell ref="Z20:AD20"/>
    <mergeCell ref="Z22:Z24"/>
    <mergeCell ref="Z7:AD7"/>
    <mergeCell ref="B4:G4"/>
    <mergeCell ref="B5:G5"/>
    <mergeCell ref="H7:K7"/>
    <mergeCell ref="L7:O7"/>
    <mergeCell ref="P7:S7"/>
  </mergeCells>
  <conditionalFormatting sqref="T20:V24 T15:V15 T17:V17 T11:V13">
    <cfRule type="cellIs" dxfId="24" priority="11" operator="between">
      <formula>0.01</formula>
      <formula>0.06</formula>
    </cfRule>
  </conditionalFormatting>
  <conditionalFormatting sqref="T20:V24 T15:V15 T17:V17 T11:V13">
    <cfRule type="expression" dxfId="23" priority="12">
      <formula>#REF!&lt;&gt;#REF!</formula>
    </cfRule>
  </conditionalFormatting>
  <conditionalFormatting sqref="T9:V10">
    <cfRule type="cellIs" dxfId="22" priority="9" operator="between">
      <formula>0.01</formula>
      <formula>0.06</formula>
    </cfRule>
  </conditionalFormatting>
  <conditionalFormatting sqref="T9:V10">
    <cfRule type="expression" dxfId="21" priority="10">
      <formula>#REF!&lt;&gt;#REF!</formula>
    </cfRule>
  </conditionalFormatting>
  <conditionalFormatting sqref="T19:V19">
    <cfRule type="cellIs" dxfId="20" priority="7" operator="between">
      <formula>0.01</formula>
      <formula>0.06</formula>
    </cfRule>
  </conditionalFormatting>
  <conditionalFormatting sqref="T19:V19">
    <cfRule type="expression" dxfId="19" priority="8">
      <formula>#REF!&lt;&gt;#REF!</formula>
    </cfRule>
  </conditionalFormatting>
  <conditionalFormatting sqref="T18:V18">
    <cfRule type="cellIs" dxfId="18" priority="5" operator="between">
      <formula>0.01</formula>
      <formula>0.06</formula>
    </cfRule>
  </conditionalFormatting>
  <conditionalFormatting sqref="T18:V18">
    <cfRule type="expression" dxfId="17" priority="6">
      <formula>#REF!&lt;&gt;#REF!</formula>
    </cfRule>
  </conditionalFormatting>
  <conditionalFormatting sqref="T14:V14">
    <cfRule type="cellIs" dxfId="16" priority="3" operator="between">
      <formula>0.01</formula>
      <formula>0.06</formula>
    </cfRule>
  </conditionalFormatting>
  <conditionalFormatting sqref="T14:V14">
    <cfRule type="expression" dxfId="15" priority="4">
      <formula>#REF!&lt;&gt;#REF!</formula>
    </cfRule>
  </conditionalFormatting>
  <conditionalFormatting sqref="T16:V16">
    <cfRule type="cellIs" dxfId="14" priority="1" operator="between">
      <formula>0.01</formula>
      <formula>0.06</formula>
    </cfRule>
  </conditionalFormatting>
  <conditionalFormatting sqref="T16:V16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AC04-07EA-438B-B6FC-478C72E6D3CD}">
  <dimension ref="B1:V34"/>
  <sheetViews>
    <sheetView showGridLines="0" zoomScale="80" zoomScaleNormal="80" workbookViewId="0">
      <pane xSplit="7" ySplit="5" topLeftCell="Q6" activePane="bottomRight" state="frozen"/>
      <selection pane="bottomRight" activeCell="D16" sqref="D16"/>
      <selection pane="bottomLeft" activeCell="A6" sqref="A6"/>
      <selection pane="topRight" activeCell="H1" sqref="H1"/>
    </sheetView>
  </sheetViews>
  <sheetFormatPr defaultColWidth="11.42578125" defaultRowHeight="15"/>
  <cols>
    <col min="1" max="1" width="2.7109375" customWidth="1"/>
    <col min="2" max="2" width="15.85546875" bestFit="1" customWidth="1"/>
    <col min="3" max="3" width="14" customWidth="1"/>
    <col min="4" max="4" width="28.42578125" customWidth="1"/>
    <col min="5" max="5" width="7.5703125" customWidth="1"/>
    <col min="6" max="6" width="33.7109375" customWidth="1"/>
    <col min="7" max="7" width="13" bestFit="1" customWidth="1"/>
    <col min="8" max="8" width="14" style="1" customWidth="1"/>
    <col min="9" max="9" width="12.42578125" style="1" customWidth="1"/>
    <col min="10" max="10" width="11" style="1" customWidth="1"/>
    <col min="11" max="11" width="50.28515625" style="1" customWidth="1"/>
    <col min="12" max="14" width="11.42578125" hidden="1" customWidth="1"/>
    <col min="15" max="15" width="11" hidden="1" customWidth="1"/>
    <col min="16" max="16" width="17.5703125" hidden="1" customWidth="1"/>
    <col min="17" max="17" width="8.28515625" style="1" customWidth="1"/>
    <col min="18" max="18" width="48.85546875" style="1" bestFit="1" customWidth="1"/>
    <col min="19" max="19" width="17.140625" customWidth="1"/>
    <col min="20" max="20" width="17.5703125" customWidth="1"/>
    <col min="21" max="22" width="18.140625" customWidth="1"/>
  </cols>
  <sheetData>
    <row r="1" spans="2:22" s="2" customFormat="1" ht="23.25">
      <c r="B1" s="666" t="s">
        <v>0</v>
      </c>
      <c r="C1" s="666"/>
      <c r="D1" s="666"/>
      <c r="E1" s="666"/>
      <c r="F1" s="666"/>
      <c r="G1" s="666"/>
      <c r="H1" s="489"/>
      <c r="I1" s="489"/>
      <c r="J1" s="489"/>
      <c r="K1" s="489"/>
      <c r="Q1" s="6"/>
      <c r="R1" s="6"/>
    </row>
    <row r="2" spans="2:22">
      <c r="B2" s="675" t="s">
        <v>404</v>
      </c>
      <c r="C2" s="675"/>
      <c r="D2" s="675"/>
      <c r="E2" s="675"/>
      <c r="F2" s="675"/>
      <c r="G2" s="675"/>
      <c r="H2" s="490"/>
      <c r="I2" s="490"/>
      <c r="J2" s="490"/>
      <c r="K2" s="490"/>
    </row>
    <row r="3" spans="2:22" ht="5.45" customHeight="1" thickBot="1"/>
    <row r="4" spans="2:22" ht="15.75" thickBot="1">
      <c r="H4" s="676" t="s">
        <v>2</v>
      </c>
      <c r="I4" s="677"/>
      <c r="J4" s="677"/>
      <c r="K4" s="678"/>
      <c r="R4" s="685" t="s">
        <v>406</v>
      </c>
      <c r="S4" s="686"/>
      <c r="T4" s="686"/>
      <c r="U4" s="686"/>
      <c r="V4" s="687"/>
    </row>
    <row r="5" spans="2:22" ht="77.25" customHeight="1">
      <c r="B5" s="100" t="s">
        <v>4</v>
      </c>
      <c r="C5" s="102" t="s">
        <v>5</v>
      </c>
      <c r="D5" s="102" t="s">
        <v>6</v>
      </c>
      <c r="E5" s="102" t="s">
        <v>7</v>
      </c>
      <c r="F5" s="102" t="s">
        <v>8</v>
      </c>
      <c r="G5" s="103" t="s">
        <v>9</v>
      </c>
      <c r="H5" s="214" t="s">
        <v>409</v>
      </c>
      <c r="I5" s="215" t="s">
        <v>11</v>
      </c>
      <c r="J5" s="106" t="s">
        <v>643</v>
      </c>
      <c r="K5" s="216" t="s">
        <v>13</v>
      </c>
      <c r="L5" s="111" t="s">
        <v>14</v>
      </c>
      <c r="M5" s="12" t="s">
        <v>15</v>
      </c>
      <c r="N5" s="12" t="s">
        <v>16</v>
      </c>
      <c r="O5" s="13" t="s">
        <v>17</v>
      </c>
      <c r="P5" s="13" t="s">
        <v>18</v>
      </c>
      <c r="Q5" s="386" t="s">
        <v>19</v>
      </c>
      <c r="R5" s="527" t="s">
        <v>260</v>
      </c>
      <c r="S5" s="528" t="s">
        <v>261</v>
      </c>
      <c r="T5" s="529" t="s">
        <v>262</v>
      </c>
      <c r="U5" s="529" t="s">
        <v>263</v>
      </c>
      <c r="V5" s="530" t="s">
        <v>264</v>
      </c>
    </row>
    <row r="6" spans="2:22" ht="16.5" customHeight="1">
      <c r="B6" s="9" t="s">
        <v>688</v>
      </c>
      <c r="C6" s="217" t="s">
        <v>689</v>
      </c>
      <c r="D6" s="19" t="s">
        <v>690</v>
      </c>
      <c r="E6" s="218">
        <v>7.4999999999999997E-2</v>
      </c>
      <c r="F6" s="19" t="s">
        <v>691</v>
      </c>
      <c r="G6" s="217" t="s">
        <v>648</v>
      </c>
      <c r="H6" s="219">
        <v>10990</v>
      </c>
      <c r="I6" s="220">
        <v>260</v>
      </c>
      <c r="J6" s="221">
        <f>H6-I6</f>
        <v>10730</v>
      </c>
      <c r="K6" s="222" t="s">
        <v>692</v>
      </c>
      <c r="L6" s="143">
        <v>7.0000000000000007E-2</v>
      </c>
      <c r="M6" s="143">
        <v>7.0000000000000007E-2</v>
      </c>
      <c r="N6" s="143">
        <v>7.0000000000000007E-2</v>
      </c>
      <c r="P6" t="e">
        <v>#N/A</v>
      </c>
      <c r="Q6" s="255" t="s">
        <v>274</v>
      </c>
      <c r="R6" s="547" t="s">
        <v>693</v>
      </c>
      <c r="S6" s="531">
        <f>J6*0.5%</f>
        <v>53.65</v>
      </c>
      <c r="T6" s="532">
        <f>J6-S6</f>
        <v>10676.35</v>
      </c>
      <c r="U6" s="533">
        <v>400</v>
      </c>
      <c r="V6" s="534">
        <f>T6-U6</f>
        <v>10276.35</v>
      </c>
    </row>
    <row r="7" spans="2:22" ht="45">
      <c r="B7" s="8" t="s">
        <v>688</v>
      </c>
      <c r="C7" s="201" t="s">
        <v>689</v>
      </c>
      <c r="D7" s="15" t="s">
        <v>694</v>
      </c>
      <c r="E7" s="202">
        <v>0</v>
      </c>
      <c r="F7" s="15" t="s">
        <v>691</v>
      </c>
      <c r="G7" s="201" t="s">
        <v>34</v>
      </c>
      <c r="H7" s="223">
        <v>11290</v>
      </c>
      <c r="I7" s="224"/>
      <c r="J7" s="204">
        <f t="shared" ref="J7:J9" si="0">H7-I7</f>
        <v>11290</v>
      </c>
      <c r="K7" s="225" t="s">
        <v>695</v>
      </c>
      <c r="L7" s="143">
        <v>7.0000000000000007E-2</v>
      </c>
      <c r="M7" s="143">
        <v>7.0000000000000007E-2</v>
      </c>
      <c r="N7" s="143">
        <v>7.0000000000000007E-2</v>
      </c>
      <c r="P7" t="e">
        <v>#N/A</v>
      </c>
      <c r="Q7" s="255" t="s">
        <v>274</v>
      </c>
      <c r="R7" s="719"/>
      <c r="S7" s="531">
        <f t="shared" ref="S7:S9" si="1">J7*0.5%</f>
        <v>56.45</v>
      </c>
      <c r="T7" s="532">
        <f t="shared" ref="T7:T9" si="2">J7-S7</f>
        <v>11233.55</v>
      </c>
      <c r="U7" s="533">
        <v>400</v>
      </c>
      <c r="V7" s="534">
        <f t="shared" ref="V7:V20" si="3">T7-U7</f>
        <v>10833.55</v>
      </c>
    </row>
    <row r="8" spans="2:22">
      <c r="B8" s="8" t="s">
        <v>688</v>
      </c>
      <c r="C8" s="201" t="s">
        <v>689</v>
      </c>
      <c r="D8" s="15" t="s">
        <v>696</v>
      </c>
      <c r="E8" s="202">
        <v>7.4999999999999997E-2</v>
      </c>
      <c r="F8" s="15" t="s">
        <v>697</v>
      </c>
      <c r="G8" s="201" t="s">
        <v>648</v>
      </c>
      <c r="H8" s="223">
        <v>11990</v>
      </c>
      <c r="I8" s="224">
        <v>460</v>
      </c>
      <c r="J8" s="204">
        <f t="shared" si="0"/>
        <v>11530</v>
      </c>
      <c r="K8" s="226" t="s">
        <v>692</v>
      </c>
      <c r="L8" s="143">
        <v>7.0000000000000007E-2</v>
      </c>
      <c r="M8" s="143">
        <v>7.0000000000000007E-2</v>
      </c>
      <c r="N8" s="143">
        <v>7.0000000000000007E-2</v>
      </c>
      <c r="P8" t="e">
        <v>#N/A</v>
      </c>
      <c r="Q8" s="255" t="s">
        <v>274</v>
      </c>
      <c r="R8" s="720"/>
      <c r="S8" s="531">
        <f t="shared" si="1"/>
        <v>57.65</v>
      </c>
      <c r="T8" s="532">
        <f t="shared" si="2"/>
        <v>11472.35</v>
      </c>
      <c r="U8" s="533">
        <v>400</v>
      </c>
      <c r="V8" s="534">
        <f t="shared" si="3"/>
        <v>11072.35</v>
      </c>
    </row>
    <row r="9" spans="2:22" ht="45">
      <c r="B9" s="8" t="s">
        <v>688</v>
      </c>
      <c r="C9" s="201" t="s">
        <v>689</v>
      </c>
      <c r="D9" s="15" t="s">
        <v>698</v>
      </c>
      <c r="E9" s="202">
        <v>0</v>
      </c>
      <c r="F9" s="15" t="s">
        <v>699</v>
      </c>
      <c r="G9" s="201" t="s">
        <v>34</v>
      </c>
      <c r="H9" s="223">
        <v>12090</v>
      </c>
      <c r="I9" s="224"/>
      <c r="J9" s="204">
        <f t="shared" si="0"/>
        <v>12090</v>
      </c>
      <c r="K9" s="225" t="s">
        <v>700</v>
      </c>
      <c r="L9" s="143">
        <v>7.0000000000000007E-2</v>
      </c>
      <c r="M9" s="143">
        <v>7.0000000000000007E-2</v>
      </c>
      <c r="N9" s="143">
        <v>7.0000000000000007E-2</v>
      </c>
      <c r="P9" t="e">
        <v>#N/A</v>
      </c>
      <c r="Q9" s="255" t="s">
        <v>274</v>
      </c>
      <c r="R9" s="721"/>
      <c r="S9" s="531">
        <f t="shared" si="1"/>
        <v>60.45</v>
      </c>
      <c r="T9" s="532">
        <f t="shared" si="2"/>
        <v>12029.55</v>
      </c>
      <c r="U9" s="531">
        <v>400</v>
      </c>
      <c r="V9" s="534">
        <f t="shared" si="3"/>
        <v>11629.55</v>
      </c>
    </row>
    <row r="10" spans="2:22" ht="16.5" customHeight="1">
      <c r="B10" s="9" t="s">
        <v>688</v>
      </c>
      <c r="C10" s="217" t="s">
        <v>701</v>
      </c>
      <c r="D10" s="19" t="s">
        <v>702</v>
      </c>
      <c r="E10" s="218">
        <v>0</v>
      </c>
      <c r="F10" s="227" t="s">
        <v>703</v>
      </c>
      <c r="G10" s="217" t="s">
        <v>648</v>
      </c>
      <c r="H10" s="219">
        <v>12990</v>
      </c>
      <c r="I10" s="220">
        <v>280</v>
      </c>
      <c r="J10" s="221">
        <f>H10-I10</f>
        <v>12710</v>
      </c>
      <c r="K10" s="222" t="s">
        <v>704</v>
      </c>
      <c r="L10" s="228">
        <v>7.0000000000000007E-2</v>
      </c>
      <c r="M10" s="228">
        <v>7.0000000000000007E-2</v>
      </c>
      <c r="N10" s="228">
        <v>7.0000000000000007E-2</v>
      </c>
      <c r="O10" s="20"/>
      <c r="P10" s="20" t="s">
        <v>705</v>
      </c>
      <c r="Q10" s="535">
        <v>0</v>
      </c>
      <c r="R10" s="547" t="s">
        <v>706</v>
      </c>
      <c r="S10" s="531">
        <f>J10*5%</f>
        <v>635.5</v>
      </c>
      <c r="T10" s="532">
        <f>J10-S10</f>
        <v>12074.5</v>
      </c>
      <c r="U10" s="533">
        <v>400</v>
      </c>
      <c r="V10" s="534">
        <f t="shared" si="3"/>
        <v>11674.5</v>
      </c>
    </row>
    <row r="11" spans="2:22" ht="16.5" customHeight="1">
      <c r="B11" s="8" t="s">
        <v>688</v>
      </c>
      <c r="C11" s="201" t="s">
        <v>701</v>
      </c>
      <c r="D11" s="15" t="s">
        <v>707</v>
      </c>
      <c r="E11" s="202">
        <v>0</v>
      </c>
      <c r="F11" s="229" t="s">
        <v>703</v>
      </c>
      <c r="G11" s="201" t="s">
        <v>663</v>
      </c>
      <c r="H11" s="223">
        <v>13940</v>
      </c>
      <c r="I11" s="224">
        <v>280</v>
      </c>
      <c r="J11" s="204">
        <f>H11-I11</f>
        <v>13660</v>
      </c>
      <c r="K11" s="226" t="s">
        <v>704</v>
      </c>
      <c r="L11" s="143"/>
      <c r="M11" s="143"/>
      <c r="N11" s="143"/>
      <c r="Q11" s="536">
        <v>0</v>
      </c>
      <c r="R11" s="716"/>
      <c r="S11" s="531">
        <f>J11*2.5%</f>
        <v>341.5</v>
      </c>
      <c r="T11" s="532">
        <f t="shared" ref="T11:T18" si="4">J11-S11</f>
        <v>13318.5</v>
      </c>
      <c r="U11" s="533">
        <v>400</v>
      </c>
      <c r="V11" s="534">
        <f t="shared" si="3"/>
        <v>12918.5</v>
      </c>
    </row>
    <row r="12" spans="2:22" ht="16.5" customHeight="1">
      <c r="B12" s="8" t="s">
        <v>688</v>
      </c>
      <c r="C12" s="201" t="s">
        <v>701</v>
      </c>
      <c r="D12" s="15" t="s">
        <v>708</v>
      </c>
      <c r="E12" s="202">
        <v>0</v>
      </c>
      <c r="F12" s="229" t="s">
        <v>703</v>
      </c>
      <c r="G12" s="201" t="s">
        <v>709</v>
      </c>
      <c r="H12" s="223">
        <v>13940</v>
      </c>
      <c r="I12" s="224">
        <v>280</v>
      </c>
      <c r="J12" s="204">
        <f>H12-I12</f>
        <v>13660</v>
      </c>
      <c r="K12" s="226" t="s">
        <v>704</v>
      </c>
      <c r="L12" s="143"/>
      <c r="M12" s="143"/>
      <c r="N12" s="143"/>
      <c r="Q12" s="536"/>
      <c r="R12" s="717"/>
      <c r="S12" s="531">
        <f>J12*2.5%</f>
        <v>341.5</v>
      </c>
      <c r="T12" s="532">
        <f t="shared" si="4"/>
        <v>13318.5</v>
      </c>
      <c r="U12" s="533">
        <v>400</v>
      </c>
      <c r="V12" s="534">
        <f t="shared" si="3"/>
        <v>12918.5</v>
      </c>
    </row>
    <row r="13" spans="2:22" ht="16.5" customHeight="1">
      <c r="B13" s="8" t="s">
        <v>688</v>
      </c>
      <c r="C13" s="201" t="s">
        <v>701</v>
      </c>
      <c r="D13" s="15" t="s">
        <v>710</v>
      </c>
      <c r="E13" s="202">
        <v>0</v>
      </c>
      <c r="F13" s="229" t="s">
        <v>711</v>
      </c>
      <c r="G13" s="201" t="s">
        <v>648</v>
      </c>
      <c r="H13" s="223">
        <v>13990</v>
      </c>
      <c r="I13" s="224">
        <v>480</v>
      </c>
      <c r="J13" s="204">
        <f t="shared" ref="J13:J18" si="5">H13-I13</f>
        <v>13510</v>
      </c>
      <c r="K13" s="226" t="s">
        <v>704</v>
      </c>
      <c r="L13" s="143">
        <v>7.0000000000000007E-2</v>
      </c>
      <c r="M13" s="143">
        <v>7.0000000000000007E-2</v>
      </c>
      <c r="N13" s="143">
        <v>7.0000000000000007E-2</v>
      </c>
      <c r="P13" t="s">
        <v>712</v>
      </c>
      <c r="Q13" s="536">
        <v>0</v>
      </c>
      <c r="R13" s="717"/>
      <c r="S13" s="531">
        <f t="shared" ref="S13:S17" si="6">J13*5%</f>
        <v>675.5</v>
      </c>
      <c r="T13" s="532">
        <f t="shared" si="4"/>
        <v>12834.5</v>
      </c>
      <c r="U13" s="533">
        <v>400</v>
      </c>
      <c r="V13" s="534">
        <f t="shared" si="3"/>
        <v>12434.5</v>
      </c>
    </row>
    <row r="14" spans="2:22" ht="16.5" customHeight="1">
      <c r="B14" s="8" t="s">
        <v>688</v>
      </c>
      <c r="C14" s="201" t="s">
        <v>701</v>
      </c>
      <c r="D14" s="15" t="s">
        <v>713</v>
      </c>
      <c r="E14" s="202">
        <v>0</v>
      </c>
      <c r="F14" s="229" t="s">
        <v>711</v>
      </c>
      <c r="G14" s="201" t="s">
        <v>663</v>
      </c>
      <c r="H14" s="223">
        <v>14940</v>
      </c>
      <c r="I14" s="224">
        <v>480</v>
      </c>
      <c r="J14" s="204">
        <f t="shared" si="5"/>
        <v>14460</v>
      </c>
      <c r="K14" s="226" t="s">
        <v>704</v>
      </c>
      <c r="L14" s="143"/>
      <c r="M14" s="143"/>
      <c r="N14" s="143"/>
      <c r="Q14" s="536">
        <v>0</v>
      </c>
      <c r="R14" s="717"/>
      <c r="S14" s="531">
        <f>J14*2.5%</f>
        <v>361.5</v>
      </c>
      <c r="T14" s="532">
        <f t="shared" si="4"/>
        <v>14098.5</v>
      </c>
      <c r="U14" s="533">
        <v>400</v>
      </c>
      <c r="V14" s="534">
        <f t="shared" si="3"/>
        <v>13698.5</v>
      </c>
    </row>
    <row r="15" spans="2:22" ht="16.5" customHeight="1">
      <c r="B15" s="8" t="s">
        <v>688</v>
      </c>
      <c r="C15" s="201" t="s">
        <v>701</v>
      </c>
      <c r="D15" s="230" t="s">
        <v>714</v>
      </c>
      <c r="E15" s="202">
        <v>0</v>
      </c>
      <c r="F15" s="229" t="s">
        <v>711</v>
      </c>
      <c r="G15" s="201" t="s">
        <v>709</v>
      </c>
      <c r="H15" s="223">
        <v>14940</v>
      </c>
      <c r="I15" s="224">
        <v>480</v>
      </c>
      <c r="J15" s="204">
        <f t="shared" si="5"/>
        <v>14460</v>
      </c>
      <c r="K15" s="226" t="s">
        <v>704</v>
      </c>
      <c r="L15" s="143"/>
      <c r="M15" s="143"/>
      <c r="N15" s="143"/>
      <c r="Q15" s="536"/>
      <c r="R15" s="718"/>
      <c r="S15" s="531">
        <f>J15*2.5%</f>
        <v>361.5</v>
      </c>
      <c r="T15" s="532">
        <f t="shared" si="4"/>
        <v>14098.5</v>
      </c>
      <c r="U15" s="533">
        <v>400</v>
      </c>
      <c r="V15" s="534">
        <f t="shared" si="3"/>
        <v>13698.5</v>
      </c>
    </row>
    <row r="16" spans="2:22" ht="16.5" customHeight="1">
      <c r="B16" s="8" t="s">
        <v>688</v>
      </c>
      <c r="C16" s="201" t="s">
        <v>701</v>
      </c>
      <c r="D16" s="15" t="s">
        <v>715</v>
      </c>
      <c r="E16" s="202">
        <v>0</v>
      </c>
      <c r="F16" s="229" t="s">
        <v>716</v>
      </c>
      <c r="G16" s="201" t="s">
        <v>717</v>
      </c>
      <c r="H16" s="223">
        <v>15790</v>
      </c>
      <c r="I16" s="224">
        <v>280</v>
      </c>
      <c r="J16" s="204">
        <f t="shared" si="5"/>
        <v>15510</v>
      </c>
      <c r="K16" s="722" t="s">
        <v>718</v>
      </c>
      <c r="L16" s="143"/>
      <c r="M16" s="143"/>
      <c r="N16" s="143"/>
      <c r="Q16" s="536" t="s">
        <v>274</v>
      </c>
      <c r="R16" s="547" t="s">
        <v>719</v>
      </c>
      <c r="S16" s="531">
        <f t="shared" si="6"/>
        <v>775.5</v>
      </c>
      <c r="T16" s="532">
        <f t="shared" si="4"/>
        <v>14734.5</v>
      </c>
      <c r="U16" s="533">
        <v>400</v>
      </c>
      <c r="V16" s="534">
        <f t="shared" si="3"/>
        <v>14334.5</v>
      </c>
    </row>
    <row r="17" spans="2:22" ht="16.5" customHeight="1">
      <c r="B17" s="8" t="s">
        <v>688</v>
      </c>
      <c r="C17" s="201" t="s">
        <v>701</v>
      </c>
      <c r="D17" s="15" t="s">
        <v>720</v>
      </c>
      <c r="E17" s="202">
        <v>0</v>
      </c>
      <c r="F17" s="229" t="s">
        <v>721</v>
      </c>
      <c r="G17" s="201" t="s">
        <v>717</v>
      </c>
      <c r="H17" s="223">
        <v>16990</v>
      </c>
      <c r="I17" s="224">
        <v>280</v>
      </c>
      <c r="J17" s="231">
        <f t="shared" si="5"/>
        <v>16710</v>
      </c>
      <c r="K17" s="723"/>
      <c r="L17" s="143"/>
      <c r="M17" s="143"/>
      <c r="N17" s="143"/>
      <c r="Q17" s="536" t="s">
        <v>274</v>
      </c>
      <c r="R17" s="547"/>
      <c r="S17" s="531">
        <f t="shared" si="6"/>
        <v>835.5</v>
      </c>
      <c r="T17" s="532">
        <f t="shared" si="4"/>
        <v>15874.5</v>
      </c>
      <c r="U17" s="533">
        <v>700</v>
      </c>
      <c r="V17" s="534">
        <f t="shared" si="3"/>
        <v>15174.5</v>
      </c>
    </row>
    <row r="18" spans="2:22" ht="16.5" customHeight="1">
      <c r="B18" s="9" t="s">
        <v>688</v>
      </c>
      <c r="C18" s="217" t="s">
        <v>722</v>
      </c>
      <c r="D18" s="19" t="s">
        <v>723</v>
      </c>
      <c r="E18" s="218">
        <v>0</v>
      </c>
      <c r="F18" s="19" t="s">
        <v>724</v>
      </c>
      <c r="G18" s="217" t="s">
        <v>717</v>
      </c>
      <c r="H18" s="219">
        <v>18990</v>
      </c>
      <c r="I18" s="232">
        <v>280</v>
      </c>
      <c r="J18" s="223">
        <f t="shared" si="5"/>
        <v>18710</v>
      </c>
      <c r="K18" s="233"/>
      <c r="L18" s="228">
        <v>7.0000000000000007E-2</v>
      </c>
      <c r="M18" s="228">
        <v>7.0000000000000007E-2</v>
      </c>
      <c r="N18" s="228">
        <v>7.0000000000000007E-2</v>
      </c>
      <c r="O18" s="20"/>
      <c r="P18" s="20" t="s">
        <v>725</v>
      </c>
      <c r="Q18" s="535" t="s">
        <v>274</v>
      </c>
      <c r="R18" s="547" t="s">
        <v>726</v>
      </c>
      <c r="S18" s="531">
        <f>J18*5%</f>
        <v>935.5</v>
      </c>
      <c r="T18" s="532">
        <f t="shared" si="4"/>
        <v>17774.5</v>
      </c>
      <c r="U18" s="533">
        <v>700</v>
      </c>
      <c r="V18" s="534">
        <f t="shared" si="3"/>
        <v>17074.5</v>
      </c>
    </row>
    <row r="19" spans="2:22" ht="16.5" customHeight="1">
      <c r="B19" s="8" t="s">
        <v>688</v>
      </c>
      <c r="C19" s="201" t="s">
        <v>722</v>
      </c>
      <c r="D19" s="15" t="s">
        <v>727</v>
      </c>
      <c r="E19" s="202">
        <v>0</v>
      </c>
      <c r="F19" s="15" t="s">
        <v>728</v>
      </c>
      <c r="G19" s="201" t="s">
        <v>717</v>
      </c>
      <c r="H19" s="223">
        <v>20590</v>
      </c>
      <c r="I19" s="234">
        <v>280</v>
      </c>
      <c r="J19" s="231">
        <f>H19-I19</f>
        <v>20310</v>
      </c>
      <c r="K19" s="235"/>
      <c r="L19" s="143">
        <v>7.0000000000000007E-2</v>
      </c>
      <c r="M19" s="143">
        <v>7.0000000000000007E-2</v>
      </c>
      <c r="N19" s="143">
        <v>7.0000000000000007E-2</v>
      </c>
      <c r="P19" t="s">
        <v>729</v>
      </c>
      <c r="Q19" s="536" t="s">
        <v>274</v>
      </c>
      <c r="R19" s="724" t="s">
        <v>666</v>
      </c>
      <c r="S19" s="725"/>
      <c r="T19" s="725"/>
      <c r="U19" s="725"/>
      <c r="V19" s="726"/>
    </row>
    <row r="20" spans="2:22" ht="16.5" customHeight="1">
      <c r="B20" s="236" t="s">
        <v>688</v>
      </c>
      <c r="C20" s="217" t="s">
        <v>730</v>
      </c>
      <c r="D20" s="237" t="s">
        <v>731</v>
      </c>
      <c r="E20" s="218">
        <v>0</v>
      </c>
      <c r="F20" s="237" t="s">
        <v>732</v>
      </c>
      <c r="G20" s="19" t="s">
        <v>717</v>
      </c>
      <c r="H20" s="238">
        <v>19990</v>
      </c>
      <c r="I20" s="220">
        <v>180</v>
      </c>
      <c r="J20" s="204">
        <f>H20-I20</f>
        <v>19810</v>
      </c>
      <c r="K20" s="222"/>
      <c r="L20" s="228"/>
      <c r="M20" s="228"/>
      <c r="N20" s="228"/>
      <c r="O20" s="20"/>
      <c r="P20" s="20"/>
      <c r="Q20" s="535" t="s">
        <v>274</v>
      </c>
      <c r="R20" s="547" t="s">
        <v>733</v>
      </c>
      <c r="S20" s="531">
        <f>J20*2.5%</f>
        <v>495.25</v>
      </c>
      <c r="T20" s="532">
        <f t="shared" ref="T20" si="7">J20-S20</f>
        <v>19314.75</v>
      </c>
      <c r="U20" s="533">
        <v>700</v>
      </c>
      <c r="V20" s="534">
        <f t="shared" si="3"/>
        <v>18614.75</v>
      </c>
    </row>
    <row r="21" spans="2:22" ht="16.5" customHeight="1">
      <c r="B21" s="239" t="s">
        <v>688</v>
      </c>
      <c r="C21" s="201" t="s">
        <v>730</v>
      </c>
      <c r="D21" s="240" t="s">
        <v>734</v>
      </c>
      <c r="E21" s="202">
        <v>0</v>
      </c>
      <c r="F21" s="240" t="s">
        <v>735</v>
      </c>
      <c r="G21" s="15" t="s">
        <v>717</v>
      </c>
      <c r="H21" s="241">
        <v>22390</v>
      </c>
      <c r="I21" s="224"/>
      <c r="J21" s="204">
        <f t="shared" ref="J21:J23" si="8">H21-I21</f>
        <v>22390</v>
      </c>
      <c r="K21" s="226"/>
      <c r="L21" s="143"/>
      <c r="M21" s="143"/>
      <c r="N21" s="143"/>
      <c r="Q21" s="536" t="s">
        <v>274</v>
      </c>
      <c r="R21" s="724" t="s">
        <v>666</v>
      </c>
      <c r="S21" s="725"/>
      <c r="T21" s="725"/>
      <c r="U21" s="725"/>
      <c r="V21" s="726"/>
    </row>
    <row r="22" spans="2:22">
      <c r="B22" s="10" t="s">
        <v>688</v>
      </c>
      <c r="C22" s="256" t="s">
        <v>730</v>
      </c>
      <c r="D22" s="22" t="s">
        <v>736</v>
      </c>
      <c r="E22" s="258">
        <v>0</v>
      </c>
      <c r="F22" s="22" t="s">
        <v>737</v>
      </c>
      <c r="G22" s="256" t="s">
        <v>717</v>
      </c>
      <c r="H22" s="479">
        <v>23990</v>
      </c>
      <c r="I22" s="398"/>
      <c r="J22" s="231">
        <f t="shared" si="8"/>
        <v>23990</v>
      </c>
      <c r="K22" s="480"/>
      <c r="L22" s="438"/>
      <c r="M22" s="438"/>
      <c r="N22" s="438"/>
      <c r="O22" s="18"/>
      <c r="P22" s="18"/>
      <c r="Q22" s="537" t="s">
        <v>274</v>
      </c>
      <c r="R22" s="724" t="s">
        <v>666</v>
      </c>
      <c r="S22" s="725"/>
      <c r="T22" s="725"/>
      <c r="U22" s="725"/>
      <c r="V22" s="726"/>
    </row>
    <row r="23" spans="2:22" ht="15.75" thickBot="1">
      <c r="B23" s="242" t="s">
        <v>688</v>
      </c>
      <c r="C23" s="208" t="s">
        <v>730</v>
      </c>
      <c r="D23" s="243" t="s">
        <v>738</v>
      </c>
      <c r="E23" s="209">
        <v>0</v>
      </c>
      <c r="F23" s="244" t="s">
        <v>739</v>
      </c>
      <c r="G23" s="149" t="s">
        <v>717</v>
      </c>
      <c r="H23" s="245">
        <v>29990</v>
      </c>
      <c r="I23" s="246">
        <v>100</v>
      </c>
      <c r="J23" s="211">
        <f t="shared" si="8"/>
        <v>29890</v>
      </c>
      <c r="K23" s="212"/>
      <c r="L23" s="16"/>
      <c r="M23" s="16"/>
      <c r="N23" s="16"/>
      <c r="O23" s="16"/>
      <c r="P23" s="16"/>
      <c r="Q23" s="538" t="s">
        <v>218</v>
      </c>
      <c r="R23" s="727" t="s">
        <v>666</v>
      </c>
      <c r="S23" s="728"/>
      <c r="T23" s="728"/>
      <c r="U23" s="728"/>
      <c r="V23" s="729"/>
    </row>
    <row r="24" spans="2:22">
      <c r="H24" s="247"/>
      <c r="J24" s="247"/>
    </row>
    <row r="25" spans="2:22">
      <c r="H25" s="247"/>
      <c r="J25" s="247"/>
    </row>
    <row r="26" spans="2:22">
      <c r="H26" s="247"/>
    </row>
    <row r="27" spans="2:22">
      <c r="H27" s="247"/>
    </row>
    <row r="28" spans="2:22">
      <c r="H28" s="247"/>
    </row>
    <row r="31" spans="2:22" ht="16.5" hidden="1" customHeight="1">
      <c r="B31" s="8" t="s">
        <v>298</v>
      </c>
      <c r="C31" s="201" t="s">
        <v>299</v>
      </c>
      <c r="D31" s="131" t="s">
        <v>304</v>
      </c>
      <c r="E31" s="202">
        <v>0</v>
      </c>
      <c r="F31" s="131" t="s">
        <v>305</v>
      </c>
      <c r="G31" s="15"/>
      <c r="H31" s="249"/>
      <c r="I31" s="249"/>
      <c r="J31" s="249"/>
      <c r="K31" s="249"/>
    </row>
    <row r="32" spans="2:22" ht="16.5" hidden="1" customHeight="1">
      <c r="B32" s="8" t="s">
        <v>298</v>
      </c>
      <c r="C32" s="201" t="s">
        <v>299</v>
      </c>
      <c r="D32" s="131" t="s">
        <v>308</v>
      </c>
      <c r="E32" s="202">
        <v>0</v>
      </c>
      <c r="F32" s="131" t="s">
        <v>309</v>
      </c>
      <c r="G32" s="15"/>
      <c r="H32" s="249"/>
      <c r="I32" s="249"/>
      <c r="J32" s="249"/>
      <c r="K32" s="249"/>
    </row>
    <row r="33" spans="2:11" ht="16.5" hidden="1" customHeight="1">
      <c r="B33" s="8" t="s">
        <v>298</v>
      </c>
      <c r="C33" s="201" t="s">
        <v>299</v>
      </c>
      <c r="D33" s="131" t="s">
        <v>312</v>
      </c>
      <c r="E33" s="202">
        <v>0</v>
      </c>
      <c r="F33" s="131" t="s">
        <v>313</v>
      </c>
      <c r="G33" s="15"/>
      <c r="H33" s="249"/>
      <c r="I33" s="249"/>
      <c r="J33" s="249"/>
      <c r="K33" s="249"/>
    </row>
    <row r="34" spans="2:11" ht="16.5" hidden="1" customHeight="1">
      <c r="B34" s="145" t="s">
        <v>298</v>
      </c>
      <c r="C34" s="208" t="s">
        <v>299</v>
      </c>
      <c r="D34" s="147" t="s">
        <v>316</v>
      </c>
      <c r="E34" s="209">
        <v>0</v>
      </c>
      <c r="F34" s="147" t="s">
        <v>317</v>
      </c>
      <c r="G34" s="149"/>
      <c r="H34" s="249"/>
      <c r="I34" s="249"/>
      <c r="J34" s="249"/>
      <c r="K34" s="249"/>
    </row>
  </sheetData>
  <autoFilter ref="B5:G22" xr:uid="{9AB883C0-4463-4E10-A0FD-51B9BAD74B17}"/>
  <mergeCells count="11">
    <mergeCell ref="K16:K17"/>
    <mergeCell ref="R19:V19"/>
    <mergeCell ref="R21:V21"/>
    <mergeCell ref="R22:V22"/>
    <mergeCell ref="R23:V23"/>
    <mergeCell ref="R11:R15"/>
    <mergeCell ref="B1:G1"/>
    <mergeCell ref="B2:G2"/>
    <mergeCell ref="H4:K4"/>
    <mergeCell ref="R4:V4"/>
    <mergeCell ref="R7:R9"/>
  </mergeCells>
  <conditionalFormatting sqref="L6:N21">
    <cfRule type="cellIs" dxfId="12" priority="3" operator="between">
      <formula>0.01</formula>
      <formula>0.06</formula>
    </cfRule>
  </conditionalFormatting>
  <conditionalFormatting sqref="L6:N21">
    <cfRule type="expression" dxfId="11" priority="4">
      <formula>#REF!&lt;&gt;#REF!</formula>
    </cfRule>
  </conditionalFormatting>
  <conditionalFormatting sqref="L22:N22">
    <cfRule type="cellIs" dxfId="10" priority="1" operator="between">
      <formula>0.01</formula>
      <formula>0.06</formula>
    </cfRule>
  </conditionalFormatting>
  <conditionalFormatting sqref="L22:N22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AD6F-6709-472E-AB94-AAC68851B813}">
  <dimension ref="B1:AI89"/>
  <sheetViews>
    <sheetView showGridLines="0" zoomScale="80" zoomScaleNormal="80" workbookViewId="0">
      <pane xSplit="6" ySplit="5" topLeftCell="AD6" activePane="bottomRight" state="frozen"/>
      <selection pane="bottomRight" activeCell="Z13" sqref="Z13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7109375" customWidth="1"/>
    <col min="3" max="3" width="8.140625" style="1" customWidth="1"/>
    <col min="4" max="4" width="29.140625" customWidth="1"/>
    <col min="5" max="5" width="9.28515625" style="1" customWidth="1"/>
    <col min="6" max="6" width="36.28515625" customWidth="1"/>
    <col min="7" max="7" width="13.140625" customWidth="1"/>
    <col min="8" max="8" width="11.7109375" style="1" customWidth="1"/>
    <col min="9" max="9" width="10.7109375" style="1" customWidth="1"/>
    <col min="10" max="10" width="10.28515625" style="1" customWidth="1"/>
    <col min="11" max="11" width="12.85546875" style="1" customWidth="1"/>
    <col min="12" max="12" width="11" style="1" customWidth="1"/>
    <col min="13" max="16" width="11.5703125" style="1" customWidth="1"/>
    <col min="17" max="17" width="62.28515625" style="1" customWidth="1"/>
    <col min="18" max="20" width="11.42578125" hidden="1" customWidth="1"/>
    <col min="21" max="21" width="11" hidden="1" customWidth="1"/>
    <col min="22" max="22" width="17.5703125" hidden="1" customWidth="1"/>
    <col min="23" max="23" width="6.7109375" style="1" customWidth="1"/>
    <col min="24" max="24" width="8.7109375" customWidth="1"/>
    <col min="25" max="25" width="11.140625" customWidth="1"/>
    <col min="27" max="27" width="17.28515625" customWidth="1"/>
    <col min="28" max="28" width="18.28515625" customWidth="1"/>
    <col min="29" max="29" width="23" customWidth="1"/>
    <col min="30" max="30" width="7" customWidth="1"/>
    <col min="33" max="33" width="15.7109375" customWidth="1"/>
    <col min="34" max="34" width="16.7109375" customWidth="1"/>
    <col min="35" max="35" width="23.28515625" customWidth="1"/>
  </cols>
  <sheetData>
    <row r="1" spans="2:35" s="2" customFormat="1" ht="15" customHeight="1">
      <c r="B1" s="666"/>
      <c r="C1" s="666"/>
      <c r="D1" s="666"/>
      <c r="E1" s="666"/>
      <c r="F1" s="666"/>
      <c r="G1" s="666"/>
      <c r="H1" s="489"/>
      <c r="I1" s="489"/>
      <c r="J1" s="489"/>
      <c r="K1" s="489"/>
      <c r="L1" s="489"/>
      <c r="M1" s="489"/>
      <c r="N1" s="489"/>
      <c r="O1" s="489"/>
      <c r="P1" s="489"/>
      <c r="Q1" s="489"/>
      <c r="W1" s="6"/>
    </row>
    <row r="2" spans="2:35" ht="26.25">
      <c r="B2" s="732">
        <v>44378</v>
      </c>
      <c r="C2" s="733"/>
      <c r="D2" s="733"/>
      <c r="E2" s="733"/>
      <c r="F2" s="733"/>
      <c r="G2" s="733"/>
      <c r="H2" s="490"/>
      <c r="I2" s="490"/>
      <c r="J2" s="490"/>
      <c r="K2" s="490"/>
      <c r="L2" s="490"/>
      <c r="M2" s="490"/>
      <c r="N2" s="490"/>
      <c r="O2" s="490"/>
      <c r="P2" s="490"/>
      <c r="Q2" s="490"/>
    </row>
    <row r="3" spans="2:35" ht="18" customHeight="1" thickBot="1">
      <c r="Y3" s="734" t="s">
        <v>740</v>
      </c>
      <c r="Z3" s="735"/>
      <c r="AA3" s="735"/>
      <c r="AB3" s="735"/>
      <c r="AC3" s="736"/>
      <c r="AE3" s="734" t="s">
        <v>741</v>
      </c>
      <c r="AF3" s="735"/>
      <c r="AG3" s="735"/>
      <c r="AH3" s="735"/>
      <c r="AI3" s="736"/>
    </row>
    <row r="4" spans="2:35" ht="32.450000000000003" customHeight="1" thickBot="1">
      <c r="H4" s="676" t="s">
        <v>405</v>
      </c>
      <c r="I4" s="677"/>
      <c r="J4" s="677"/>
      <c r="K4" s="676" t="s">
        <v>259</v>
      </c>
      <c r="L4" s="677"/>
      <c r="M4" s="677"/>
      <c r="N4" s="676" t="s">
        <v>2</v>
      </c>
      <c r="O4" s="677"/>
      <c r="P4" s="677"/>
      <c r="Q4" s="491"/>
      <c r="Y4" s="737" t="s">
        <v>261</v>
      </c>
      <c r="Z4" s="737"/>
      <c r="AA4" s="494" t="s">
        <v>262</v>
      </c>
      <c r="AB4" s="494" t="s">
        <v>263</v>
      </c>
      <c r="AC4" s="494" t="s">
        <v>264</v>
      </c>
      <c r="AD4" s="495"/>
      <c r="AE4" s="737" t="s">
        <v>261</v>
      </c>
      <c r="AF4" s="737"/>
      <c r="AG4" s="494" t="s">
        <v>262</v>
      </c>
      <c r="AH4" s="494" t="s">
        <v>263</v>
      </c>
      <c r="AI4" s="494" t="s">
        <v>264</v>
      </c>
    </row>
    <row r="5" spans="2:35" ht="77.25" customHeight="1" thickBot="1">
      <c r="B5" s="100" t="s">
        <v>4</v>
      </c>
      <c r="C5" s="101" t="s">
        <v>5</v>
      </c>
      <c r="D5" s="102" t="s">
        <v>6</v>
      </c>
      <c r="E5" s="101" t="s">
        <v>7</v>
      </c>
      <c r="F5" s="102" t="s">
        <v>8</v>
      </c>
      <c r="G5" s="103" t="s">
        <v>9</v>
      </c>
      <c r="H5" s="104" t="s">
        <v>742</v>
      </c>
      <c r="I5" s="105" t="s">
        <v>11</v>
      </c>
      <c r="J5" s="105" t="s">
        <v>296</v>
      </c>
      <c r="K5" s="106" t="s">
        <v>742</v>
      </c>
      <c r="L5" s="106" t="s">
        <v>11</v>
      </c>
      <c r="M5" s="107" t="s">
        <v>296</v>
      </c>
      <c r="N5" s="108" t="s">
        <v>742</v>
      </c>
      <c r="O5" s="109" t="s">
        <v>11</v>
      </c>
      <c r="P5" s="110" t="s">
        <v>296</v>
      </c>
      <c r="Q5" s="101" t="s">
        <v>13</v>
      </c>
      <c r="R5" s="111" t="s">
        <v>14</v>
      </c>
      <c r="S5" s="12" t="s">
        <v>15</v>
      </c>
      <c r="T5" s="12" t="s">
        <v>16</v>
      </c>
      <c r="U5" s="13" t="s">
        <v>17</v>
      </c>
      <c r="V5" s="13" t="s">
        <v>18</v>
      </c>
      <c r="W5" s="112" t="s">
        <v>19</v>
      </c>
      <c r="Y5" s="488" t="s">
        <v>743</v>
      </c>
      <c r="Z5" s="488" t="s">
        <v>744</v>
      </c>
      <c r="AA5" s="488" t="s">
        <v>744</v>
      </c>
      <c r="AB5" s="488" t="s">
        <v>744</v>
      </c>
      <c r="AC5" s="488" t="s">
        <v>744</v>
      </c>
      <c r="AE5" s="488" t="s">
        <v>743</v>
      </c>
      <c r="AF5" s="488" t="s">
        <v>744</v>
      </c>
      <c r="AG5" s="488" t="s">
        <v>744</v>
      </c>
      <c r="AH5" s="488" t="s">
        <v>744</v>
      </c>
      <c r="AI5" s="488" t="s">
        <v>744</v>
      </c>
    </row>
    <row r="6" spans="2:35" ht="16.5" customHeight="1">
      <c r="B6" s="113" t="s">
        <v>745</v>
      </c>
      <c r="C6" s="114" t="s">
        <v>746</v>
      </c>
      <c r="D6" s="115" t="s">
        <v>747</v>
      </c>
      <c r="E6" s="116">
        <v>7.4999999999999997E-2</v>
      </c>
      <c r="F6" s="115" t="s">
        <v>748</v>
      </c>
      <c r="G6" s="117" t="s">
        <v>29</v>
      </c>
      <c r="H6" s="118"/>
      <c r="I6" s="119"/>
      <c r="J6" s="120"/>
      <c r="K6" s="121">
        <v>9890</v>
      </c>
      <c r="L6" s="122">
        <v>200</v>
      </c>
      <c r="M6" s="123">
        <f>K6-L6</f>
        <v>9690</v>
      </c>
      <c r="N6" s="124"/>
      <c r="O6" s="125"/>
      <c r="P6" s="126"/>
      <c r="Q6" s="738" t="s">
        <v>749</v>
      </c>
      <c r="R6" s="127">
        <v>7.0000000000000007E-2</v>
      </c>
      <c r="S6" s="128">
        <v>7.0000000000000007E-2</v>
      </c>
      <c r="T6" s="128">
        <v>7.0000000000000007E-2</v>
      </c>
      <c r="U6" s="14"/>
      <c r="V6" s="14" t="s">
        <v>750</v>
      </c>
      <c r="W6" s="129">
        <v>0</v>
      </c>
      <c r="Y6" s="496"/>
      <c r="Z6" s="497"/>
      <c r="AA6" s="497"/>
      <c r="AB6" s="497"/>
      <c r="AC6" s="497"/>
      <c r="AE6" s="496"/>
      <c r="AF6" s="497"/>
      <c r="AG6" s="497"/>
      <c r="AH6" s="497"/>
      <c r="AI6" s="497"/>
    </row>
    <row r="7" spans="2:35" ht="16.5" customHeight="1">
      <c r="B7" s="8" t="s">
        <v>745</v>
      </c>
      <c r="C7" s="130" t="s">
        <v>746</v>
      </c>
      <c r="D7" s="131" t="s">
        <v>751</v>
      </c>
      <c r="E7" s="132">
        <v>0</v>
      </c>
      <c r="F7" s="131" t="s">
        <v>752</v>
      </c>
      <c r="G7" s="15" t="s">
        <v>34</v>
      </c>
      <c r="H7" s="133"/>
      <c r="I7" s="134"/>
      <c r="J7" s="135"/>
      <c r="K7" s="136">
        <v>10190</v>
      </c>
      <c r="L7" s="137">
        <v>200</v>
      </c>
      <c r="M7" s="138">
        <f t="shared" ref="M7:M76" si="0">K7-L7</f>
        <v>9990</v>
      </c>
      <c r="N7" s="139"/>
      <c r="O7" s="140"/>
      <c r="P7" s="141"/>
      <c r="Q7" s="739"/>
      <c r="R7" s="142">
        <v>7.0000000000000007E-2</v>
      </c>
      <c r="S7" s="143">
        <v>7.0000000000000007E-2</v>
      </c>
      <c r="T7" s="143">
        <v>7.0000000000000007E-2</v>
      </c>
      <c r="V7" t="s">
        <v>750</v>
      </c>
      <c r="W7" s="144">
        <v>0</v>
      </c>
      <c r="Y7" s="496"/>
      <c r="Z7" s="497"/>
      <c r="AA7" s="497"/>
      <c r="AB7" s="497"/>
      <c r="AC7" s="497"/>
      <c r="AE7" s="496"/>
      <c r="AF7" s="497"/>
      <c r="AG7" s="497"/>
      <c r="AH7" s="497"/>
      <c r="AI7" s="497"/>
    </row>
    <row r="8" spans="2:35" ht="16.5" customHeight="1">
      <c r="B8" s="8" t="s">
        <v>745</v>
      </c>
      <c r="C8" s="130" t="s">
        <v>746</v>
      </c>
      <c r="D8" s="131" t="s">
        <v>753</v>
      </c>
      <c r="E8" s="132">
        <v>0</v>
      </c>
      <c r="F8" s="131" t="s">
        <v>754</v>
      </c>
      <c r="G8" s="15" t="s">
        <v>34</v>
      </c>
      <c r="H8" s="133"/>
      <c r="I8" s="134"/>
      <c r="J8" s="135"/>
      <c r="K8" s="136">
        <v>10190</v>
      </c>
      <c r="L8" s="137">
        <v>200</v>
      </c>
      <c r="M8" s="138">
        <f t="shared" si="0"/>
        <v>9990</v>
      </c>
      <c r="N8" s="139"/>
      <c r="O8" s="140"/>
      <c r="P8" s="141"/>
      <c r="Q8" s="739"/>
      <c r="R8" s="142">
        <v>7.0000000000000007E-2</v>
      </c>
      <c r="S8" s="143">
        <v>7.0000000000000007E-2</v>
      </c>
      <c r="T8" s="143">
        <v>7.0000000000000007E-2</v>
      </c>
      <c r="V8" t="s">
        <v>755</v>
      </c>
      <c r="W8" s="144">
        <v>0</v>
      </c>
      <c r="Y8" s="496"/>
      <c r="Z8" s="497"/>
      <c r="AA8" s="497"/>
      <c r="AB8" s="497"/>
      <c r="AC8" s="497"/>
      <c r="AE8" s="496"/>
      <c r="AF8" s="497"/>
      <c r="AG8" s="497"/>
      <c r="AH8" s="497"/>
      <c r="AI8" s="497"/>
    </row>
    <row r="9" spans="2:35" ht="16.5" customHeight="1" thickBot="1">
      <c r="B9" s="145" t="s">
        <v>745</v>
      </c>
      <c r="C9" s="146" t="s">
        <v>746</v>
      </c>
      <c r="D9" s="147" t="s">
        <v>756</v>
      </c>
      <c r="E9" s="148">
        <v>0</v>
      </c>
      <c r="F9" s="147" t="s">
        <v>757</v>
      </c>
      <c r="G9" s="149" t="s">
        <v>137</v>
      </c>
      <c r="H9" s="150"/>
      <c r="I9" s="151"/>
      <c r="J9" s="152"/>
      <c r="K9" s="153">
        <v>10290</v>
      </c>
      <c r="L9" s="154">
        <v>200</v>
      </c>
      <c r="M9" s="155">
        <f t="shared" si="0"/>
        <v>10090</v>
      </c>
      <c r="N9" s="156"/>
      <c r="O9" s="157"/>
      <c r="P9" s="158"/>
      <c r="Q9" s="740"/>
      <c r="R9" s="159">
        <v>7.0000000000000007E-2</v>
      </c>
      <c r="S9" s="160">
        <v>7.0000000000000007E-2</v>
      </c>
      <c r="T9" s="160">
        <v>7.0000000000000007E-2</v>
      </c>
      <c r="U9" s="16"/>
      <c r="V9" s="16" t="s">
        <v>755</v>
      </c>
      <c r="W9" s="161">
        <v>0</v>
      </c>
      <c r="Y9" s="496"/>
      <c r="Z9" s="497"/>
      <c r="AA9" s="497"/>
      <c r="AB9" s="497"/>
      <c r="AC9" s="497"/>
      <c r="AE9" s="496"/>
      <c r="AF9" s="497"/>
      <c r="AG9" s="497"/>
      <c r="AH9" s="497"/>
      <c r="AI9" s="497"/>
    </row>
    <row r="10" spans="2:35" ht="25.9" customHeight="1">
      <c r="B10" s="113" t="s">
        <v>745</v>
      </c>
      <c r="C10" s="114" t="s">
        <v>758</v>
      </c>
      <c r="D10" s="115" t="s">
        <v>759</v>
      </c>
      <c r="E10" s="116">
        <v>7.4999999999999997E-2</v>
      </c>
      <c r="F10" s="115" t="s">
        <v>760</v>
      </c>
      <c r="G10" s="117" t="s">
        <v>29</v>
      </c>
      <c r="H10" s="118"/>
      <c r="I10" s="119"/>
      <c r="J10" s="120"/>
      <c r="K10" s="121">
        <v>11390</v>
      </c>
      <c r="L10" s="122">
        <v>200</v>
      </c>
      <c r="M10" s="123">
        <f t="shared" si="0"/>
        <v>11190</v>
      </c>
      <c r="N10" s="124"/>
      <c r="O10" s="125"/>
      <c r="P10" s="126"/>
      <c r="Q10" s="730" t="s">
        <v>761</v>
      </c>
      <c r="R10" s="127">
        <v>7.0000000000000007E-2</v>
      </c>
      <c r="S10" s="128">
        <v>7.0000000000000007E-2</v>
      </c>
      <c r="T10" s="128">
        <v>7.0000000000000007E-2</v>
      </c>
      <c r="U10" s="14"/>
      <c r="V10" s="14" t="s">
        <v>762</v>
      </c>
      <c r="W10" s="129">
        <v>0</v>
      </c>
      <c r="Y10" s="496"/>
      <c r="Z10" s="497"/>
      <c r="AA10" s="497"/>
      <c r="AB10" s="497"/>
      <c r="AC10" s="497"/>
      <c r="AE10" s="496"/>
      <c r="AF10" s="497"/>
      <c r="AG10" s="497"/>
      <c r="AH10" s="497"/>
      <c r="AI10" s="497"/>
    </row>
    <row r="11" spans="2:35" ht="16.5" customHeight="1">
      <c r="B11" s="8" t="s">
        <v>745</v>
      </c>
      <c r="C11" s="130" t="s">
        <v>758</v>
      </c>
      <c r="D11" s="131" t="s">
        <v>763</v>
      </c>
      <c r="E11" s="132">
        <v>0</v>
      </c>
      <c r="F11" s="131" t="s">
        <v>764</v>
      </c>
      <c r="G11" s="15" t="s">
        <v>34</v>
      </c>
      <c r="H11" s="133"/>
      <c r="I11" s="134"/>
      <c r="J11" s="135"/>
      <c r="K11" s="136">
        <v>11590</v>
      </c>
      <c r="L11" s="137">
        <v>200</v>
      </c>
      <c r="M11" s="138">
        <f t="shared" si="0"/>
        <v>11390</v>
      </c>
      <c r="N11" s="139"/>
      <c r="O11" s="140"/>
      <c r="P11" s="141"/>
      <c r="Q11" s="731"/>
      <c r="R11" s="142">
        <v>7.0000000000000007E-2</v>
      </c>
      <c r="S11" s="143">
        <v>7.0000000000000007E-2</v>
      </c>
      <c r="T11" s="143">
        <v>7.0000000000000007E-2</v>
      </c>
      <c r="V11" t="s">
        <v>762</v>
      </c>
      <c r="W11" s="144">
        <v>0</v>
      </c>
      <c r="Y11" s="496"/>
      <c r="Z11" s="497"/>
      <c r="AA11" s="497"/>
      <c r="AB11" s="497"/>
      <c r="AC11" s="497"/>
      <c r="AE11" s="496"/>
      <c r="AF11" s="497"/>
      <c r="AG11" s="497"/>
      <c r="AH11" s="497"/>
      <c r="AI11" s="497"/>
    </row>
    <row r="12" spans="2:35" ht="16.5" customHeight="1">
      <c r="B12" s="8" t="s">
        <v>745</v>
      </c>
      <c r="C12" s="130" t="s">
        <v>758</v>
      </c>
      <c r="D12" s="131" t="s">
        <v>765</v>
      </c>
      <c r="E12" s="132">
        <v>7.4999999999999997E-2</v>
      </c>
      <c r="F12" s="131" t="s">
        <v>766</v>
      </c>
      <c r="G12" s="15" t="s">
        <v>29</v>
      </c>
      <c r="H12" s="133"/>
      <c r="I12" s="134"/>
      <c r="J12" s="135"/>
      <c r="K12" s="136">
        <v>12290</v>
      </c>
      <c r="L12" s="137">
        <v>200</v>
      </c>
      <c r="M12" s="138">
        <f t="shared" si="0"/>
        <v>12090</v>
      </c>
      <c r="N12" s="139"/>
      <c r="O12" s="140"/>
      <c r="P12" s="141"/>
      <c r="Q12" s="470"/>
      <c r="R12" s="142">
        <v>7.0000000000000007E-2</v>
      </c>
      <c r="S12" s="143">
        <v>7.0000000000000007E-2</v>
      </c>
      <c r="T12" s="143">
        <v>7.0000000000000007E-2</v>
      </c>
      <c r="V12" t="e">
        <v>#N/A</v>
      </c>
      <c r="W12" s="144">
        <v>0</v>
      </c>
      <c r="Y12" s="496"/>
      <c r="Z12" s="497"/>
      <c r="AA12" s="497"/>
      <c r="AB12" s="497"/>
      <c r="AC12" s="497"/>
      <c r="AE12" s="496"/>
      <c r="AF12" s="497"/>
      <c r="AG12" s="497"/>
      <c r="AH12" s="497"/>
      <c r="AI12" s="497"/>
    </row>
    <row r="13" spans="2:35" ht="16.5" customHeight="1" thickBot="1">
      <c r="B13" s="8" t="s">
        <v>745</v>
      </c>
      <c r="C13" s="130" t="s">
        <v>758</v>
      </c>
      <c r="D13" s="131" t="s">
        <v>767</v>
      </c>
      <c r="E13" s="132">
        <v>0</v>
      </c>
      <c r="F13" s="131" t="s">
        <v>768</v>
      </c>
      <c r="G13" s="15" t="s">
        <v>34</v>
      </c>
      <c r="H13" s="133"/>
      <c r="I13" s="134"/>
      <c r="J13" s="135"/>
      <c r="K13" s="136">
        <v>12490</v>
      </c>
      <c r="L13" s="137">
        <v>200</v>
      </c>
      <c r="M13" s="138">
        <f t="shared" si="0"/>
        <v>12290</v>
      </c>
      <c r="N13" s="139"/>
      <c r="O13" s="140"/>
      <c r="P13" s="141"/>
      <c r="Q13" s="470"/>
      <c r="R13" s="142">
        <v>7.0000000000000007E-2</v>
      </c>
      <c r="S13" s="143">
        <v>7.0000000000000007E-2</v>
      </c>
      <c r="T13" s="143">
        <v>7.0000000000000007E-2</v>
      </c>
      <c r="V13" t="e">
        <v>#N/A</v>
      </c>
      <c r="W13" s="144">
        <v>0</v>
      </c>
      <c r="Y13" s="496"/>
      <c r="Z13" s="497"/>
      <c r="AA13" s="497"/>
      <c r="AB13" s="497"/>
      <c r="AC13" s="497"/>
      <c r="AE13" s="496"/>
      <c r="AF13" s="497"/>
      <c r="AG13" s="497"/>
      <c r="AH13" s="497"/>
      <c r="AI13" s="497"/>
    </row>
    <row r="14" spans="2:35" ht="16.5" customHeight="1">
      <c r="B14" s="8" t="s">
        <v>745</v>
      </c>
      <c r="C14" s="130" t="s">
        <v>758</v>
      </c>
      <c r="D14" s="131" t="s">
        <v>769</v>
      </c>
      <c r="E14" s="132">
        <v>7.4999999999999997E-2</v>
      </c>
      <c r="F14" s="131" t="s">
        <v>770</v>
      </c>
      <c r="G14" s="15" t="s">
        <v>29</v>
      </c>
      <c r="H14" s="133"/>
      <c r="I14" s="134"/>
      <c r="J14" s="135"/>
      <c r="K14" s="136">
        <v>12690</v>
      </c>
      <c r="L14" s="137">
        <v>200</v>
      </c>
      <c r="M14" s="138">
        <f t="shared" si="0"/>
        <v>12490</v>
      </c>
      <c r="N14" s="139"/>
      <c r="O14" s="140"/>
      <c r="P14" s="141"/>
      <c r="Q14" s="730" t="s">
        <v>761</v>
      </c>
      <c r="R14" s="142">
        <v>7.0000000000000007E-2</v>
      </c>
      <c r="S14" s="143">
        <v>7.0000000000000007E-2</v>
      </c>
      <c r="T14" s="143">
        <v>7.0000000000000007E-2</v>
      </c>
      <c r="V14" t="e">
        <v>#N/A</v>
      </c>
      <c r="W14" s="144">
        <v>0</v>
      </c>
      <c r="Y14" s="496"/>
      <c r="Z14" s="497"/>
      <c r="AA14" s="497"/>
      <c r="AB14" s="497"/>
      <c r="AC14" s="497"/>
      <c r="AE14" s="496"/>
      <c r="AF14" s="497"/>
      <c r="AG14" s="497"/>
      <c r="AH14" s="497"/>
      <c r="AI14" s="497"/>
    </row>
    <row r="15" spans="2:35" ht="16.5" customHeight="1">
      <c r="B15" s="8" t="s">
        <v>745</v>
      </c>
      <c r="C15" s="130" t="s">
        <v>758</v>
      </c>
      <c r="D15" s="131" t="s">
        <v>771</v>
      </c>
      <c r="E15" s="132">
        <v>0</v>
      </c>
      <c r="F15" s="131" t="s">
        <v>772</v>
      </c>
      <c r="G15" s="15" t="s">
        <v>34</v>
      </c>
      <c r="H15" s="133"/>
      <c r="I15" s="134"/>
      <c r="J15" s="135"/>
      <c r="K15" s="136">
        <v>12890</v>
      </c>
      <c r="L15" s="137">
        <v>200</v>
      </c>
      <c r="M15" s="138">
        <f t="shared" si="0"/>
        <v>12690</v>
      </c>
      <c r="N15" s="139"/>
      <c r="O15" s="140"/>
      <c r="P15" s="141"/>
      <c r="Q15" s="731"/>
      <c r="R15" s="142">
        <v>7.0000000000000007E-2</v>
      </c>
      <c r="S15" s="143">
        <v>7.0000000000000007E-2</v>
      </c>
      <c r="T15" s="143">
        <v>7.0000000000000007E-2</v>
      </c>
      <c r="V15" t="e">
        <v>#N/A</v>
      </c>
      <c r="W15" s="144">
        <v>0</v>
      </c>
      <c r="Y15" s="496"/>
      <c r="Z15" s="497"/>
      <c r="AA15" s="497"/>
      <c r="AB15" s="497"/>
      <c r="AC15" s="497"/>
      <c r="AE15" s="496"/>
      <c r="AF15" s="497"/>
      <c r="AG15" s="497"/>
      <c r="AH15" s="497"/>
      <c r="AI15" s="497"/>
    </row>
    <row r="16" spans="2:35" ht="16.5" customHeight="1">
      <c r="B16" s="8" t="s">
        <v>745</v>
      </c>
      <c r="C16" s="130" t="s">
        <v>758</v>
      </c>
      <c r="D16" s="162" t="s">
        <v>773</v>
      </c>
      <c r="E16" s="132">
        <v>7.4999999999999997E-2</v>
      </c>
      <c r="F16" s="131" t="s">
        <v>774</v>
      </c>
      <c r="G16" s="15" t="s">
        <v>29</v>
      </c>
      <c r="H16" s="133"/>
      <c r="I16" s="134"/>
      <c r="J16" s="135"/>
      <c r="K16" s="136">
        <v>13390</v>
      </c>
      <c r="L16" s="137">
        <v>200</v>
      </c>
      <c r="M16" s="138">
        <f t="shared" si="0"/>
        <v>13190</v>
      </c>
      <c r="N16" s="139"/>
      <c r="O16" s="140"/>
      <c r="P16" s="141"/>
      <c r="Q16" s="470"/>
      <c r="R16" s="142"/>
      <c r="S16" s="143"/>
      <c r="T16" s="143"/>
      <c r="W16" s="144">
        <v>0</v>
      </c>
      <c r="Y16" s="496"/>
      <c r="Z16" s="497"/>
      <c r="AA16" s="497"/>
      <c r="AB16" s="497"/>
      <c r="AC16" s="497"/>
      <c r="AE16" s="496"/>
      <c r="AF16" s="497"/>
      <c r="AG16" s="497"/>
      <c r="AH16" s="497"/>
      <c r="AI16" s="497"/>
    </row>
    <row r="17" spans="2:35" ht="16.5" customHeight="1" thickBot="1">
      <c r="B17" s="145" t="s">
        <v>745</v>
      </c>
      <c r="C17" s="146" t="s">
        <v>758</v>
      </c>
      <c r="D17" s="163" t="s">
        <v>775</v>
      </c>
      <c r="E17" s="148">
        <v>0</v>
      </c>
      <c r="F17" s="147" t="s">
        <v>776</v>
      </c>
      <c r="G17" s="149" t="s">
        <v>34</v>
      </c>
      <c r="H17" s="150"/>
      <c r="I17" s="151"/>
      <c r="J17" s="152"/>
      <c r="K17" s="153">
        <v>13590</v>
      </c>
      <c r="L17" s="154">
        <v>200</v>
      </c>
      <c r="M17" s="155">
        <f t="shared" si="0"/>
        <v>13390</v>
      </c>
      <c r="N17" s="156"/>
      <c r="O17" s="157"/>
      <c r="P17" s="158"/>
      <c r="Q17" s="471"/>
      <c r="R17" s="159"/>
      <c r="S17" s="160"/>
      <c r="T17" s="160"/>
      <c r="U17" s="16"/>
      <c r="V17" s="16"/>
      <c r="W17" s="161">
        <v>0</v>
      </c>
      <c r="Y17" s="496"/>
      <c r="Z17" s="497"/>
      <c r="AA17" s="497"/>
      <c r="AB17" s="497"/>
      <c r="AC17" s="497"/>
      <c r="AE17" s="496"/>
      <c r="AF17" s="497"/>
      <c r="AG17" s="497"/>
      <c r="AH17" s="497"/>
      <c r="AI17" s="497"/>
    </row>
    <row r="18" spans="2:35" ht="16.5" customHeight="1">
      <c r="B18" s="113" t="s">
        <v>745</v>
      </c>
      <c r="C18" s="114" t="s">
        <v>777</v>
      </c>
      <c r="D18" s="164" t="s">
        <v>778</v>
      </c>
      <c r="E18" s="116">
        <v>7.4999999999999997E-2</v>
      </c>
      <c r="F18" s="115" t="s">
        <v>779</v>
      </c>
      <c r="G18" s="117" t="s">
        <v>29</v>
      </c>
      <c r="H18" s="118"/>
      <c r="I18" s="119"/>
      <c r="J18" s="120"/>
      <c r="K18" s="121">
        <v>11490</v>
      </c>
      <c r="L18" s="122">
        <v>200</v>
      </c>
      <c r="M18" s="123">
        <f>K18-L18</f>
        <v>11290</v>
      </c>
      <c r="N18" s="121">
        <v>11990</v>
      </c>
      <c r="O18" s="122">
        <v>500</v>
      </c>
      <c r="P18" s="123">
        <f>N18-O18</f>
        <v>11490</v>
      </c>
      <c r="Q18" s="730" t="s">
        <v>780</v>
      </c>
      <c r="R18" s="127"/>
      <c r="S18" s="128"/>
      <c r="T18" s="128"/>
      <c r="U18" s="14"/>
      <c r="V18" s="14"/>
      <c r="W18" s="129" t="s">
        <v>274</v>
      </c>
      <c r="Y18" s="496">
        <v>0.03</v>
      </c>
      <c r="Z18" s="497">
        <f>Y18*M18</f>
        <v>338.7</v>
      </c>
      <c r="AA18" s="497">
        <f>M18-Z18</f>
        <v>10951.3</v>
      </c>
      <c r="AB18" s="497">
        <v>400</v>
      </c>
      <c r="AC18" s="497">
        <f>AA18-AB18</f>
        <v>10551.3</v>
      </c>
      <c r="AE18" s="496">
        <v>0.03</v>
      </c>
      <c r="AF18" s="497">
        <f>AE18*P18</f>
        <v>344.7</v>
      </c>
      <c r="AG18" s="497">
        <f>P18-AF18</f>
        <v>11145.3</v>
      </c>
      <c r="AH18" s="497">
        <v>400</v>
      </c>
      <c r="AI18" s="497">
        <f>AG18-AH18</f>
        <v>10745.3</v>
      </c>
    </row>
    <row r="19" spans="2:35" ht="16.5" customHeight="1">
      <c r="B19" s="8" t="s">
        <v>745</v>
      </c>
      <c r="C19" s="130" t="s">
        <v>777</v>
      </c>
      <c r="D19" s="162" t="s">
        <v>781</v>
      </c>
      <c r="E19" s="132">
        <v>0</v>
      </c>
      <c r="F19" s="15" t="s">
        <v>782</v>
      </c>
      <c r="G19" s="15" t="s">
        <v>34</v>
      </c>
      <c r="H19" s="133"/>
      <c r="I19" s="134"/>
      <c r="J19" s="135"/>
      <c r="K19" s="136">
        <v>11890</v>
      </c>
      <c r="L19" s="137">
        <v>200</v>
      </c>
      <c r="M19" s="138">
        <f>K19-L19</f>
        <v>11690</v>
      </c>
      <c r="N19" s="136">
        <v>12590</v>
      </c>
      <c r="O19" s="137">
        <v>500</v>
      </c>
      <c r="P19" s="138">
        <f>N19-O19</f>
        <v>12090</v>
      </c>
      <c r="Q19" s="731"/>
      <c r="R19" s="142"/>
      <c r="S19" s="143"/>
      <c r="T19" s="143"/>
      <c r="W19" s="144" t="s">
        <v>274</v>
      </c>
      <c r="Y19" s="496">
        <v>0.03</v>
      </c>
      <c r="Z19" s="497">
        <f>Y19*M19</f>
        <v>350.7</v>
      </c>
      <c r="AA19" s="497">
        <f>M19-Z19</f>
        <v>11339.3</v>
      </c>
      <c r="AB19" s="497">
        <v>400</v>
      </c>
      <c r="AC19" s="497">
        <f>AA19-AB19</f>
        <v>10939.3</v>
      </c>
      <c r="AE19" s="496">
        <v>0.03</v>
      </c>
      <c r="AF19" s="497">
        <f>AE19*P19</f>
        <v>362.7</v>
      </c>
      <c r="AG19" s="497">
        <f>P19-AF19</f>
        <v>11727.3</v>
      </c>
      <c r="AH19" s="497">
        <v>400</v>
      </c>
      <c r="AI19" s="497">
        <f>AG19-AH19</f>
        <v>11327.3</v>
      </c>
    </row>
    <row r="20" spans="2:35" ht="16.5" customHeight="1">
      <c r="B20" s="8" t="s">
        <v>745</v>
      </c>
      <c r="C20" s="130" t="s">
        <v>777</v>
      </c>
      <c r="D20" s="162" t="s">
        <v>783</v>
      </c>
      <c r="E20" s="132">
        <v>7.4999999999999997E-2</v>
      </c>
      <c r="F20" s="15" t="s">
        <v>784</v>
      </c>
      <c r="G20" s="15" t="s">
        <v>29</v>
      </c>
      <c r="H20" s="133"/>
      <c r="I20" s="134"/>
      <c r="J20" s="135"/>
      <c r="K20" s="136">
        <v>12490</v>
      </c>
      <c r="L20" s="137">
        <v>200</v>
      </c>
      <c r="M20" s="138">
        <f t="shared" ref="M20:M31" si="1">K20-L20</f>
        <v>12290</v>
      </c>
      <c r="N20" s="136">
        <v>12890</v>
      </c>
      <c r="O20" s="137">
        <v>500</v>
      </c>
      <c r="P20" s="138">
        <f t="shared" ref="P20:P31" si="2">N20-O20</f>
        <v>12390</v>
      </c>
      <c r="Q20" s="472"/>
      <c r="R20" s="142"/>
      <c r="S20" s="143"/>
      <c r="T20" s="143"/>
      <c r="W20" s="144" t="s">
        <v>274</v>
      </c>
      <c r="Y20" s="496"/>
      <c r="Z20" s="497"/>
      <c r="AA20" s="497"/>
      <c r="AB20" s="497"/>
      <c r="AC20" s="497"/>
      <c r="AE20" s="496"/>
      <c r="AF20" s="497"/>
      <c r="AG20" s="497"/>
      <c r="AH20" s="497"/>
      <c r="AI20" s="497"/>
    </row>
    <row r="21" spans="2:35" ht="16.5" customHeight="1" thickBot="1">
      <c r="B21" s="8" t="s">
        <v>745</v>
      </c>
      <c r="C21" s="130" t="s">
        <v>777</v>
      </c>
      <c r="D21" s="162" t="s">
        <v>785</v>
      </c>
      <c r="E21" s="132">
        <v>0</v>
      </c>
      <c r="F21" s="15" t="s">
        <v>786</v>
      </c>
      <c r="G21" s="15" t="s">
        <v>34</v>
      </c>
      <c r="H21" s="133"/>
      <c r="I21" s="134"/>
      <c r="J21" s="135"/>
      <c r="K21" s="136">
        <v>13090</v>
      </c>
      <c r="L21" s="137">
        <v>200</v>
      </c>
      <c r="M21" s="138">
        <f t="shared" si="1"/>
        <v>12890</v>
      </c>
      <c r="N21" s="136">
        <v>13490</v>
      </c>
      <c r="O21" s="137">
        <v>500</v>
      </c>
      <c r="P21" s="138">
        <f t="shared" si="2"/>
        <v>12990</v>
      </c>
      <c r="Q21" s="472"/>
      <c r="R21" s="142"/>
      <c r="S21" s="143"/>
      <c r="T21" s="143"/>
      <c r="W21" s="144" t="s">
        <v>274</v>
      </c>
      <c r="Y21" s="496"/>
      <c r="Z21" s="497"/>
      <c r="AA21" s="497"/>
      <c r="AB21" s="497"/>
      <c r="AC21" s="497"/>
      <c r="AE21" s="496"/>
      <c r="AF21" s="497"/>
      <c r="AG21" s="497"/>
      <c r="AH21" s="497"/>
      <c r="AI21" s="497"/>
    </row>
    <row r="22" spans="2:35" ht="16.5" customHeight="1">
      <c r="B22" s="8" t="s">
        <v>745</v>
      </c>
      <c r="C22" s="130" t="s">
        <v>777</v>
      </c>
      <c r="D22" s="162" t="s">
        <v>787</v>
      </c>
      <c r="E22" s="132">
        <v>7.4999999999999997E-2</v>
      </c>
      <c r="F22" s="15" t="s">
        <v>788</v>
      </c>
      <c r="G22" s="15" t="s">
        <v>29</v>
      </c>
      <c r="H22" s="133"/>
      <c r="I22" s="134"/>
      <c r="J22" s="135"/>
      <c r="K22" s="136">
        <v>12890</v>
      </c>
      <c r="L22" s="137">
        <v>200</v>
      </c>
      <c r="M22" s="138">
        <f t="shared" si="1"/>
        <v>12690</v>
      </c>
      <c r="N22" s="136">
        <v>13290</v>
      </c>
      <c r="O22" s="137">
        <v>500</v>
      </c>
      <c r="P22" s="138">
        <f t="shared" si="2"/>
        <v>12790</v>
      </c>
      <c r="Q22" s="730" t="s">
        <v>780</v>
      </c>
      <c r="R22" s="142"/>
      <c r="S22" s="143"/>
      <c r="T22" s="143"/>
      <c r="W22" s="144" t="s">
        <v>274</v>
      </c>
      <c r="Y22" s="496">
        <v>0.03</v>
      </c>
      <c r="Z22" s="497">
        <f t="shared" ref="Z22:Z31" si="3">Y22*M22</f>
        <v>380.7</v>
      </c>
      <c r="AA22" s="497">
        <f t="shared" ref="AA22:AA31" si="4">M22-Z22</f>
        <v>12309.3</v>
      </c>
      <c r="AB22" s="497">
        <v>400</v>
      </c>
      <c r="AC22" s="497">
        <f>AA22-AB22</f>
        <v>11909.3</v>
      </c>
      <c r="AE22" s="496">
        <v>0.03</v>
      </c>
      <c r="AF22" s="497">
        <f t="shared" ref="AF22:AF31" si="5">AE22*P22</f>
        <v>383.7</v>
      </c>
      <c r="AG22" s="497">
        <f t="shared" ref="AG22:AG31" si="6">P22-AF22</f>
        <v>12406.3</v>
      </c>
      <c r="AH22" s="497">
        <v>400</v>
      </c>
      <c r="AI22" s="497">
        <f>AG22-AH22</f>
        <v>12006.3</v>
      </c>
    </row>
    <row r="23" spans="2:35" ht="16.5" customHeight="1">
      <c r="B23" s="8" t="s">
        <v>745</v>
      </c>
      <c r="C23" s="130" t="s">
        <v>777</v>
      </c>
      <c r="D23" s="162" t="s">
        <v>789</v>
      </c>
      <c r="E23" s="132">
        <v>0</v>
      </c>
      <c r="F23" s="15" t="s">
        <v>790</v>
      </c>
      <c r="G23" s="15" t="s">
        <v>34</v>
      </c>
      <c r="H23" s="133"/>
      <c r="I23" s="134"/>
      <c r="J23" s="135"/>
      <c r="K23" s="136">
        <v>13290</v>
      </c>
      <c r="L23" s="137">
        <v>200</v>
      </c>
      <c r="M23" s="138">
        <f t="shared" si="1"/>
        <v>13090</v>
      </c>
      <c r="N23" s="136">
        <v>13890</v>
      </c>
      <c r="O23" s="137">
        <v>500</v>
      </c>
      <c r="P23" s="138">
        <f t="shared" si="2"/>
        <v>13390</v>
      </c>
      <c r="Q23" s="731"/>
      <c r="R23" s="142"/>
      <c r="S23" s="143"/>
      <c r="T23" s="143"/>
      <c r="W23" s="144" t="s">
        <v>274</v>
      </c>
      <c r="Y23" s="496">
        <v>0.03</v>
      </c>
      <c r="Z23" s="497">
        <f t="shared" si="3"/>
        <v>392.7</v>
      </c>
      <c r="AA23" s="497">
        <f t="shared" si="4"/>
        <v>12697.3</v>
      </c>
      <c r="AB23" s="497">
        <v>400</v>
      </c>
      <c r="AC23" s="497">
        <f t="shared" ref="AC23:AC31" si="7">AA23-AB23</f>
        <v>12297.3</v>
      </c>
      <c r="AE23" s="496">
        <v>0.03</v>
      </c>
      <c r="AF23" s="497">
        <f t="shared" si="5"/>
        <v>401.7</v>
      </c>
      <c r="AG23" s="497">
        <f t="shared" si="6"/>
        <v>12988.3</v>
      </c>
      <c r="AH23" s="497">
        <v>400</v>
      </c>
      <c r="AI23" s="497">
        <f t="shared" ref="AI23:AI31" si="8">AG23-AH23</f>
        <v>12588.3</v>
      </c>
    </row>
    <row r="24" spans="2:35" ht="16.5" customHeight="1">
      <c r="B24" s="8" t="s">
        <v>745</v>
      </c>
      <c r="C24" s="130" t="s">
        <v>777</v>
      </c>
      <c r="D24" s="162" t="s">
        <v>791</v>
      </c>
      <c r="E24" s="132">
        <v>7.4999999999999997E-2</v>
      </c>
      <c r="F24" s="15" t="s">
        <v>792</v>
      </c>
      <c r="G24" s="15" t="s">
        <v>29</v>
      </c>
      <c r="H24" s="133"/>
      <c r="I24" s="134"/>
      <c r="J24" s="135"/>
      <c r="K24" s="136">
        <v>13590</v>
      </c>
      <c r="L24" s="137">
        <v>200</v>
      </c>
      <c r="M24" s="138">
        <f t="shared" si="1"/>
        <v>13390</v>
      </c>
      <c r="N24" s="136">
        <v>13990</v>
      </c>
      <c r="O24" s="137">
        <v>500</v>
      </c>
      <c r="P24" s="138">
        <f t="shared" si="2"/>
        <v>13490</v>
      </c>
      <c r="Q24" s="472"/>
      <c r="R24" s="142"/>
      <c r="S24" s="143"/>
      <c r="T24" s="143"/>
      <c r="W24" s="144" t="s">
        <v>274</v>
      </c>
      <c r="Y24" s="496">
        <v>1.4999999999999999E-2</v>
      </c>
      <c r="Z24" s="497">
        <f t="shared" si="3"/>
        <v>200.85</v>
      </c>
      <c r="AA24" s="497">
        <f t="shared" si="4"/>
        <v>13189.15</v>
      </c>
      <c r="AB24" s="497">
        <v>400</v>
      </c>
      <c r="AC24" s="497">
        <f t="shared" si="7"/>
        <v>12789.15</v>
      </c>
      <c r="AE24" s="496">
        <v>1.4999999999999999E-2</v>
      </c>
      <c r="AF24" s="497">
        <f t="shared" si="5"/>
        <v>202.35</v>
      </c>
      <c r="AG24" s="497">
        <f t="shared" si="6"/>
        <v>13287.65</v>
      </c>
      <c r="AH24" s="497">
        <v>400</v>
      </c>
      <c r="AI24" s="497">
        <f t="shared" si="8"/>
        <v>12887.65</v>
      </c>
    </row>
    <row r="25" spans="2:35" ht="16.5" customHeight="1" thickBot="1">
      <c r="B25" s="145" t="s">
        <v>745</v>
      </c>
      <c r="C25" s="146" t="s">
        <v>777</v>
      </c>
      <c r="D25" s="165" t="s">
        <v>793</v>
      </c>
      <c r="E25" s="148">
        <v>0</v>
      </c>
      <c r="F25" s="149" t="s">
        <v>794</v>
      </c>
      <c r="G25" s="149" t="s">
        <v>34</v>
      </c>
      <c r="H25" s="150"/>
      <c r="I25" s="151"/>
      <c r="J25" s="152"/>
      <c r="K25" s="153">
        <v>13990</v>
      </c>
      <c r="L25" s="154">
        <v>200</v>
      </c>
      <c r="M25" s="155">
        <f t="shared" si="1"/>
        <v>13790</v>
      </c>
      <c r="N25" s="153">
        <v>14590</v>
      </c>
      <c r="O25" s="137">
        <v>500</v>
      </c>
      <c r="P25" s="155">
        <f t="shared" si="2"/>
        <v>14090</v>
      </c>
      <c r="Q25" s="473"/>
      <c r="R25" s="159"/>
      <c r="S25" s="160"/>
      <c r="T25" s="160"/>
      <c r="U25" s="16"/>
      <c r="V25" s="16"/>
      <c r="W25" s="161" t="s">
        <v>274</v>
      </c>
      <c r="Y25" s="496">
        <v>1.4999999999999999E-2</v>
      </c>
      <c r="Z25" s="497">
        <f t="shared" si="3"/>
        <v>206.85</v>
      </c>
      <c r="AA25" s="497">
        <f t="shared" si="4"/>
        <v>13583.15</v>
      </c>
      <c r="AB25" s="497">
        <v>400</v>
      </c>
      <c r="AC25" s="497">
        <f t="shared" si="7"/>
        <v>13183.15</v>
      </c>
      <c r="AE25" s="496">
        <v>1.4999999999999999E-2</v>
      </c>
      <c r="AF25" s="497">
        <f t="shared" si="5"/>
        <v>211.35</v>
      </c>
      <c r="AG25" s="497">
        <f t="shared" si="6"/>
        <v>13878.65</v>
      </c>
      <c r="AH25" s="497">
        <v>400</v>
      </c>
      <c r="AI25" s="497">
        <f t="shared" si="8"/>
        <v>13478.65</v>
      </c>
    </row>
    <row r="26" spans="2:35" ht="16.5" customHeight="1">
      <c r="B26" s="113" t="s">
        <v>745</v>
      </c>
      <c r="C26" s="114" t="s">
        <v>795</v>
      </c>
      <c r="D26" s="115" t="s">
        <v>796</v>
      </c>
      <c r="E26" s="116">
        <v>0.1</v>
      </c>
      <c r="F26" s="115" t="s">
        <v>797</v>
      </c>
      <c r="G26" s="117" t="s">
        <v>29</v>
      </c>
      <c r="H26" s="118"/>
      <c r="I26" s="119"/>
      <c r="J26" s="120"/>
      <c r="K26" s="121">
        <v>12890</v>
      </c>
      <c r="L26" s="122">
        <v>200</v>
      </c>
      <c r="M26" s="123">
        <f t="shared" si="1"/>
        <v>12690</v>
      </c>
      <c r="N26" s="121">
        <v>12990</v>
      </c>
      <c r="O26" s="122">
        <v>400</v>
      </c>
      <c r="P26" s="123">
        <f t="shared" si="2"/>
        <v>12590</v>
      </c>
      <c r="Q26" s="730" t="s">
        <v>798</v>
      </c>
      <c r="R26" s="127">
        <v>7.0000000000000007E-2</v>
      </c>
      <c r="S26" s="128">
        <v>7.0000000000000007E-2</v>
      </c>
      <c r="T26" s="128">
        <v>7.0000000000000007E-2</v>
      </c>
      <c r="U26" s="14"/>
      <c r="V26" s="14" t="e">
        <v>#N/A</v>
      </c>
      <c r="W26" s="166" t="s">
        <v>274</v>
      </c>
      <c r="Y26" s="496">
        <v>0.05</v>
      </c>
      <c r="Z26" s="497">
        <f t="shared" si="3"/>
        <v>634.5</v>
      </c>
      <c r="AA26" s="497">
        <f t="shared" si="4"/>
        <v>12055.5</v>
      </c>
      <c r="AB26" s="497">
        <v>400</v>
      </c>
      <c r="AC26" s="497">
        <f t="shared" si="7"/>
        <v>11655.5</v>
      </c>
      <c r="AE26" s="496">
        <v>0.05</v>
      </c>
      <c r="AF26" s="497">
        <f t="shared" si="5"/>
        <v>629.5</v>
      </c>
      <c r="AG26" s="497">
        <f t="shared" si="6"/>
        <v>11960.5</v>
      </c>
      <c r="AH26" s="497">
        <v>400</v>
      </c>
      <c r="AI26" s="497">
        <f t="shared" si="8"/>
        <v>11560.5</v>
      </c>
    </row>
    <row r="27" spans="2:35" ht="16.5" customHeight="1">
      <c r="B27" s="8" t="s">
        <v>745</v>
      </c>
      <c r="C27" s="130" t="s">
        <v>795</v>
      </c>
      <c r="D27" s="131" t="s">
        <v>799</v>
      </c>
      <c r="E27" s="132">
        <v>0</v>
      </c>
      <c r="F27" s="131" t="s">
        <v>800</v>
      </c>
      <c r="G27" s="15" t="s">
        <v>34</v>
      </c>
      <c r="H27" s="133"/>
      <c r="I27" s="134"/>
      <c r="J27" s="135"/>
      <c r="K27" s="136">
        <v>12890</v>
      </c>
      <c r="L27" s="137">
        <v>200</v>
      </c>
      <c r="M27" s="138">
        <f t="shared" si="1"/>
        <v>12690</v>
      </c>
      <c r="N27" s="136">
        <v>13490</v>
      </c>
      <c r="O27" s="137">
        <v>400</v>
      </c>
      <c r="P27" s="138">
        <f t="shared" si="2"/>
        <v>13090</v>
      </c>
      <c r="Q27" s="731"/>
      <c r="R27" s="142">
        <v>7.0000000000000007E-2</v>
      </c>
      <c r="S27" s="143">
        <v>7.0000000000000007E-2</v>
      </c>
      <c r="T27" s="143">
        <v>7.0000000000000007E-2</v>
      </c>
      <c r="V27" t="e">
        <v>#N/A</v>
      </c>
      <c r="W27" s="167" t="s">
        <v>274</v>
      </c>
      <c r="Y27" s="496">
        <v>0.05</v>
      </c>
      <c r="Z27" s="497">
        <f t="shared" si="3"/>
        <v>634.5</v>
      </c>
      <c r="AA27" s="497">
        <f t="shared" si="4"/>
        <v>12055.5</v>
      </c>
      <c r="AB27" s="497">
        <v>400</v>
      </c>
      <c r="AC27" s="497">
        <f t="shared" si="7"/>
        <v>11655.5</v>
      </c>
      <c r="AE27" s="496">
        <v>0.05</v>
      </c>
      <c r="AF27" s="497">
        <f t="shared" si="5"/>
        <v>654.5</v>
      </c>
      <c r="AG27" s="497">
        <f t="shared" si="6"/>
        <v>12435.5</v>
      </c>
      <c r="AH27" s="497">
        <v>400</v>
      </c>
      <c r="AI27" s="497">
        <f t="shared" si="8"/>
        <v>12035.5</v>
      </c>
    </row>
    <row r="28" spans="2:35" ht="16.5" customHeight="1">
      <c r="B28" s="8" t="s">
        <v>745</v>
      </c>
      <c r="C28" s="130" t="s">
        <v>795</v>
      </c>
      <c r="D28" s="131" t="s">
        <v>801</v>
      </c>
      <c r="E28" s="132">
        <v>0.1</v>
      </c>
      <c r="F28" s="131" t="s">
        <v>802</v>
      </c>
      <c r="G28" s="15" t="s">
        <v>29</v>
      </c>
      <c r="H28" s="133"/>
      <c r="I28" s="134"/>
      <c r="J28" s="135"/>
      <c r="K28" s="136">
        <v>13790</v>
      </c>
      <c r="L28" s="137">
        <v>200</v>
      </c>
      <c r="M28" s="138">
        <f t="shared" si="1"/>
        <v>13590</v>
      </c>
      <c r="N28" s="136">
        <v>13990</v>
      </c>
      <c r="O28" s="137">
        <v>400</v>
      </c>
      <c r="P28" s="138">
        <f t="shared" si="2"/>
        <v>13590</v>
      </c>
      <c r="Q28" s="472"/>
      <c r="R28" s="142">
        <v>7.0000000000000007E-2</v>
      </c>
      <c r="S28" s="143">
        <v>7.0000000000000007E-2</v>
      </c>
      <c r="T28" s="143">
        <v>7.0000000000000007E-2</v>
      </c>
      <c r="V28" t="e">
        <v>#N/A</v>
      </c>
      <c r="W28" s="167" t="s">
        <v>274</v>
      </c>
      <c r="Y28" s="496">
        <v>0.05</v>
      </c>
      <c r="Z28" s="497">
        <f t="shared" si="3"/>
        <v>679.5</v>
      </c>
      <c r="AA28" s="497">
        <f t="shared" si="4"/>
        <v>12910.5</v>
      </c>
      <c r="AB28" s="497">
        <v>400</v>
      </c>
      <c r="AC28" s="497">
        <f t="shared" si="7"/>
        <v>12510.5</v>
      </c>
      <c r="AE28" s="496">
        <v>0.05</v>
      </c>
      <c r="AF28" s="497">
        <f t="shared" si="5"/>
        <v>679.5</v>
      </c>
      <c r="AG28" s="497">
        <f t="shared" si="6"/>
        <v>12910.5</v>
      </c>
      <c r="AH28" s="497">
        <v>400</v>
      </c>
      <c r="AI28" s="497">
        <f t="shared" si="8"/>
        <v>12510.5</v>
      </c>
    </row>
    <row r="29" spans="2:35" ht="16.5" customHeight="1">
      <c r="B29" s="8" t="s">
        <v>745</v>
      </c>
      <c r="C29" s="130" t="s">
        <v>795</v>
      </c>
      <c r="D29" s="131" t="s">
        <v>803</v>
      </c>
      <c r="E29" s="132">
        <v>0</v>
      </c>
      <c r="F29" s="131" t="s">
        <v>804</v>
      </c>
      <c r="G29" s="15" t="s">
        <v>34</v>
      </c>
      <c r="H29" s="133"/>
      <c r="I29" s="134"/>
      <c r="J29" s="135"/>
      <c r="K29" s="136">
        <v>13790</v>
      </c>
      <c r="L29" s="137">
        <v>200</v>
      </c>
      <c r="M29" s="138">
        <f t="shared" si="1"/>
        <v>13590</v>
      </c>
      <c r="N29" s="136">
        <v>14490</v>
      </c>
      <c r="O29" s="137">
        <v>400</v>
      </c>
      <c r="P29" s="138">
        <f t="shared" si="2"/>
        <v>14090</v>
      </c>
      <c r="Q29" s="472"/>
      <c r="R29" s="142">
        <v>7.0000000000000007E-2</v>
      </c>
      <c r="S29" s="143">
        <v>7.0000000000000007E-2</v>
      </c>
      <c r="T29" s="143">
        <v>7.0000000000000007E-2</v>
      </c>
      <c r="V29" t="s">
        <v>705</v>
      </c>
      <c r="W29" s="167" t="s">
        <v>274</v>
      </c>
      <c r="Y29" s="496">
        <v>0.05</v>
      </c>
      <c r="Z29" s="497">
        <f t="shared" si="3"/>
        <v>679.5</v>
      </c>
      <c r="AA29" s="497">
        <f t="shared" si="4"/>
        <v>12910.5</v>
      </c>
      <c r="AB29" s="497">
        <v>400</v>
      </c>
      <c r="AC29" s="497">
        <f t="shared" si="7"/>
        <v>12510.5</v>
      </c>
      <c r="AE29" s="496">
        <v>0.05</v>
      </c>
      <c r="AF29" s="497">
        <f t="shared" si="5"/>
        <v>704.5</v>
      </c>
      <c r="AG29" s="497">
        <f t="shared" si="6"/>
        <v>13385.5</v>
      </c>
      <c r="AH29" s="497">
        <v>400</v>
      </c>
      <c r="AI29" s="497">
        <f t="shared" si="8"/>
        <v>12985.5</v>
      </c>
    </row>
    <row r="30" spans="2:35" ht="16.5" customHeight="1">
      <c r="B30" s="8" t="s">
        <v>745</v>
      </c>
      <c r="C30" s="130" t="s">
        <v>795</v>
      </c>
      <c r="D30" s="131" t="s">
        <v>805</v>
      </c>
      <c r="E30" s="132">
        <v>0.1</v>
      </c>
      <c r="F30" s="131" t="s">
        <v>806</v>
      </c>
      <c r="G30" s="15" t="s">
        <v>29</v>
      </c>
      <c r="H30" s="133"/>
      <c r="I30" s="134"/>
      <c r="J30" s="135"/>
      <c r="K30" s="136">
        <v>14790</v>
      </c>
      <c r="L30" s="137">
        <v>200</v>
      </c>
      <c r="M30" s="138">
        <f t="shared" si="1"/>
        <v>14590</v>
      </c>
      <c r="N30" s="136">
        <v>14790</v>
      </c>
      <c r="O30" s="137">
        <v>700</v>
      </c>
      <c r="P30" s="138">
        <f t="shared" si="2"/>
        <v>14090</v>
      </c>
      <c r="Q30" s="472"/>
      <c r="R30" s="142">
        <v>7.0000000000000007E-2</v>
      </c>
      <c r="S30" s="143">
        <v>7.0000000000000007E-2</v>
      </c>
      <c r="T30" s="143">
        <v>7.0000000000000007E-2</v>
      </c>
      <c r="V30" t="s">
        <v>807</v>
      </c>
      <c r="W30" s="167" t="s">
        <v>274</v>
      </c>
      <c r="Y30" s="496">
        <v>0.05</v>
      </c>
      <c r="Z30" s="497">
        <f t="shared" si="3"/>
        <v>729.5</v>
      </c>
      <c r="AA30" s="497">
        <f t="shared" si="4"/>
        <v>13860.5</v>
      </c>
      <c r="AB30" s="497">
        <v>400</v>
      </c>
      <c r="AC30" s="497">
        <f t="shared" si="7"/>
        <v>13460.5</v>
      </c>
      <c r="AE30" s="496">
        <v>0.05</v>
      </c>
      <c r="AF30" s="497">
        <f t="shared" si="5"/>
        <v>704.5</v>
      </c>
      <c r="AG30" s="497">
        <f t="shared" si="6"/>
        <v>13385.5</v>
      </c>
      <c r="AH30" s="497">
        <v>400</v>
      </c>
      <c r="AI30" s="497">
        <f t="shared" si="8"/>
        <v>12985.5</v>
      </c>
    </row>
    <row r="31" spans="2:35" ht="16.5" customHeight="1" thickBot="1">
      <c r="B31" s="145" t="s">
        <v>745</v>
      </c>
      <c r="C31" s="146" t="s">
        <v>795</v>
      </c>
      <c r="D31" s="147" t="s">
        <v>808</v>
      </c>
      <c r="E31" s="148">
        <v>0</v>
      </c>
      <c r="F31" s="147" t="s">
        <v>809</v>
      </c>
      <c r="G31" s="149" t="s">
        <v>34</v>
      </c>
      <c r="H31" s="150"/>
      <c r="I31" s="151"/>
      <c r="J31" s="152"/>
      <c r="K31" s="153">
        <v>14790</v>
      </c>
      <c r="L31" s="154">
        <v>200</v>
      </c>
      <c r="M31" s="155">
        <f t="shared" si="1"/>
        <v>14590</v>
      </c>
      <c r="N31" s="153">
        <v>15290</v>
      </c>
      <c r="O31" s="154">
        <v>700</v>
      </c>
      <c r="P31" s="155">
        <f t="shared" si="2"/>
        <v>14590</v>
      </c>
      <c r="Q31" s="472"/>
      <c r="R31" s="159">
        <v>7.0000000000000007E-2</v>
      </c>
      <c r="S31" s="160">
        <v>7.0000000000000007E-2</v>
      </c>
      <c r="T31" s="160">
        <v>7.0000000000000007E-2</v>
      </c>
      <c r="U31" s="16"/>
      <c r="V31" s="16" t="s">
        <v>712</v>
      </c>
      <c r="W31" s="168" t="s">
        <v>274</v>
      </c>
      <c r="Y31" s="496">
        <v>0.05</v>
      </c>
      <c r="Z31" s="497">
        <f t="shared" si="3"/>
        <v>729.5</v>
      </c>
      <c r="AA31" s="497">
        <f t="shared" si="4"/>
        <v>13860.5</v>
      </c>
      <c r="AB31" s="497">
        <v>400</v>
      </c>
      <c r="AC31" s="497">
        <f t="shared" si="7"/>
        <v>13460.5</v>
      </c>
      <c r="AE31" s="496">
        <v>0.05</v>
      </c>
      <c r="AF31" s="497">
        <f t="shared" si="5"/>
        <v>729.5</v>
      </c>
      <c r="AG31" s="497">
        <f t="shared" si="6"/>
        <v>13860.5</v>
      </c>
      <c r="AH31" s="497">
        <v>400</v>
      </c>
      <c r="AI31" s="497">
        <f t="shared" si="8"/>
        <v>13460.5</v>
      </c>
    </row>
    <row r="32" spans="2:35" ht="16.5" customHeight="1">
      <c r="B32" s="113" t="s">
        <v>745</v>
      </c>
      <c r="C32" s="114" t="s">
        <v>795</v>
      </c>
      <c r="D32" s="115" t="s">
        <v>810</v>
      </c>
      <c r="E32" s="116">
        <v>0.1</v>
      </c>
      <c r="F32" s="115" t="s">
        <v>811</v>
      </c>
      <c r="G32" s="117" t="s">
        <v>29</v>
      </c>
      <c r="H32" s="118"/>
      <c r="I32" s="119"/>
      <c r="J32" s="120"/>
      <c r="K32" s="121">
        <v>12990</v>
      </c>
      <c r="L32" s="122">
        <v>100</v>
      </c>
      <c r="M32" s="123">
        <f t="shared" si="0"/>
        <v>12890</v>
      </c>
      <c r="N32" s="169"/>
      <c r="O32" s="122"/>
      <c r="P32" s="123"/>
      <c r="Q32" s="743" t="s">
        <v>812</v>
      </c>
      <c r="R32" s="142">
        <v>7.0000000000000007E-2</v>
      </c>
      <c r="S32" s="143">
        <v>7.0000000000000007E-2</v>
      </c>
      <c r="T32" s="143">
        <v>7.0000000000000007E-2</v>
      </c>
      <c r="V32" t="s">
        <v>712</v>
      </c>
      <c r="W32" s="144">
        <v>0</v>
      </c>
      <c r="Y32" s="496"/>
      <c r="Z32" s="497"/>
      <c r="AA32" s="497"/>
      <c r="AB32" s="497"/>
      <c r="AC32" s="497"/>
      <c r="AE32" s="496"/>
      <c r="AF32" s="497"/>
      <c r="AG32" s="497"/>
      <c r="AH32" s="497"/>
      <c r="AI32" s="497"/>
    </row>
    <row r="33" spans="2:35" ht="16.5" customHeight="1">
      <c r="B33" s="8" t="s">
        <v>745</v>
      </c>
      <c r="C33" s="130" t="s">
        <v>795</v>
      </c>
      <c r="D33" s="131" t="s">
        <v>813</v>
      </c>
      <c r="E33" s="132">
        <v>0</v>
      </c>
      <c r="F33" s="131" t="s">
        <v>814</v>
      </c>
      <c r="G33" s="15" t="s">
        <v>34</v>
      </c>
      <c r="H33" s="133"/>
      <c r="I33" s="134"/>
      <c r="J33" s="135"/>
      <c r="K33" s="136">
        <v>12990</v>
      </c>
      <c r="L33" s="137">
        <v>100</v>
      </c>
      <c r="M33" s="138">
        <f t="shared" si="0"/>
        <v>12890</v>
      </c>
      <c r="N33" s="170"/>
      <c r="O33" s="137"/>
      <c r="P33" s="138"/>
      <c r="Q33" s="745"/>
      <c r="R33" s="142">
        <v>7.0000000000000007E-2</v>
      </c>
      <c r="S33" s="143">
        <v>7.0000000000000007E-2</v>
      </c>
      <c r="T33" s="143">
        <v>7.0000000000000007E-2</v>
      </c>
      <c r="V33" t="s">
        <v>815</v>
      </c>
      <c r="W33" s="144">
        <v>0</v>
      </c>
      <c r="Y33" s="496"/>
      <c r="Z33" s="497"/>
      <c r="AA33" s="497"/>
      <c r="AB33" s="497"/>
      <c r="AC33" s="497"/>
      <c r="AE33" s="496"/>
      <c r="AF33" s="497"/>
      <c r="AG33" s="497"/>
      <c r="AH33" s="497"/>
      <c r="AI33" s="497"/>
    </row>
    <row r="34" spans="2:35" ht="16.5" customHeight="1">
      <c r="B34" s="8" t="s">
        <v>745</v>
      </c>
      <c r="C34" s="130" t="s">
        <v>795</v>
      </c>
      <c r="D34" s="131" t="s">
        <v>816</v>
      </c>
      <c r="E34" s="132">
        <v>0.1</v>
      </c>
      <c r="F34" s="131" t="s">
        <v>817</v>
      </c>
      <c r="G34" s="15" t="s">
        <v>29</v>
      </c>
      <c r="H34" s="133"/>
      <c r="I34" s="134"/>
      <c r="J34" s="135"/>
      <c r="K34" s="136">
        <v>14190</v>
      </c>
      <c r="L34" s="137">
        <v>200</v>
      </c>
      <c r="M34" s="138">
        <f t="shared" si="0"/>
        <v>13990</v>
      </c>
      <c r="N34" s="170"/>
      <c r="O34" s="137"/>
      <c r="P34" s="138"/>
      <c r="Q34" s="474"/>
      <c r="R34" s="142">
        <v>7.0000000000000007E-2</v>
      </c>
      <c r="S34" s="143">
        <v>7.0000000000000007E-2</v>
      </c>
      <c r="T34" s="143">
        <v>7.0000000000000007E-2</v>
      </c>
      <c r="V34" t="s">
        <v>815</v>
      </c>
      <c r="W34" s="144">
        <v>0</v>
      </c>
      <c r="Y34" s="496"/>
      <c r="Z34" s="497"/>
      <c r="AA34" s="497"/>
      <c r="AB34" s="497"/>
      <c r="AC34" s="497"/>
      <c r="AE34" s="496"/>
      <c r="AF34" s="497"/>
      <c r="AG34" s="497"/>
      <c r="AH34" s="497"/>
      <c r="AI34" s="497"/>
    </row>
    <row r="35" spans="2:35" ht="16.5" customHeight="1">
      <c r="B35" s="8" t="s">
        <v>745</v>
      </c>
      <c r="C35" s="130" t="s">
        <v>795</v>
      </c>
      <c r="D35" s="131" t="s">
        <v>818</v>
      </c>
      <c r="E35" s="132">
        <v>0</v>
      </c>
      <c r="F35" s="131" t="s">
        <v>819</v>
      </c>
      <c r="G35" s="15" t="s">
        <v>34</v>
      </c>
      <c r="H35" s="133"/>
      <c r="I35" s="134"/>
      <c r="J35" s="135"/>
      <c r="K35" s="136">
        <v>13990</v>
      </c>
      <c r="L35" s="137">
        <v>200</v>
      </c>
      <c r="M35" s="138">
        <f t="shared" si="0"/>
        <v>13790</v>
      </c>
      <c r="N35" s="170"/>
      <c r="O35" s="137"/>
      <c r="P35" s="138"/>
      <c r="Q35" s="474"/>
      <c r="R35" s="142">
        <v>7.0000000000000007E-2</v>
      </c>
      <c r="S35" s="143">
        <v>7.0000000000000007E-2</v>
      </c>
      <c r="T35" s="143">
        <v>7.0000000000000007E-2</v>
      </c>
      <c r="V35" t="s">
        <v>725</v>
      </c>
      <c r="W35" s="144">
        <v>0</v>
      </c>
      <c r="Y35" s="496"/>
      <c r="Z35" s="497"/>
      <c r="AA35" s="497"/>
      <c r="AB35" s="497"/>
      <c r="AC35" s="497"/>
      <c r="AE35" s="496"/>
      <c r="AF35" s="497"/>
      <c r="AG35" s="497"/>
      <c r="AH35" s="497"/>
      <c r="AI35" s="497"/>
    </row>
    <row r="36" spans="2:35" ht="16.5" customHeight="1">
      <c r="B36" s="8" t="s">
        <v>745</v>
      </c>
      <c r="C36" s="130" t="s">
        <v>795</v>
      </c>
      <c r="D36" s="131" t="s">
        <v>820</v>
      </c>
      <c r="E36" s="132">
        <v>0.1</v>
      </c>
      <c r="F36" s="131" t="s">
        <v>821</v>
      </c>
      <c r="G36" s="15" t="s">
        <v>29</v>
      </c>
      <c r="H36" s="133"/>
      <c r="I36" s="134"/>
      <c r="J36" s="135"/>
      <c r="K36" s="136">
        <v>14990</v>
      </c>
      <c r="L36" s="137">
        <v>200</v>
      </c>
      <c r="M36" s="138">
        <f t="shared" si="0"/>
        <v>14790</v>
      </c>
      <c r="N36" s="170"/>
      <c r="O36" s="137"/>
      <c r="P36" s="138"/>
      <c r="Q36" s="474"/>
      <c r="R36" s="142">
        <v>7.0000000000000007E-2</v>
      </c>
      <c r="S36" s="143">
        <v>7.0000000000000007E-2</v>
      </c>
      <c r="T36" s="143">
        <v>7.0000000000000007E-2</v>
      </c>
      <c r="V36" t="s">
        <v>725</v>
      </c>
      <c r="W36" s="144">
        <v>0</v>
      </c>
      <c r="Y36" s="496"/>
      <c r="Z36" s="497"/>
      <c r="AA36" s="497"/>
      <c r="AB36" s="497"/>
      <c r="AC36" s="497"/>
      <c r="AE36" s="496"/>
      <c r="AF36" s="497"/>
      <c r="AG36" s="497"/>
      <c r="AH36" s="497"/>
      <c r="AI36" s="497"/>
    </row>
    <row r="37" spans="2:35" ht="16.5" customHeight="1" thickBot="1">
      <c r="B37" s="8" t="s">
        <v>745</v>
      </c>
      <c r="C37" s="130" t="s">
        <v>795</v>
      </c>
      <c r="D37" s="131" t="s">
        <v>822</v>
      </c>
      <c r="E37" s="132">
        <v>0</v>
      </c>
      <c r="F37" s="131" t="s">
        <v>823</v>
      </c>
      <c r="G37" s="15" t="s">
        <v>34</v>
      </c>
      <c r="H37" s="133"/>
      <c r="I37" s="134"/>
      <c r="J37" s="135"/>
      <c r="K37" s="136">
        <v>14990</v>
      </c>
      <c r="L37" s="137">
        <v>200</v>
      </c>
      <c r="M37" s="138">
        <f t="shared" si="0"/>
        <v>14790</v>
      </c>
      <c r="N37" s="170"/>
      <c r="O37" s="137"/>
      <c r="P37" s="138"/>
      <c r="Q37" s="474"/>
      <c r="R37" s="142">
        <v>7.0000000000000007E-2</v>
      </c>
      <c r="S37" s="143">
        <v>7.0000000000000007E-2</v>
      </c>
      <c r="T37" s="143">
        <v>7.0000000000000007E-2</v>
      </c>
      <c r="V37" t="s">
        <v>729</v>
      </c>
      <c r="W37" s="144">
        <v>0</v>
      </c>
      <c r="Y37" s="496"/>
      <c r="Z37" s="497"/>
      <c r="AA37" s="497"/>
      <c r="AB37" s="497"/>
      <c r="AC37" s="497"/>
      <c r="AE37" s="496"/>
      <c r="AF37" s="497"/>
      <c r="AG37" s="497"/>
      <c r="AH37" s="497"/>
      <c r="AI37" s="497"/>
    </row>
    <row r="38" spans="2:35" ht="16.5" customHeight="1">
      <c r="B38" s="8" t="s">
        <v>745</v>
      </c>
      <c r="C38" s="130" t="s">
        <v>795</v>
      </c>
      <c r="D38" s="131" t="s">
        <v>824</v>
      </c>
      <c r="E38" s="132">
        <v>0.1</v>
      </c>
      <c r="F38" s="131" t="s">
        <v>825</v>
      </c>
      <c r="G38" s="15" t="s">
        <v>29</v>
      </c>
      <c r="H38" s="133"/>
      <c r="I38" s="134"/>
      <c r="J38" s="135"/>
      <c r="K38" s="136">
        <v>13890</v>
      </c>
      <c r="L38" s="137">
        <v>200</v>
      </c>
      <c r="M38" s="138">
        <f t="shared" si="0"/>
        <v>13690</v>
      </c>
      <c r="N38" s="170"/>
      <c r="O38" s="137"/>
      <c r="P38" s="138"/>
      <c r="Q38" s="743" t="s">
        <v>812</v>
      </c>
      <c r="R38" s="142">
        <v>7.0000000000000007E-2</v>
      </c>
      <c r="S38" s="143">
        <v>7.0000000000000007E-2</v>
      </c>
      <c r="T38" s="143">
        <v>7.0000000000000007E-2</v>
      </c>
      <c r="V38" t="s">
        <v>729</v>
      </c>
      <c r="W38" s="144">
        <v>0</v>
      </c>
      <c r="Y38" s="496"/>
      <c r="Z38" s="497"/>
      <c r="AA38" s="497"/>
      <c r="AB38" s="497"/>
      <c r="AC38" s="497"/>
      <c r="AE38" s="496"/>
      <c r="AF38" s="497"/>
      <c r="AG38" s="497"/>
      <c r="AH38" s="497"/>
      <c r="AI38" s="497"/>
    </row>
    <row r="39" spans="2:35" ht="16.5" customHeight="1">
      <c r="B39" s="8" t="s">
        <v>745</v>
      </c>
      <c r="C39" s="130" t="s">
        <v>795</v>
      </c>
      <c r="D39" s="131" t="s">
        <v>826</v>
      </c>
      <c r="E39" s="132">
        <v>0</v>
      </c>
      <c r="F39" s="131" t="s">
        <v>827</v>
      </c>
      <c r="G39" s="15" t="s">
        <v>34</v>
      </c>
      <c r="H39" s="133"/>
      <c r="I39" s="134"/>
      <c r="J39" s="135"/>
      <c r="K39" s="136">
        <v>13690</v>
      </c>
      <c r="L39" s="137">
        <v>200</v>
      </c>
      <c r="M39" s="138">
        <f t="shared" si="0"/>
        <v>13490</v>
      </c>
      <c r="N39" s="170"/>
      <c r="O39" s="137"/>
      <c r="P39" s="138"/>
      <c r="Q39" s="745"/>
      <c r="R39" s="142">
        <v>7.0000000000000007E-2</v>
      </c>
      <c r="S39" s="143">
        <v>7.0000000000000007E-2</v>
      </c>
      <c r="T39" s="143">
        <v>7.0000000000000007E-2</v>
      </c>
      <c r="V39" t="s">
        <v>828</v>
      </c>
      <c r="W39" s="144">
        <v>0</v>
      </c>
      <c r="Y39" s="496"/>
      <c r="Z39" s="497"/>
      <c r="AA39" s="497"/>
      <c r="AB39" s="497"/>
      <c r="AC39" s="497"/>
      <c r="AE39" s="496"/>
      <c r="AF39" s="497"/>
      <c r="AG39" s="497"/>
      <c r="AH39" s="497"/>
      <c r="AI39" s="497"/>
    </row>
    <row r="40" spans="2:35" ht="16.5" customHeight="1">
      <c r="B40" s="8" t="s">
        <v>745</v>
      </c>
      <c r="C40" s="130" t="s">
        <v>795</v>
      </c>
      <c r="D40" s="131" t="s">
        <v>829</v>
      </c>
      <c r="E40" s="132">
        <v>0.1</v>
      </c>
      <c r="F40" s="131" t="s">
        <v>830</v>
      </c>
      <c r="G40" s="15" t="s">
        <v>29</v>
      </c>
      <c r="H40" s="133"/>
      <c r="I40" s="134"/>
      <c r="J40" s="135"/>
      <c r="K40" s="136">
        <v>15090</v>
      </c>
      <c r="L40" s="137">
        <v>200</v>
      </c>
      <c r="M40" s="138">
        <f t="shared" si="0"/>
        <v>14890</v>
      </c>
      <c r="N40" s="170"/>
      <c r="O40" s="137"/>
      <c r="P40" s="138"/>
      <c r="Q40" s="474"/>
      <c r="R40" s="142">
        <v>7.0000000000000007E-2</v>
      </c>
      <c r="S40" s="143">
        <v>7.0000000000000007E-2</v>
      </c>
      <c r="T40" s="143">
        <v>7.0000000000000007E-2</v>
      </c>
      <c r="V40" t="s">
        <v>828</v>
      </c>
      <c r="W40" s="144">
        <v>0</v>
      </c>
      <c r="Y40" s="496"/>
      <c r="Z40" s="497"/>
      <c r="AA40" s="497"/>
      <c r="AB40" s="497"/>
      <c r="AC40" s="497"/>
      <c r="AE40" s="496"/>
      <c r="AF40" s="497"/>
      <c r="AG40" s="497"/>
      <c r="AH40" s="497"/>
      <c r="AI40" s="497"/>
    </row>
    <row r="41" spans="2:35" ht="16.5" customHeight="1">
      <c r="B41" s="8" t="s">
        <v>745</v>
      </c>
      <c r="C41" s="130" t="s">
        <v>795</v>
      </c>
      <c r="D41" s="131" t="s">
        <v>831</v>
      </c>
      <c r="E41" s="132">
        <v>0</v>
      </c>
      <c r="F41" s="131" t="s">
        <v>832</v>
      </c>
      <c r="G41" s="15" t="s">
        <v>34</v>
      </c>
      <c r="H41" s="133"/>
      <c r="I41" s="134"/>
      <c r="J41" s="135"/>
      <c r="K41" s="136">
        <v>14790</v>
      </c>
      <c r="L41" s="137">
        <v>200</v>
      </c>
      <c r="M41" s="138">
        <f t="shared" si="0"/>
        <v>14590</v>
      </c>
      <c r="N41" s="170"/>
      <c r="O41" s="137"/>
      <c r="P41" s="138"/>
      <c r="Q41" s="474"/>
      <c r="R41" s="142">
        <v>7.0000000000000007E-2</v>
      </c>
      <c r="S41" s="143">
        <v>7.0000000000000007E-2</v>
      </c>
      <c r="T41" s="143">
        <v>7.0000000000000007E-2</v>
      </c>
      <c r="V41" t="s">
        <v>833</v>
      </c>
      <c r="W41" s="144">
        <v>0</v>
      </c>
      <c r="Y41" s="496"/>
      <c r="Z41" s="497"/>
      <c r="AA41" s="497"/>
      <c r="AB41" s="497"/>
      <c r="AC41" s="497"/>
      <c r="AE41" s="496"/>
      <c r="AF41" s="497"/>
      <c r="AG41" s="497"/>
      <c r="AH41" s="497"/>
      <c r="AI41" s="497"/>
    </row>
    <row r="42" spans="2:35" ht="16.5" customHeight="1">
      <c r="B42" s="8" t="s">
        <v>745</v>
      </c>
      <c r="C42" s="130" t="s">
        <v>795</v>
      </c>
      <c r="D42" s="131" t="s">
        <v>834</v>
      </c>
      <c r="E42" s="132">
        <v>0.1</v>
      </c>
      <c r="F42" s="131" t="s">
        <v>835</v>
      </c>
      <c r="G42" s="15" t="s">
        <v>29</v>
      </c>
      <c r="H42" s="136">
        <v>14890</v>
      </c>
      <c r="I42" s="137">
        <v>400</v>
      </c>
      <c r="J42" s="171">
        <f t="shared" ref="J42:J43" si="9">H42-I42</f>
        <v>14490</v>
      </c>
      <c r="K42" s="136">
        <v>15890</v>
      </c>
      <c r="L42" s="137">
        <v>200</v>
      </c>
      <c r="M42" s="138">
        <f t="shared" si="0"/>
        <v>15690</v>
      </c>
      <c r="N42" s="170"/>
      <c r="O42" s="137"/>
      <c r="P42" s="138"/>
      <c r="Q42" s="474"/>
      <c r="R42" s="142">
        <v>7.0000000000000007E-2</v>
      </c>
      <c r="S42" s="143">
        <v>7.0000000000000007E-2</v>
      </c>
      <c r="T42" s="143">
        <v>7.0000000000000007E-2</v>
      </c>
      <c r="V42" t="s">
        <v>833</v>
      </c>
      <c r="W42" s="144">
        <v>0</v>
      </c>
      <c r="Y42" s="496"/>
      <c r="Z42" s="497"/>
      <c r="AA42" s="497"/>
      <c r="AB42" s="497"/>
      <c r="AC42" s="497"/>
      <c r="AE42" s="496"/>
      <c r="AF42" s="497"/>
      <c r="AG42" s="497"/>
      <c r="AH42" s="497"/>
      <c r="AI42" s="497"/>
    </row>
    <row r="43" spans="2:35" ht="16.5" customHeight="1" thickBot="1">
      <c r="B43" s="8" t="s">
        <v>745</v>
      </c>
      <c r="C43" s="130" t="s">
        <v>795</v>
      </c>
      <c r="D43" s="131" t="s">
        <v>836</v>
      </c>
      <c r="E43" s="132">
        <v>0</v>
      </c>
      <c r="F43" s="131" t="s">
        <v>837</v>
      </c>
      <c r="G43" s="15" t="s">
        <v>34</v>
      </c>
      <c r="H43" s="136">
        <v>14790</v>
      </c>
      <c r="I43" s="137">
        <v>400</v>
      </c>
      <c r="J43" s="171">
        <f t="shared" si="9"/>
        <v>14390</v>
      </c>
      <c r="K43" s="136">
        <v>15590</v>
      </c>
      <c r="L43" s="137">
        <v>200</v>
      </c>
      <c r="M43" s="138">
        <f t="shared" si="0"/>
        <v>15390</v>
      </c>
      <c r="N43" s="170"/>
      <c r="O43" s="137"/>
      <c r="P43" s="138"/>
      <c r="Q43" s="474"/>
      <c r="R43" s="142">
        <v>7.0000000000000007E-2</v>
      </c>
      <c r="S43" s="143">
        <v>7.0000000000000007E-2</v>
      </c>
      <c r="T43" s="143">
        <v>7.0000000000000007E-2</v>
      </c>
      <c r="V43" t="s">
        <v>838</v>
      </c>
      <c r="W43" s="144">
        <v>0</v>
      </c>
      <c r="Y43" s="496"/>
      <c r="Z43" s="497"/>
      <c r="AA43" s="497"/>
      <c r="AB43" s="497"/>
      <c r="AC43" s="497"/>
      <c r="AE43" s="496"/>
      <c r="AF43" s="497"/>
      <c r="AG43" s="497"/>
      <c r="AH43" s="497"/>
      <c r="AI43" s="497"/>
    </row>
    <row r="44" spans="2:35" ht="16.5" customHeight="1">
      <c r="B44" s="113" t="s">
        <v>745</v>
      </c>
      <c r="C44" s="114" t="s">
        <v>839</v>
      </c>
      <c r="D44" s="14" t="s">
        <v>840</v>
      </c>
      <c r="E44" s="172">
        <v>0.1</v>
      </c>
      <c r="F44" s="117" t="s">
        <v>841</v>
      </c>
      <c r="G44" s="117" t="s">
        <v>29</v>
      </c>
      <c r="H44" s="120"/>
      <c r="I44" s="173"/>
      <c r="J44" s="174"/>
      <c r="K44" s="175">
        <v>13590</v>
      </c>
      <c r="L44" s="176">
        <v>200</v>
      </c>
      <c r="M44" s="177">
        <f t="shared" si="0"/>
        <v>13390</v>
      </c>
      <c r="N44" s="175">
        <v>13590</v>
      </c>
      <c r="O44" s="176">
        <v>300</v>
      </c>
      <c r="P44" s="177">
        <f t="shared" ref="P44:P57" si="10">N44-O44</f>
        <v>13290</v>
      </c>
      <c r="Q44" s="730" t="s">
        <v>842</v>
      </c>
      <c r="R44" s="127"/>
      <c r="S44" s="128"/>
      <c r="T44" s="128"/>
      <c r="U44" s="14"/>
      <c r="V44" s="14"/>
      <c r="W44" s="129" t="s">
        <v>274</v>
      </c>
      <c r="Y44" s="496">
        <v>0.03</v>
      </c>
      <c r="Z44" s="497">
        <f t="shared" ref="Z44:Z57" si="11">Y44*M44</f>
        <v>401.7</v>
      </c>
      <c r="AA44" s="497">
        <f t="shared" ref="AA44:AA57" si="12">M44-Z44</f>
        <v>12988.3</v>
      </c>
      <c r="AB44" s="497">
        <v>400</v>
      </c>
      <c r="AC44" s="497">
        <f t="shared" ref="AC44:AC57" si="13">AA44-AB44</f>
        <v>12588.3</v>
      </c>
      <c r="AE44" s="496">
        <v>0.03</v>
      </c>
      <c r="AF44" s="497">
        <f t="shared" ref="AF44:AF57" si="14">AE44*P44</f>
        <v>398.7</v>
      </c>
      <c r="AG44" s="497">
        <f t="shared" ref="AG44:AG57" si="15">P44-AF44</f>
        <v>12891.3</v>
      </c>
      <c r="AH44" s="497">
        <v>400</v>
      </c>
      <c r="AI44" s="497">
        <f t="shared" ref="AI44:AI57" si="16">AG44-AH44</f>
        <v>12491.3</v>
      </c>
    </row>
    <row r="45" spans="2:35" ht="16.5" customHeight="1">
      <c r="B45" s="8" t="s">
        <v>745</v>
      </c>
      <c r="C45" s="130" t="s">
        <v>839</v>
      </c>
      <c r="D45" t="s">
        <v>843</v>
      </c>
      <c r="E45" s="178">
        <v>0</v>
      </c>
      <c r="F45" s="15" t="s">
        <v>844</v>
      </c>
      <c r="G45" s="15" t="s">
        <v>34</v>
      </c>
      <c r="H45" s="135"/>
      <c r="I45" s="179"/>
      <c r="J45" s="180"/>
      <c r="K45" s="171">
        <v>13690</v>
      </c>
      <c r="L45" s="181">
        <v>200</v>
      </c>
      <c r="M45" s="182">
        <f t="shared" si="0"/>
        <v>13490</v>
      </c>
      <c r="N45" s="171">
        <v>14190</v>
      </c>
      <c r="O45" s="181">
        <v>300</v>
      </c>
      <c r="P45" s="182">
        <f t="shared" si="10"/>
        <v>13890</v>
      </c>
      <c r="Q45" s="731"/>
      <c r="R45" s="142"/>
      <c r="S45" s="143"/>
      <c r="T45" s="143"/>
      <c r="W45" s="144"/>
      <c r="Y45" s="496">
        <v>0.03</v>
      </c>
      <c r="Z45" s="497">
        <f t="shared" si="11"/>
        <v>404.7</v>
      </c>
      <c r="AA45" s="497">
        <f t="shared" si="12"/>
        <v>13085.3</v>
      </c>
      <c r="AB45" s="497">
        <v>400</v>
      </c>
      <c r="AC45" s="497">
        <f t="shared" si="13"/>
        <v>12685.3</v>
      </c>
      <c r="AE45" s="496">
        <v>0.03</v>
      </c>
      <c r="AF45" s="497">
        <f t="shared" si="14"/>
        <v>416.7</v>
      </c>
      <c r="AG45" s="497">
        <f t="shared" si="15"/>
        <v>13473.3</v>
      </c>
      <c r="AH45" s="497">
        <v>400</v>
      </c>
      <c r="AI45" s="497">
        <f t="shared" si="16"/>
        <v>13073.3</v>
      </c>
    </row>
    <row r="46" spans="2:35" ht="16.5" customHeight="1">
      <c r="B46" s="8" t="s">
        <v>745</v>
      </c>
      <c r="C46" s="130" t="s">
        <v>839</v>
      </c>
      <c r="D46" s="15" t="s">
        <v>845</v>
      </c>
      <c r="E46" s="178">
        <v>0.1</v>
      </c>
      <c r="F46" s="15" t="s">
        <v>846</v>
      </c>
      <c r="G46" s="15" t="s">
        <v>29</v>
      </c>
      <c r="H46" s="135"/>
      <c r="I46" s="179"/>
      <c r="J46" s="180"/>
      <c r="K46" s="171">
        <v>14590</v>
      </c>
      <c r="L46" s="181">
        <v>200</v>
      </c>
      <c r="M46" s="182">
        <f t="shared" si="0"/>
        <v>14390</v>
      </c>
      <c r="N46" s="171">
        <v>14890</v>
      </c>
      <c r="O46" s="181">
        <v>200</v>
      </c>
      <c r="P46" s="182">
        <f t="shared" si="10"/>
        <v>14690</v>
      </c>
      <c r="Q46" s="475"/>
      <c r="R46" s="142"/>
      <c r="S46" s="143"/>
      <c r="T46" s="143"/>
      <c r="W46" s="144" t="s">
        <v>274</v>
      </c>
      <c r="Y46" s="496">
        <v>0.03</v>
      </c>
      <c r="Z46" s="497">
        <f t="shared" si="11"/>
        <v>431.7</v>
      </c>
      <c r="AA46" s="497">
        <f t="shared" si="12"/>
        <v>13958.3</v>
      </c>
      <c r="AB46" s="497">
        <v>400</v>
      </c>
      <c r="AC46" s="497">
        <f t="shared" si="13"/>
        <v>13558.3</v>
      </c>
      <c r="AE46" s="496">
        <v>0.03</v>
      </c>
      <c r="AF46" s="497">
        <f t="shared" si="14"/>
        <v>440.7</v>
      </c>
      <c r="AG46" s="497">
        <f t="shared" si="15"/>
        <v>14249.3</v>
      </c>
      <c r="AH46" s="497">
        <v>400</v>
      </c>
      <c r="AI46" s="497">
        <f t="shared" si="16"/>
        <v>13849.3</v>
      </c>
    </row>
    <row r="47" spans="2:35" ht="16.5" customHeight="1">
      <c r="B47" s="8" t="s">
        <v>745</v>
      </c>
      <c r="C47" s="130" t="s">
        <v>839</v>
      </c>
      <c r="D47" s="15" t="s">
        <v>847</v>
      </c>
      <c r="E47" s="178">
        <v>0</v>
      </c>
      <c r="F47" s="15" t="s">
        <v>848</v>
      </c>
      <c r="G47" s="15" t="s">
        <v>34</v>
      </c>
      <c r="H47" s="135"/>
      <c r="I47" s="179"/>
      <c r="J47" s="180"/>
      <c r="K47" s="171">
        <v>14690</v>
      </c>
      <c r="L47" s="181">
        <v>200</v>
      </c>
      <c r="M47" s="182">
        <f t="shared" si="0"/>
        <v>14490</v>
      </c>
      <c r="N47" s="171">
        <v>15490</v>
      </c>
      <c r="O47" s="181">
        <v>200</v>
      </c>
      <c r="P47" s="182">
        <f t="shared" si="10"/>
        <v>15290</v>
      </c>
      <c r="Q47" s="475"/>
      <c r="R47" s="142"/>
      <c r="S47" s="143"/>
      <c r="T47" s="143"/>
      <c r="W47" s="144"/>
      <c r="Y47" s="496">
        <v>0.03</v>
      </c>
      <c r="Z47" s="497">
        <f t="shared" si="11"/>
        <v>434.7</v>
      </c>
      <c r="AA47" s="497">
        <f t="shared" si="12"/>
        <v>14055.3</v>
      </c>
      <c r="AB47" s="497">
        <v>400</v>
      </c>
      <c r="AC47" s="497">
        <f t="shared" si="13"/>
        <v>13655.3</v>
      </c>
      <c r="AE47" s="496">
        <v>0.03</v>
      </c>
      <c r="AF47" s="497">
        <f t="shared" si="14"/>
        <v>458.7</v>
      </c>
      <c r="AG47" s="497">
        <f t="shared" si="15"/>
        <v>14831.3</v>
      </c>
      <c r="AH47" s="497">
        <v>400</v>
      </c>
      <c r="AI47" s="497">
        <f t="shared" si="16"/>
        <v>14431.3</v>
      </c>
    </row>
    <row r="48" spans="2:35" ht="16.5" customHeight="1">
      <c r="B48" s="8" t="s">
        <v>745</v>
      </c>
      <c r="C48" s="130" t="s">
        <v>839</v>
      </c>
      <c r="D48" s="15" t="s">
        <v>849</v>
      </c>
      <c r="E48" s="178">
        <v>0.1</v>
      </c>
      <c r="F48" s="15" t="s">
        <v>850</v>
      </c>
      <c r="G48" s="15" t="s">
        <v>29</v>
      </c>
      <c r="H48" s="135"/>
      <c r="I48" s="179"/>
      <c r="J48" s="180"/>
      <c r="K48" s="171">
        <v>14890</v>
      </c>
      <c r="L48" s="181">
        <v>200</v>
      </c>
      <c r="M48" s="182">
        <f t="shared" si="0"/>
        <v>14690</v>
      </c>
      <c r="N48" s="171">
        <v>15390</v>
      </c>
      <c r="O48" s="181">
        <v>200</v>
      </c>
      <c r="P48" s="182">
        <f t="shared" si="10"/>
        <v>15190</v>
      </c>
      <c r="Q48" s="475"/>
      <c r="R48" s="142"/>
      <c r="S48" s="143"/>
      <c r="T48" s="143"/>
      <c r="W48" s="144" t="s">
        <v>274</v>
      </c>
      <c r="Y48" s="496">
        <v>0.03</v>
      </c>
      <c r="Z48" s="497">
        <f t="shared" si="11"/>
        <v>440.7</v>
      </c>
      <c r="AA48" s="497">
        <f t="shared" si="12"/>
        <v>14249.3</v>
      </c>
      <c r="AB48" s="497">
        <v>400</v>
      </c>
      <c r="AC48" s="497">
        <f t="shared" si="13"/>
        <v>13849.3</v>
      </c>
      <c r="AE48" s="496">
        <v>0.03</v>
      </c>
      <c r="AF48" s="497">
        <f t="shared" si="14"/>
        <v>455.7</v>
      </c>
      <c r="AG48" s="497">
        <f t="shared" si="15"/>
        <v>14734.3</v>
      </c>
      <c r="AH48" s="497">
        <v>400</v>
      </c>
      <c r="AI48" s="497">
        <f t="shared" si="16"/>
        <v>14334.3</v>
      </c>
    </row>
    <row r="49" spans="2:35" ht="16.5" customHeight="1" thickBot="1">
      <c r="B49" s="8" t="s">
        <v>745</v>
      </c>
      <c r="C49" s="130" t="s">
        <v>839</v>
      </c>
      <c r="D49" s="15" t="s">
        <v>851</v>
      </c>
      <c r="E49" s="178">
        <v>0</v>
      </c>
      <c r="F49" s="15" t="s">
        <v>852</v>
      </c>
      <c r="G49" s="15" t="s">
        <v>34</v>
      </c>
      <c r="H49" s="135"/>
      <c r="I49" s="179"/>
      <c r="J49" s="180"/>
      <c r="K49" s="171">
        <v>14990</v>
      </c>
      <c r="L49" s="181">
        <v>200</v>
      </c>
      <c r="M49" s="182">
        <f t="shared" si="0"/>
        <v>14790</v>
      </c>
      <c r="N49" s="171">
        <v>15990</v>
      </c>
      <c r="O49" s="181">
        <v>200</v>
      </c>
      <c r="P49" s="182">
        <f t="shared" si="10"/>
        <v>15790</v>
      </c>
      <c r="Q49" s="475"/>
      <c r="R49" s="142"/>
      <c r="S49" s="143"/>
      <c r="T49" s="143"/>
      <c r="W49" s="144"/>
      <c r="Y49" s="496">
        <v>0.03</v>
      </c>
      <c r="Z49" s="497">
        <f t="shared" si="11"/>
        <v>443.7</v>
      </c>
      <c r="AA49" s="497">
        <f t="shared" si="12"/>
        <v>14346.3</v>
      </c>
      <c r="AB49" s="497">
        <v>400</v>
      </c>
      <c r="AC49" s="497">
        <f t="shared" si="13"/>
        <v>13946.3</v>
      </c>
      <c r="AE49" s="496">
        <v>0.03</v>
      </c>
      <c r="AF49" s="497">
        <f t="shared" si="14"/>
        <v>473.7</v>
      </c>
      <c r="AG49" s="497">
        <f t="shared" si="15"/>
        <v>15316.3</v>
      </c>
      <c r="AH49" s="497">
        <v>700</v>
      </c>
      <c r="AI49" s="497">
        <f t="shared" si="16"/>
        <v>14616.3</v>
      </c>
    </row>
    <row r="50" spans="2:35" ht="16.5" customHeight="1">
      <c r="B50" s="8" t="s">
        <v>745</v>
      </c>
      <c r="C50" s="130" t="s">
        <v>839</v>
      </c>
      <c r="D50" t="s">
        <v>853</v>
      </c>
      <c r="E50" s="178">
        <v>0.1</v>
      </c>
      <c r="F50" s="15" t="s">
        <v>854</v>
      </c>
      <c r="G50" s="15" t="s">
        <v>29</v>
      </c>
      <c r="H50" s="135"/>
      <c r="I50" s="179"/>
      <c r="J50" s="180"/>
      <c r="K50" s="171">
        <v>14390</v>
      </c>
      <c r="L50" s="181">
        <v>200</v>
      </c>
      <c r="M50" s="182">
        <f t="shared" si="0"/>
        <v>14190</v>
      </c>
      <c r="N50" s="171">
        <v>14590</v>
      </c>
      <c r="O50" s="181">
        <v>200</v>
      </c>
      <c r="P50" s="182">
        <f t="shared" si="10"/>
        <v>14390</v>
      </c>
      <c r="Q50" s="730" t="s">
        <v>842</v>
      </c>
      <c r="R50" s="142"/>
      <c r="S50" s="143"/>
      <c r="T50" s="143"/>
      <c r="W50" s="144" t="s">
        <v>274</v>
      </c>
      <c r="Y50" s="496">
        <v>0.03</v>
      </c>
      <c r="Z50" s="497">
        <f t="shared" si="11"/>
        <v>425.7</v>
      </c>
      <c r="AA50" s="497">
        <f t="shared" si="12"/>
        <v>13764.3</v>
      </c>
      <c r="AB50" s="497">
        <v>400</v>
      </c>
      <c r="AC50" s="497">
        <f t="shared" si="13"/>
        <v>13364.3</v>
      </c>
      <c r="AE50" s="496">
        <v>0.03</v>
      </c>
      <c r="AF50" s="497">
        <f t="shared" si="14"/>
        <v>431.7</v>
      </c>
      <c r="AG50" s="497">
        <f t="shared" si="15"/>
        <v>13958.3</v>
      </c>
      <c r="AH50" s="497">
        <v>400</v>
      </c>
      <c r="AI50" s="497">
        <f t="shared" si="16"/>
        <v>13558.3</v>
      </c>
    </row>
    <row r="51" spans="2:35" ht="16.5" customHeight="1">
      <c r="B51" s="8" t="s">
        <v>745</v>
      </c>
      <c r="C51" s="130" t="s">
        <v>839</v>
      </c>
      <c r="D51" t="s">
        <v>855</v>
      </c>
      <c r="E51" s="178">
        <v>0</v>
      </c>
      <c r="F51" s="15" t="s">
        <v>856</v>
      </c>
      <c r="G51" s="15" t="s">
        <v>34</v>
      </c>
      <c r="H51" s="135"/>
      <c r="I51" s="179"/>
      <c r="J51" s="180"/>
      <c r="K51" s="171">
        <v>14490</v>
      </c>
      <c r="L51" s="181">
        <v>200</v>
      </c>
      <c r="M51" s="182">
        <f t="shared" si="0"/>
        <v>14290</v>
      </c>
      <c r="N51" s="171">
        <v>15190</v>
      </c>
      <c r="O51" s="181">
        <v>200</v>
      </c>
      <c r="P51" s="182">
        <f t="shared" si="10"/>
        <v>14990</v>
      </c>
      <c r="Q51" s="731"/>
      <c r="R51" s="142"/>
      <c r="S51" s="143"/>
      <c r="T51" s="143"/>
      <c r="W51" s="144"/>
      <c r="Y51" s="496">
        <v>0.03</v>
      </c>
      <c r="Z51" s="497">
        <f t="shared" si="11"/>
        <v>428.7</v>
      </c>
      <c r="AA51" s="497">
        <f t="shared" si="12"/>
        <v>13861.3</v>
      </c>
      <c r="AB51" s="497">
        <v>400</v>
      </c>
      <c r="AC51" s="497">
        <f t="shared" si="13"/>
        <v>13461.3</v>
      </c>
      <c r="AE51" s="496">
        <v>0.03</v>
      </c>
      <c r="AF51" s="497">
        <f t="shared" si="14"/>
        <v>449.7</v>
      </c>
      <c r="AG51" s="497">
        <f t="shared" si="15"/>
        <v>14540.3</v>
      </c>
      <c r="AH51" s="497">
        <v>400</v>
      </c>
      <c r="AI51" s="497">
        <f t="shared" si="16"/>
        <v>14140.3</v>
      </c>
    </row>
    <row r="52" spans="2:35" ht="16.5" customHeight="1">
      <c r="B52" s="8" t="s">
        <v>745</v>
      </c>
      <c r="C52" s="130" t="s">
        <v>839</v>
      </c>
      <c r="D52" s="15" t="s">
        <v>857</v>
      </c>
      <c r="E52" s="178">
        <v>0.1</v>
      </c>
      <c r="F52" s="15" t="s">
        <v>858</v>
      </c>
      <c r="G52" s="15" t="s">
        <v>29</v>
      </c>
      <c r="H52" s="135"/>
      <c r="I52" s="179"/>
      <c r="J52" s="180"/>
      <c r="K52" s="171">
        <v>15490</v>
      </c>
      <c r="L52" s="181">
        <v>200</v>
      </c>
      <c r="M52" s="182">
        <f t="shared" si="0"/>
        <v>15290</v>
      </c>
      <c r="N52" s="171">
        <v>15990</v>
      </c>
      <c r="O52" s="181">
        <v>200</v>
      </c>
      <c r="P52" s="182">
        <f t="shared" si="10"/>
        <v>15790</v>
      </c>
      <c r="Q52" s="475"/>
      <c r="R52" s="142"/>
      <c r="S52" s="143"/>
      <c r="T52" s="143"/>
      <c r="W52" s="144" t="s">
        <v>274</v>
      </c>
      <c r="Y52" s="496">
        <v>0.03</v>
      </c>
      <c r="Z52" s="497">
        <f t="shared" si="11"/>
        <v>458.7</v>
      </c>
      <c r="AA52" s="497">
        <f t="shared" si="12"/>
        <v>14831.3</v>
      </c>
      <c r="AB52" s="497">
        <v>400</v>
      </c>
      <c r="AC52" s="497">
        <f t="shared" si="13"/>
        <v>14431.3</v>
      </c>
      <c r="AE52" s="496">
        <v>0.03</v>
      </c>
      <c r="AF52" s="497">
        <f t="shared" si="14"/>
        <v>473.7</v>
      </c>
      <c r="AG52" s="497">
        <f t="shared" si="15"/>
        <v>15316.3</v>
      </c>
      <c r="AH52" s="497">
        <v>700</v>
      </c>
      <c r="AI52" s="497">
        <f t="shared" si="16"/>
        <v>14616.3</v>
      </c>
    </row>
    <row r="53" spans="2:35" ht="16.5" customHeight="1">
      <c r="B53" s="8" t="s">
        <v>745</v>
      </c>
      <c r="C53" s="130" t="s">
        <v>839</v>
      </c>
      <c r="D53" s="15" t="s">
        <v>859</v>
      </c>
      <c r="E53" s="178">
        <v>0</v>
      </c>
      <c r="F53" s="15" t="s">
        <v>860</v>
      </c>
      <c r="G53" s="15" t="s">
        <v>34</v>
      </c>
      <c r="H53" s="135"/>
      <c r="I53" s="179"/>
      <c r="J53" s="180"/>
      <c r="K53" s="171">
        <v>15590</v>
      </c>
      <c r="L53" s="181">
        <v>200</v>
      </c>
      <c r="M53" s="182">
        <f t="shared" si="0"/>
        <v>15390</v>
      </c>
      <c r="N53" s="171">
        <v>16590</v>
      </c>
      <c r="O53" s="181">
        <v>200</v>
      </c>
      <c r="P53" s="182">
        <f t="shared" si="10"/>
        <v>16390</v>
      </c>
      <c r="Q53" s="475"/>
      <c r="R53" s="142"/>
      <c r="S53" s="143"/>
      <c r="T53" s="143"/>
      <c r="W53" s="144"/>
      <c r="Y53" s="496">
        <v>0.03</v>
      </c>
      <c r="Z53" s="497">
        <f t="shared" si="11"/>
        <v>461.7</v>
      </c>
      <c r="AA53" s="497">
        <f t="shared" si="12"/>
        <v>14928.3</v>
      </c>
      <c r="AB53" s="497">
        <v>400</v>
      </c>
      <c r="AC53" s="497">
        <f t="shared" si="13"/>
        <v>14528.3</v>
      </c>
      <c r="AE53" s="496">
        <v>0.03</v>
      </c>
      <c r="AF53" s="497">
        <f t="shared" si="14"/>
        <v>491.7</v>
      </c>
      <c r="AG53" s="497">
        <f t="shared" si="15"/>
        <v>15898.3</v>
      </c>
      <c r="AH53" s="497">
        <v>700</v>
      </c>
      <c r="AI53" s="497">
        <f t="shared" si="16"/>
        <v>15198.3</v>
      </c>
    </row>
    <row r="54" spans="2:35" ht="16.5" customHeight="1">
      <c r="B54" s="8" t="s">
        <v>745</v>
      </c>
      <c r="C54" s="130" t="s">
        <v>839</v>
      </c>
      <c r="D54" s="15" t="s">
        <v>861</v>
      </c>
      <c r="E54" s="178">
        <v>0.1</v>
      </c>
      <c r="F54" s="15" t="s">
        <v>862</v>
      </c>
      <c r="G54" s="15" t="s">
        <v>29</v>
      </c>
      <c r="H54" s="135"/>
      <c r="I54" s="179"/>
      <c r="J54" s="180"/>
      <c r="K54" s="171">
        <v>16190</v>
      </c>
      <c r="L54" s="181">
        <v>200</v>
      </c>
      <c r="M54" s="182">
        <f t="shared" si="0"/>
        <v>15990</v>
      </c>
      <c r="N54" s="171">
        <v>16690</v>
      </c>
      <c r="O54" s="181">
        <v>200</v>
      </c>
      <c r="P54" s="182">
        <f t="shared" si="10"/>
        <v>16490</v>
      </c>
      <c r="Q54" s="475"/>
      <c r="R54" s="142"/>
      <c r="S54" s="143"/>
      <c r="T54" s="143"/>
      <c r="W54" s="144" t="s">
        <v>274</v>
      </c>
      <c r="Y54" s="496">
        <v>0.03</v>
      </c>
      <c r="Z54" s="497">
        <f t="shared" si="11"/>
        <v>479.7</v>
      </c>
      <c r="AA54" s="497">
        <f t="shared" si="12"/>
        <v>15510.3</v>
      </c>
      <c r="AB54" s="497">
        <v>700</v>
      </c>
      <c r="AC54" s="497">
        <f t="shared" si="13"/>
        <v>14810.3</v>
      </c>
      <c r="AE54" s="496">
        <v>0.03</v>
      </c>
      <c r="AF54" s="497">
        <f t="shared" si="14"/>
        <v>494.7</v>
      </c>
      <c r="AG54" s="497">
        <f t="shared" si="15"/>
        <v>15995.3</v>
      </c>
      <c r="AH54" s="497">
        <v>700</v>
      </c>
      <c r="AI54" s="497">
        <f t="shared" si="16"/>
        <v>15295.3</v>
      </c>
    </row>
    <row r="55" spans="2:35" ht="16.5" customHeight="1" thickBot="1">
      <c r="B55" s="145" t="s">
        <v>745</v>
      </c>
      <c r="C55" s="146" t="s">
        <v>839</v>
      </c>
      <c r="D55" s="149" t="s">
        <v>863</v>
      </c>
      <c r="E55" s="183">
        <v>0</v>
      </c>
      <c r="F55" s="149" t="s">
        <v>864</v>
      </c>
      <c r="G55" s="149" t="s">
        <v>34</v>
      </c>
      <c r="H55" s="152"/>
      <c r="I55" s="184"/>
      <c r="J55" s="185"/>
      <c r="K55" s="186">
        <v>16290</v>
      </c>
      <c r="L55" s="187">
        <v>200</v>
      </c>
      <c r="M55" s="188">
        <f t="shared" si="0"/>
        <v>16090</v>
      </c>
      <c r="N55" s="186">
        <v>17290</v>
      </c>
      <c r="O55" s="187">
        <v>200</v>
      </c>
      <c r="P55" s="188">
        <f t="shared" si="10"/>
        <v>17090</v>
      </c>
      <c r="Q55" s="476"/>
      <c r="R55" s="160"/>
      <c r="S55" s="160"/>
      <c r="T55" s="160"/>
      <c r="U55" s="16"/>
      <c r="V55" s="16"/>
      <c r="W55" s="161"/>
      <c r="Y55" s="496">
        <v>0.03</v>
      </c>
      <c r="Z55" s="497">
        <f t="shared" si="11"/>
        <v>482.7</v>
      </c>
      <c r="AA55" s="497">
        <f t="shared" si="12"/>
        <v>15607.3</v>
      </c>
      <c r="AB55" s="497">
        <v>700</v>
      </c>
      <c r="AC55" s="497">
        <f t="shared" si="13"/>
        <v>14907.3</v>
      </c>
      <c r="AE55" s="496">
        <v>0.03</v>
      </c>
      <c r="AF55" s="497">
        <f t="shared" si="14"/>
        <v>512.69999999999993</v>
      </c>
      <c r="AG55" s="497">
        <f t="shared" si="15"/>
        <v>16577.3</v>
      </c>
      <c r="AH55" s="497">
        <v>700</v>
      </c>
      <c r="AI55" s="497">
        <f t="shared" si="16"/>
        <v>15877.3</v>
      </c>
    </row>
    <row r="56" spans="2:35" ht="16.5" customHeight="1">
      <c r="B56" s="8" t="s">
        <v>745</v>
      </c>
      <c r="C56" s="130" t="s">
        <v>865</v>
      </c>
      <c r="D56" s="131" t="s">
        <v>866</v>
      </c>
      <c r="E56" s="178">
        <v>0.1</v>
      </c>
      <c r="F56" s="131" t="s">
        <v>867</v>
      </c>
      <c r="G56" s="15" t="s">
        <v>29</v>
      </c>
      <c r="H56" s="133"/>
      <c r="I56" s="134"/>
      <c r="J56" s="135"/>
      <c r="K56" s="136">
        <v>14590</v>
      </c>
      <c r="L56" s="137">
        <v>200</v>
      </c>
      <c r="M56" s="138">
        <f t="shared" si="0"/>
        <v>14390</v>
      </c>
      <c r="N56" s="136">
        <v>14590</v>
      </c>
      <c r="O56" s="137">
        <v>0</v>
      </c>
      <c r="P56" s="138">
        <f t="shared" si="10"/>
        <v>14590</v>
      </c>
      <c r="Q56" s="730" t="s">
        <v>868</v>
      </c>
      <c r="R56" s="142"/>
      <c r="S56" s="143"/>
      <c r="T56" s="143"/>
      <c r="W56" s="144">
        <v>0</v>
      </c>
      <c r="Y56" s="496">
        <v>0.03</v>
      </c>
      <c r="Z56" s="497">
        <f t="shared" si="11"/>
        <v>431.7</v>
      </c>
      <c r="AA56" s="497">
        <f t="shared" si="12"/>
        <v>13958.3</v>
      </c>
      <c r="AB56" s="497">
        <v>400</v>
      </c>
      <c r="AC56" s="497">
        <f t="shared" si="13"/>
        <v>13558.3</v>
      </c>
      <c r="AE56" s="496">
        <v>0.03</v>
      </c>
      <c r="AF56" s="497">
        <f t="shared" si="14"/>
        <v>437.7</v>
      </c>
      <c r="AG56" s="497">
        <f t="shared" si="15"/>
        <v>14152.3</v>
      </c>
      <c r="AH56" s="497">
        <v>400</v>
      </c>
      <c r="AI56" s="497">
        <f t="shared" si="16"/>
        <v>13752.3</v>
      </c>
    </row>
    <row r="57" spans="2:35" ht="16.5" customHeight="1">
      <c r="B57" s="8" t="s">
        <v>745</v>
      </c>
      <c r="C57" s="130" t="s">
        <v>865</v>
      </c>
      <c r="D57" s="131" t="s">
        <v>869</v>
      </c>
      <c r="E57" s="178">
        <v>0</v>
      </c>
      <c r="F57" s="131" t="s">
        <v>870</v>
      </c>
      <c r="G57" s="15" t="s">
        <v>34</v>
      </c>
      <c r="H57" s="133"/>
      <c r="I57" s="134"/>
      <c r="J57" s="135"/>
      <c r="K57" s="136">
        <v>14690</v>
      </c>
      <c r="L57" s="137">
        <v>200</v>
      </c>
      <c r="M57" s="138">
        <f t="shared" si="0"/>
        <v>14490</v>
      </c>
      <c r="N57" s="136">
        <v>15190</v>
      </c>
      <c r="O57" s="137">
        <v>0</v>
      </c>
      <c r="P57" s="138">
        <f t="shared" si="10"/>
        <v>15190</v>
      </c>
      <c r="Q57" s="745"/>
      <c r="R57" s="142"/>
      <c r="S57" s="143"/>
      <c r="T57" s="143"/>
      <c r="W57" s="144"/>
      <c r="Y57" s="496">
        <v>0.03</v>
      </c>
      <c r="Z57" s="497">
        <f t="shared" si="11"/>
        <v>434.7</v>
      </c>
      <c r="AA57" s="497">
        <f t="shared" si="12"/>
        <v>14055.3</v>
      </c>
      <c r="AB57" s="497">
        <v>400</v>
      </c>
      <c r="AC57" s="497">
        <f t="shared" si="13"/>
        <v>13655.3</v>
      </c>
      <c r="AE57" s="496">
        <v>0.03</v>
      </c>
      <c r="AF57" s="497">
        <f t="shared" si="14"/>
        <v>455.7</v>
      </c>
      <c r="AG57" s="497">
        <f t="shared" si="15"/>
        <v>14734.3</v>
      </c>
      <c r="AH57" s="497">
        <v>400</v>
      </c>
      <c r="AI57" s="497">
        <f t="shared" si="16"/>
        <v>14334.3</v>
      </c>
    </row>
    <row r="58" spans="2:35" ht="16.5" customHeight="1">
      <c r="B58" s="8" t="s">
        <v>745</v>
      </c>
      <c r="C58" s="130" t="s">
        <v>865</v>
      </c>
      <c r="D58" s="131" t="s">
        <v>871</v>
      </c>
      <c r="E58" s="132">
        <v>7.4999999999999997E-2</v>
      </c>
      <c r="F58" s="131" t="s">
        <v>872</v>
      </c>
      <c r="G58" s="15" t="s">
        <v>29</v>
      </c>
      <c r="H58" s="133"/>
      <c r="I58" s="134"/>
      <c r="J58" s="135"/>
      <c r="K58" s="136">
        <v>15690</v>
      </c>
      <c r="L58" s="137">
        <v>200</v>
      </c>
      <c r="M58" s="138">
        <f t="shared" si="0"/>
        <v>15490</v>
      </c>
      <c r="N58" s="170">
        <v>16190</v>
      </c>
      <c r="O58" s="137">
        <v>200</v>
      </c>
      <c r="P58" s="138">
        <f>N58-O58</f>
        <v>15990</v>
      </c>
      <c r="Q58" s="477"/>
      <c r="R58" s="142"/>
      <c r="S58" s="143"/>
      <c r="T58" s="143"/>
      <c r="W58" s="144">
        <v>0</v>
      </c>
      <c r="Y58" s="496"/>
      <c r="Z58" s="497"/>
      <c r="AA58" s="497"/>
      <c r="AB58" s="497"/>
      <c r="AC58" s="497"/>
      <c r="AE58" s="496"/>
      <c r="AF58" s="497"/>
      <c r="AG58" s="497"/>
      <c r="AH58" s="497"/>
      <c r="AI58" s="497"/>
    </row>
    <row r="59" spans="2:35" ht="16.5" customHeight="1">
      <c r="B59" s="8" t="s">
        <v>745</v>
      </c>
      <c r="C59" s="130" t="s">
        <v>865</v>
      </c>
      <c r="D59" s="131" t="s">
        <v>873</v>
      </c>
      <c r="E59" s="132">
        <v>0</v>
      </c>
      <c r="F59" s="131" t="s">
        <v>874</v>
      </c>
      <c r="G59" s="15" t="s">
        <v>34</v>
      </c>
      <c r="H59" s="133"/>
      <c r="I59" s="134"/>
      <c r="J59" s="135"/>
      <c r="K59" s="136">
        <v>15890</v>
      </c>
      <c r="L59" s="137">
        <v>200</v>
      </c>
      <c r="M59" s="138">
        <f t="shared" si="0"/>
        <v>15690</v>
      </c>
      <c r="N59" s="170">
        <v>16790</v>
      </c>
      <c r="O59" s="137">
        <v>200</v>
      </c>
      <c r="P59" s="138">
        <f>N59-O59</f>
        <v>16590</v>
      </c>
      <c r="Q59" s="477"/>
      <c r="R59" s="142"/>
      <c r="S59" s="143"/>
      <c r="T59" s="143"/>
      <c r="W59" s="144"/>
      <c r="Y59" s="496"/>
      <c r="Z59" s="497"/>
      <c r="AA59" s="497"/>
      <c r="AB59" s="497"/>
      <c r="AC59" s="497"/>
      <c r="AE59" s="496"/>
      <c r="AF59" s="497"/>
      <c r="AG59" s="497"/>
      <c r="AH59" s="497"/>
      <c r="AI59" s="497"/>
    </row>
    <row r="60" spans="2:35" ht="16.5" customHeight="1">
      <c r="B60" s="8" t="s">
        <v>745</v>
      </c>
      <c r="C60" s="130" t="s">
        <v>865</v>
      </c>
      <c r="D60" s="131" t="s">
        <v>875</v>
      </c>
      <c r="E60" s="132">
        <v>7.4999999999999997E-2</v>
      </c>
      <c r="F60" s="131" t="s">
        <v>876</v>
      </c>
      <c r="G60" s="15" t="s">
        <v>29</v>
      </c>
      <c r="H60" s="133"/>
      <c r="I60" s="134"/>
      <c r="J60" s="135"/>
      <c r="K60" s="136">
        <v>16790</v>
      </c>
      <c r="L60" s="137">
        <v>200</v>
      </c>
      <c r="M60" s="138">
        <f t="shared" si="0"/>
        <v>16590</v>
      </c>
      <c r="N60" s="170">
        <v>17390</v>
      </c>
      <c r="O60" s="137">
        <v>200</v>
      </c>
      <c r="P60" s="138">
        <f>N60-O60</f>
        <v>17190</v>
      </c>
      <c r="Q60" s="477"/>
      <c r="R60" s="142"/>
      <c r="S60" s="143"/>
      <c r="T60" s="143"/>
      <c r="W60" s="144">
        <v>0</v>
      </c>
      <c r="Y60" s="496">
        <v>1.4999999999999999E-2</v>
      </c>
      <c r="Z60" s="497">
        <f>Y60*M60</f>
        <v>248.85</v>
      </c>
      <c r="AA60" s="497">
        <f>M60-Z60</f>
        <v>16341.15</v>
      </c>
      <c r="AB60" s="497">
        <v>700</v>
      </c>
      <c r="AC60" s="497">
        <f t="shared" ref="AC60:AC61" si="17">AA60-AB60</f>
        <v>15641.15</v>
      </c>
      <c r="AE60" s="496">
        <v>1.4999999999999999E-2</v>
      </c>
      <c r="AF60" s="497">
        <f>AE60*P60</f>
        <v>257.84999999999997</v>
      </c>
      <c r="AG60" s="497">
        <f>P60-AF60</f>
        <v>16932.150000000001</v>
      </c>
      <c r="AH60" s="497">
        <v>700</v>
      </c>
      <c r="AI60" s="497">
        <f t="shared" ref="AI60:AI61" si="18">AG60-AH60</f>
        <v>16232.150000000001</v>
      </c>
    </row>
    <row r="61" spans="2:35" ht="16.5" customHeight="1" thickBot="1">
      <c r="B61" s="8" t="s">
        <v>745</v>
      </c>
      <c r="C61" s="130" t="s">
        <v>865</v>
      </c>
      <c r="D61" s="131" t="s">
        <v>877</v>
      </c>
      <c r="E61" s="132">
        <v>0</v>
      </c>
      <c r="F61" s="131" t="s">
        <v>878</v>
      </c>
      <c r="G61" s="15" t="s">
        <v>34</v>
      </c>
      <c r="H61" s="133"/>
      <c r="I61" s="134"/>
      <c r="J61" s="135"/>
      <c r="K61" s="136">
        <v>16990</v>
      </c>
      <c r="L61" s="137">
        <v>200</v>
      </c>
      <c r="M61" s="138">
        <f t="shared" si="0"/>
        <v>16790</v>
      </c>
      <c r="N61" s="170">
        <v>17990</v>
      </c>
      <c r="O61" s="137">
        <v>200</v>
      </c>
      <c r="P61" s="138">
        <f>N61-O61</f>
        <v>17790</v>
      </c>
      <c r="Q61" s="477"/>
      <c r="R61" s="142"/>
      <c r="S61" s="143"/>
      <c r="T61" s="143"/>
      <c r="W61" s="144"/>
      <c r="Y61" s="496">
        <v>1.4999999999999999E-2</v>
      </c>
      <c r="Z61" s="497">
        <f>Y61*M61</f>
        <v>251.85</v>
      </c>
      <c r="AA61" s="497">
        <f>M61-Z61</f>
        <v>16538.150000000001</v>
      </c>
      <c r="AB61" s="497">
        <v>700</v>
      </c>
      <c r="AC61" s="497">
        <f t="shared" si="17"/>
        <v>15838.150000000001</v>
      </c>
      <c r="AE61" s="496">
        <v>1.4999999999999999E-2</v>
      </c>
      <c r="AF61" s="497">
        <f>AE61*P61</f>
        <v>266.84999999999997</v>
      </c>
      <c r="AG61" s="497">
        <f>P61-AF61</f>
        <v>17523.150000000001</v>
      </c>
      <c r="AH61" s="497">
        <v>700</v>
      </c>
      <c r="AI61" s="497">
        <f t="shared" si="18"/>
        <v>16823.150000000001</v>
      </c>
    </row>
    <row r="62" spans="2:35" ht="16.5" customHeight="1">
      <c r="B62" s="113" t="s">
        <v>745</v>
      </c>
      <c r="C62" s="114" t="s">
        <v>879</v>
      </c>
      <c r="D62" s="115" t="s">
        <v>880</v>
      </c>
      <c r="E62" s="116">
        <v>0</v>
      </c>
      <c r="F62" s="115" t="s">
        <v>881</v>
      </c>
      <c r="G62" s="117" t="s">
        <v>29</v>
      </c>
      <c r="H62" s="118"/>
      <c r="I62" s="119"/>
      <c r="J62" s="120"/>
      <c r="K62" s="121">
        <v>15990</v>
      </c>
      <c r="L62" s="122">
        <v>200</v>
      </c>
      <c r="M62" s="123">
        <f t="shared" si="0"/>
        <v>15790</v>
      </c>
      <c r="N62" s="169">
        <v>16490</v>
      </c>
      <c r="O62" s="122">
        <v>200</v>
      </c>
      <c r="P62" s="123">
        <f>N62-O62</f>
        <v>16290</v>
      </c>
      <c r="Q62" s="730" t="s">
        <v>882</v>
      </c>
      <c r="R62" s="127">
        <v>7.0000000000000007E-2</v>
      </c>
      <c r="S62" s="128">
        <v>7.0000000000000007E-2</v>
      </c>
      <c r="T62" s="128">
        <v>7.0000000000000007E-2</v>
      </c>
      <c r="U62" s="14"/>
      <c r="V62" s="14" t="s">
        <v>838</v>
      </c>
      <c r="W62" s="129" t="s">
        <v>274</v>
      </c>
      <c r="Y62" s="496"/>
      <c r="Z62" s="497"/>
      <c r="AA62" s="497"/>
      <c r="AB62" s="497"/>
      <c r="AC62" s="497"/>
      <c r="AE62" s="496"/>
      <c r="AF62" s="497"/>
      <c r="AG62" s="497"/>
      <c r="AH62" s="497"/>
      <c r="AI62" s="497"/>
    </row>
    <row r="63" spans="2:35" ht="16.5" customHeight="1">
      <c r="B63" s="8" t="s">
        <v>745</v>
      </c>
      <c r="C63" s="130" t="s">
        <v>879</v>
      </c>
      <c r="D63" s="131" t="s">
        <v>883</v>
      </c>
      <c r="E63" s="132">
        <v>0</v>
      </c>
      <c r="F63" s="131" t="s">
        <v>884</v>
      </c>
      <c r="G63" s="15" t="s">
        <v>34</v>
      </c>
      <c r="H63" s="133"/>
      <c r="I63" s="134"/>
      <c r="J63" s="135"/>
      <c r="K63" s="136">
        <v>16990</v>
      </c>
      <c r="L63" s="137">
        <v>200</v>
      </c>
      <c r="M63" s="138">
        <f t="shared" si="0"/>
        <v>16790</v>
      </c>
      <c r="N63" s="170">
        <v>17490</v>
      </c>
      <c r="O63" s="137">
        <v>200</v>
      </c>
      <c r="P63" s="138">
        <f t="shared" ref="P63:P70" si="19">N63-O63</f>
        <v>17290</v>
      </c>
      <c r="Q63" s="731"/>
      <c r="R63" s="142">
        <v>7.0000000000000007E-2</v>
      </c>
      <c r="S63" s="143">
        <v>7.0000000000000007E-2</v>
      </c>
      <c r="T63" s="143">
        <v>7.0000000000000007E-2</v>
      </c>
      <c r="V63" t="e">
        <v>#N/A</v>
      </c>
      <c r="W63" s="144" t="s">
        <v>274</v>
      </c>
      <c r="Y63" s="496"/>
      <c r="Z63" s="497"/>
      <c r="AA63" s="497"/>
      <c r="AB63" s="497"/>
      <c r="AC63" s="497"/>
      <c r="AE63" s="496"/>
      <c r="AF63" s="497"/>
      <c r="AG63" s="497"/>
      <c r="AH63" s="497"/>
      <c r="AI63" s="497"/>
    </row>
    <row r="64" spans="2:35" ht="16.5" customHeight="1">
      <c r="B64" s="8" t="s">
        <v>745</v>
      </c>
      <c r="C64" s="130" t="s">
        <v>879</v>
      </c>
      <c r="D64" s="131" t="s">
        <v>885</v>
      </c>
      <c r="E64" s="132">
        <v>0</v>
      </c>
      <c r="F64" s="131" t="s">
        <v>886</v>
      </c>
      <c r="G64" s="15" t="s">
        <v>29</v>
      </c>
      <c r="H64" s="133"/>
      <c r="I64" s="134"/>
      <c r="J64" s="135"/>
      <c r="K64" s="136">
        <v>16790</v>
      </c>
      <c r="L64" s="137">
        <v>200</v>
      </c>
      <c r="M64" s="138">
        <f t="shared" si="0"/>
        <v>16590</v>
      </c>
      <c r="N64" s="170">
        <v>17190</v>
      </c>
      <c r="O64" s="137">
        <v>200</v>
      </c>
      <c r="P64" s="138">
        <f t="shared" si="19"/>
        <v>16990</v>
      </c>
      <c r="Q64" s="731"/>
      <c r="R64" s="142">
        <v>7.0000000000000007E-2</v>
      </c>
      <c r="S64" s="143">
        <v>7.0000000000000007E-2</v>
      </c>
      <c r="T64" s="143">
        <v>7.0000000000000007E-2</v>
      </c>
      <c r="V64" t="e">
        <v>#N/A</v>
      </c>
      <c r="W64" s="144" t="s">
        <v>274</v>
      </c>
      <c r="Y64" s="496"/>
      <c r="Z64" s="497"/>
      <c r="AA64" s="497"/>
      <c r="AB64" s="497"/>
      <c r="AC64" s="497"/>
      <c r="AE64" s="496"/>
      <c r="AF64" s="497"/>
      <c r="AG64" s="497"/>
      <c r="AH64" s="497"/>
      <c r="AI64" s="497"/>
    </row>
    <row r="65" spans="2:35" ht="16.5" customHeight="1">
      <c r="B65" s="8" t="s">
        <v>745</v>
      </c>
      <c r="C65" s="130" t="s">
        <v>879</v>
      </c>
      <c r="D65" s="131" t="s">
        <v>887</v>
      </c>
      <c r="E65" s="132">
        <v>0</v>
      </c>
      <c r="F65" s="131" t="s">
        <v>888</v>
      </c>
      <c r="G65" s="15" t="s">
        <v>34</v>
      </c>
      <c r="H65" s="133"/>
      <c r="I65" s="134"/>
      <c r="J65" s="135"/>
      <c r="K65" s="136">
        <v>17790</v>
      </c>
      <c r="L65" s="137">
        <v>200</v>
      </c>
      <c r="M65" s="138">
        <f t="shared" si="0"/>
        <v>17590</v>
      </c>
      <c r="N65" s="170">
        <v>18190</v>
      </c>
      <c r="O65" s="137">
        <v>200</v>
      </c>
      <c r="P65" s="138">
        <f t="shared" si="19"/>
        <v>17990</v>
      </c>
      <c r="Q65" s="731"/>
      <c r="R65" s="142">
        <v>7.0000000000000007E-2</v>
      </c>
      <c r="S65" s="143">
        <v>7.0000000000000007E-2</v>
      </c>
      <c r="T65" s="143">
        <v>7.0000000000000007E-2</v>
      </c>
      <c r="V65" t="e">
        <v>#N/A</v>
      </c>
      <c r="W65" s="144" t="s">
        <v>274</v>
      </c>
      <c r="Y65" s="496"/>
      <c r="Z65" s="497"/>
      <c r="AA65" s="497"/>
      <c r="AB65" s="497"/>
      <c r="AC65" s="497"/>
      <c r="AE65" s="496"/>
      <c r="AF65" s="497"/>
      <c r="AG65" s="497"/>
      <c r="AH65" s="497"/>
      <c r="AI65" s="497"/>
    </row>
    <row r="66" spans="2:35" ht="16.5" customHeight="1">
      <c r="B66" s="8" t="s">
        <v>745</v>
      </c>
      <c r="C66" s="130" t="s">
        <v>879</v>
      </c>
      <c r="D66" s="131" t="s">
        <v>889</v>
      </c>
      <c r="E66" s="132">
        <v>0</v>
      </c>
      <c r="F66" s="131" t="s">
        <v>890</v>
      </c>
      <c r="G66" s="15" t="s">
        <v>400</v>
      </c>
      <c r="H66" s="133"/>
      <c r="I66" s="134"/>
      <c r="J66" s="135"/>
      <c r="K66" s="136">
        <v>18190</v>
      </c>
      <c r="L66" s="137">
        <v>200</v>
      </c>
      <c r="M66" s="138">
        <f t="shared" si="0"/>
        <v>17990</v>
      </c>
      <c r="N66" s="170">
        <v>19190</v>
      </c>
      <c r="O66" s="137">
        <v>200</v>
      </c>
      <c r="P66" s="138">
        <f t="shared" si="19"/>
        <v>18990</v>
      </c>
      <c r="Q66" s="731"/>
      <c r="R66" s="142">
        <v>7.0000000000000007E-2</v>
      </c>
      <c r="S66" s="143">
        <v>7.0000000000000007E-2</v>
      </c>
      <c r="T66" s="143">
        <v>7.0000000000000007E-2</v>
      </c>
      <c r="V66" t="e">
        <v>#N/A</v>
      </c>
      <c r="W66" s="144" t="s">
        <v>274</v>
      </c>
      <c r="Y66" s="496"/>
      <c r="Z66" s="497"/>
      <c r="AA66" s="497"/>
      <c r="AB66" s="497"/>
      <c r="AC66" s="497"/>
      <c r="AE66" s="496"/>
      <c r="AF66" s="497"/>
      <c r="AG66" s="497"/>
      <c r="AH66" s="497"/>
      <c r="AI66" s="497"/>
    </row>
    <row r="67" spans="2:35" ht="21.6" customHeight="1" thickBot="1">
      <c r="B67" s="145" t="s">
        <v>745</v>
      </c>
      <c r="C67" s="146" t="s">
        <v>879</v>
      </c>
      <c r="D67" s="147" t="s">
        <v>891</v>
      </c>
      <c r="E67" s="148">
        <v>0</v>
      </c>
      <c r="F67" s="147" t="s">
        <v>892</v>
      </c>
      <c r="G67" s="149" t="s">
        <v>400</v>
      </c>
      <c r="H67" s="150"/>
      <c r="I67" s="151"/>
      <c r="J67" s="152"/>
      <c r="K67" s="153">
        <v>19490</v>
      </c>
      <c r="L67" s="154">
        <v>200</v>
      </c>
      <c r="M67" s="155">
        <f t="shared" si="0"/>
        <v>19290</v>
      </c>
      <c r="N67" s="189">
        <v>20590</v>
      </c>
      <c r="O67" s="154">
        <v>200</v>
      </c>
      <c r="P67" s="155">
        <f t="shared" si="19"/>
        <v>20390</v>
      </c>
      <c r="Q67" s="746"/>
      <c r="R67" s="159">
        <v>7.0000000000000007E-2</v>
      </c>
      <c r="S67" s="160">
        <v>7.0000000000000007E-2</v>
      </c>
      <c r="T67" s="160">
        <v>7.0000000000000007E-2</v>
      </c>
      <c r="U67" s="16"/>
      <c r="V67" s="16" t="s">
        <v>893</v>
      </c>
      <c r="W67" s="161" t="s">
        <v>274</v>
      </c>
      <c r="Y67" s="496"/>
      <c r="Z67" s="497"/>
      <c r="AA67" s="497"/>
      <c r="AB67" s="497"/>
      <c r="AC67" s="497"/>
      <c r="AE67" s="496"/>
      <c r="AF67" s="497"/>
      <c r="AG67" s="497"/>
      <c r="AH67" s="497"/>
      <c r="AI67" s="497"/>
    </row>
    <row r="68" spans="2:35" ht="47.45" customHeight="1">
      <c r="B68" s="113" t="s">
        <v>745</v>
      </c>
      <c r="C68" s="114" t="s">
        <v>894</v>
      </c>
      <c r="D68" s="115" t="s">
        <v>895</v>
      </c>
      <c r="E68" s="116">
        <v>0</v>
      </c>
      <c r="F68" s="115" t="s">
        <v>896</v>
      </c>
      <c r="G68" s="117" t="s">
        <v>400</v>
      </c>
      <c r="H68" s="118"/>
      <c r="I68" s="119"/>
      <c r="J68" s="120"/>
      <c r="K68" s="121">
        <v>14390</v>
      </c>
      <c r="L68" s="122">
        <v>200</v>
      </c>
      <c r="M68" s="123">
        <f t="shared" si="0"/>
        <v>14190</v>
      </c>
      <c r="N68" s="169">
        <v>14590</v>
      </c>
      <c r="O68" s="122">
        <v>500</v>
      </c>
      <c r="P68" s="123">
        <f t="shared" si="19"/>
        <v>14090</v>
      </c>
      <c r="Q68" s="741" t="s">
        <v>897</v>
      </c>
      <c r="R68" s="127">
        <v>7.0000000000000007E-2</v>
      </c>
      <c r="S68" s="128">
        <v>7.0000000000000007E-2</v>
      </c>
      <c r="T68" s="128">
        <v>7.0000000000000007E-2</v>
      </c>
      <c r="U68" s="14"/>
      <c r="V68" s="14" t="s">
        <v>893</v>
      </c>
      <c r="W68" s="129" t="s">
        <v>274</v>
      </c>
      <c r="Y68" s="496"/>
      <c r="Z68" s="497"/>
      <c r="AA68" s="497"/>
      <c r="AB68" s="497"/>
      <c r="AC68" s="497"/>
      <c r="AE68" s="496"/>
      <c r="AF68" s="497"/>
      <c r="AG68" s="497"/>
      <c r="AH68" s="497"/>
      <c r="AI68" s="497"/>
    </row>
    <row r="69" spans="2:35" ht="41.45" customHeight="1">
      <c r="B69" s="8" t="s">
        <v>745</v>
      </c>
      <c r="C69" s="130" t="s">
        <v>894</v>
      </c>
      <c r="D69" s="131" t="s">
        <v>898</v>
      </c>
      <c r="E69" s="132">
        <v>0</v>
      </c>
      <c r="F69" s="131" t="s">
        <v>899</v>
      </c>
      <c r="G69" s="15" t="s">
        <v>400</v>
      </c>
      <c r="H69" s="133"/>
      <c r="I69" s="134"/>
      <c r="J69" s="135"/>
      <c r="K69" s="136">
        <v>14790</v>
      </c>
      <c r="L69" s="137">
        <v>200</v>
      </c>
      <c r="M69" s="138">
        <f t="shared" si="0"/>
        <v>14590</v>
      </c>
      <c r="N69" s="170">
        <v>14990</v>
      </c>
      <c r="O69" s="137">
        <v>200</v>
      </c>
      <c r="P69" s="138">
        <f t="shared" si="19"/>
        <v>14790</v>
      </c>
      <c r="Q69" s="742"/>
      <c r="R69" s="142">
        <v>7.0000000000000007E-2</v>
      </c>
      <c r="S69" s="143">
        <v>7.0000000000000007E-2</v>
      </c>
      <c r="T69" s="143">
        <v>7.0000000000000007E-2</v>
      </c>
      <c r="V69" t="s">
        <v>900</v>
      </c>
      <c r="W69" s="144" t="s">
        <v>274</v>
      </c>
      <c r="Y69" s="496"/>
      <c r="Z69" s="497"/>
      <c r="AA69" s="497"/>
      <c r="AB69" s="497"/>
      <c r="AC69" s="497"/>
      <c r="AE69" s="496"/>
      <c r="AF69" s="497"/>
      <c r="AG69" s="497"/>
      <c r="AH69" s="497"/>
      <c r="AI69" s="497"/>
    </row>
    <row r="70" spans="2:35" ht="16.5" customHeight="1" thickBot="1">
      <c r="B70" s="145" t="s">
        <v>745</v>
      </c>
      <c r="C70" s="146" t="s">
        <v>894</v>
      </c>
      <c r="D70" s="147" t="s">
        <v>901</v>
      </c>
      <c r="E70" s="148">
        <v>0</v>
      </c>
      <c r="F70" s="147" t="s">
        <v>902</v>
      </c>
      <c r="G70" s="149" t="s">
        <v>400</v>
      </c>
      <c r="H70" s="150"/>
      <c r="I70" s="151"/>
      <c r="J70" s="152"/>
      <c r="K70" s="153">
        <v>15290</v>
      </c>
      <c r="L70" s="154">
        <v>200</v>
      </c>
      <c r="M70" s="155">
        <f t="shared" si="0"/>
        <v>15090</v>
      </c>
      <c r="N70" s="189">
        <v>15490</v>
      </c>
      <c r="O70" s="154">
        <v>200</v>
      </c>
      <c r="P70" s="155">
        <f t="shared" si="19"/>
        <v>15290</v>
      </c>
      <c r="Q70" s="478"/>
      <c r="R70" s="159">
        <v>7.0000000000000007E-2</v>
      </c>
      <c r="S70" s="160">
        <v>7.0000000000000007E-2</v>
      </c>
      <c r="T70" s="160">
        <v>7.0000000000000007E-2</v>
      </c>
      <c r="U70" s="16"/>
      <c r="V70" s="16" t="s">
        <v>900</v>
      </c>
      <c r="W70" s="161" t="s">
        <v>274</v>
      </c>
      <c r="Y70" s="496"/>
      <c r="Z70" s="497"/>
      <c r="AA70" s="497"/>
      <c r="AB70" s="497"/>
      <c r="AC70" s="497"/>
      <c r="AE70" s="496"/>
      <c r="AF70" s="497"/>
      <c r="AG70" s="497"/>
      <c r="AH70" s="497"/>
      <c r="AI70" s="497"/>
    </row>
    <row r="71" spans="2:35" ht="16.5" customHeight="1">
      <c r="B71" s="113" t="s">
        <v>745</v>
      </c>
      <c r="C71" s="114" t="s">
        <v>903</v>
      </c>
      <c r="D71" s="115" t="s">
        <v>904</v>
      </c>
      <c r="E71" s="116">
        <v>0</v>
      </c>
      <c r="F71" s="115" t="s">
        <v>905</v>
      </c>
      <c r="G71" s="117" t="s">
        <v>400</v>
      </c>
      <c r="H71" s="118"/>
      <c r="I71" s="119"/>
      <c r="J71" s="120"/>
      <c r="K71" s="121">
        <v>16655</v>
      </c>
      <c r="L71" s="122">
        <v>400</v>
      </c>
      <c r="M71" s="123">
        <f t="shared" si="0"/>
        <v>16255</v>
      </c>
      <c r="N71" s="169">
        <v>16990</v>
      </c>
      <c r="O71" s="122">
        <v>200</v>
      </c>
      <c r="P71" s="123">
        <f>N71-O71</f>
        <v>16790</v>
      </c>
      <c r="Q71" s="743" t="s">
        <v>906</v>
      </c>
      <c r="R71" s="127">
        <v>7.0000000000000007E-2</v>
      </c>
      <c r="S71" s="128">
        <v>7.0000000000000007E-2</v>
      </c>
      <c r="T71" s="128">
        <v>7.0000000000000007E-2</v>
      </c>
      <c r="U71" s="14"/>
      <c r="V71" s="14" t="s">
        <v>907</v>
      </c>
      <c r="W71" s="129" t="s">
        <v>55</v>
      </c>
      <c r="Y71" s="496">
        <v>0.05</v>
      </c>
      <c r="Z71" s="497">
        <f>Y71*M71</f>
        <v>812.75</v>
      </c>
      <c r="AA71" s="497">
        <f>M71-Z71</f>
        <v>15442.25</v>
      </c>
      <c r="AB71" s="497">
        <v>700</v>
      </c>
      <c r="AC71" s="497">
        <f t="shared" ref="AC71" si="20">AA71-AB71</f>
        <v>14742.25</v>
      </c>
      <c r="AE71" s="496">
        <v>0.05</v>
      </c>
      <c r="AF71" s="497">
        <f>AE71*P71</f>
        <v>839.5</v>
      </c>
      <c r="AG71" s="497">
        <f>P71-AF71</f>
        <v>15950.5</v>
      </c>
      <c r="AH71" s="497">
        <v>700</v>
      </c>
      <c r="AI71" s="497">
        <f>AG71-AH71</f>
        <v>15250.5</v>
      </c>
    </row>
    <row r="72" spans="2:35" ht="16.5" customHeight="1" thickBot="1">
      <c r="B72" s="145" t="s">
        <v>745</v>
      </c>
      <c r="C72" s="146" t="s">
        <v>903</v>
      </c>
      <c r="D72" s="147" t="s">
        <v>908</v>
      </c>
      <c r="E72" s="148">
        <v>0</v>
      </c>
      <c r="F72" s="147" t="s">
        <v>909</v>
      </c>
      <c r="G72" s="149" t="s">
        <v>400</v>
      </c>
      <c r="H72" s="150"/>
      <c r="I72" s="151"/>
      <c r="J72" s="152"/>
      <c r="K72" s="153">
        <v>18255</v>
      </c>
      <c r="L72" s="154">
        <v>400</v>
      </c>
      <c r="M72" s="155">
        <f t="shared" si="0"/>
        <v>17855</v>
      </c>
      <c r="N72" s="189">
        <v>18790</v>
      </c>
      <c r="O72" s="154">
        <v>200</v>
      </c>
      <c r="P72" s="155">
        <f>N72-O72</f>
        <v>18590</v>
      </c>
      <c r="Q72" s="744"/>
      <c r="R72" s="159">
        <v>7.0000000000000007E-2</v>
      </c>
      <c r="S72" s="160">
        <v>7.0000000000000007E-2</v>
      </c>
      <c r="T72" s="160">
        <v>7.0000000000000007E-2</v>
      </c>
      <c r="U72" s="16"/>
      <c r="V72" s="16" t="s">
        <v>910</v>
      </c>
      <c r="W72" s="161" t="s">
        <v>55</v>
      </c>
      <c r="Y72" s="496">
        <v>0.05</v>
      </c>
      <c r="Z72" s="497">
        <f>Y72*M72</f>
        <v>892.75</v>
      </c>
      <c r="AA72" s="497">
        <f>M72-Z72</f>
        <v>16962.25</v>
      </c>
      <c r="AB72" s="497">
        <v>700</v>
      </c>
      <c r="AC72" s="497">
        <f>AA72-AB72</f>
        <v>16262.25</v>
      </c>
      <c r="AE72" s="496">
        <v>0.05</v>
      </c>
      <c r="AF72" s="497">
        <f>AE72*P72</f>
        <v>929.5</v>
      </c>
      <c r="AG72" s="497">
        <f>P72-AF72</f>
        <v>17660.5</v>
      </c>
      <c r="AH72" s="497">
        <v>700</v>
      </c>
      <c r="AI72" s="497">
        <f t="shared" ref="AI72" si="21">AG72-AH72</f>
        <v>16960.5</v>
      </c>
    </row>
    <row r="73" spans="2:35" ht="16.5" customHeight="1">
      <c r="B73" s="113" t="s">
        <v>745</v>
      </c>
      <c r="C73" s="114" t="s">
        <v>911</v>
      </c>
      <c r="D73" s="115" t="s">
        <v>912</v>
      </c>
      <c r="E73" s="116">
        <v>0</v>
      </c>
      <c r="F73" s="115" t="s">
        <v>913</v>
      </c>
      <c r="G73" s="117" t="s">
        <v>400</v>
      </c>
      <c r="H73" s="190"/>
      <c r="I73" s="119"/>
      <c r="J73" s="191"/>
      <c r="K73" s="121">
        <v>18175</v>
      </c>
      <c r="L73" s="122">
        <v>400</v>
      </c>
      <c r="M73" s="121">
        <f t="shared" si="0"/>
        <v>17775</v>
      </c>
      <c r="N73" s="169">
        <v>18690</v>
      </c>
      <c r="O73" s="122">
        <v>100</v>
      </c>
      <c r="P73" s="123">
        <f t="shared" ref="P73:P76" si="22">N73-O73</f>
        <v>18590</v>
      </c>
      <c r="Q73" s="730" t="s">
        <v>868</v>
      </c>
      <c r="R73" s="127">
        <v>7.0000000000000007E-2</v>
      </c>
      <c r="S73" s="128">
        <v>7.0000000000000007E-2</v>
      </c>
      <c r="T73" s="128">
        <v>7.0000000000000007E-2</v>
      </c>
      <c r="U73" s="14"/>
      <c r="V73" s="14" t="s">
        <v>914</v>
      </c>
      <c r="W73" s="129" t="s">
        <v>915</v>
      </c>
      <c r="Y73" s="496"/>
      <c r="Z73" s="497"/>
      <c r="AA73" s="497"/>
      <c r="AB73" s="497"/>
      <c r="AC73" s="497"/>
      <c r="AE73" s="496"/>
      <c r="AF73" s="497"/>
      <c r="AG73" s="497"/>
      <c r="AH73" s="497"/>
      <c r="AI73" s="497"/>
    </row>
    <row r="74" spans="2:35" ht="16.5" customHeight="1" thickBot="1">
      <c r="B74" s="145" t="s">
        <v>745</v>
      </c>
      <c r="C74" s="146" t="s">
        <v>911</v>
      </c>
      <c r="D74" s="147" t="s">
        <v>916</v>
      </c>
      <c r="E74" s="148">
        <v>0</v>
      </c>
      <c r="F74" s="147" t="s">
        <v>917</v>
      </c>
      <c r="G74" s="149" t="s">
        <v>400</v>
      </c>
      <c r="H74" s="193"/>
      <c r="I74" s="151"/>
      <c r="J74" s="194"/>
      <c r="K74" s="153">
        <v>20075</v>
      </c>
      <c r="L74" s="154">
        <v>400</v>
      </c>
      <c r="M74" s="153">
        <f t="shared" si="0"/>
        <v>19675</v>
      </c>
      <c r="N74" s="189">
        <v>20690</v>
      </c>
      <c r="O74" s="154">
        <v>200</v>
      </c>
      <c r="P74" s="155">
        <f t="shared" si="22"/>
        <v>20490</v>
      </c>
      <c r="Q74" s="745"/>
      <c r="R74" s="159">
        <v>7.0000000000000007E-2</v>
      </c>
      <c r="S74" s="160">
        <v>7.0000000000000007E-2</v>
      </c>
      <c r="T74" s="160">
        <v>7.0000000000000007E-2</v>
      </c>
      <c r="U74" s="16"/>
      <c r="V74" s="16" t="e">
        <v>#N/A</v>
      </c>
      <c r="W74" s="161" t="s">
        <v>915</v>
      </c>
      <c r="Y74" s="496"/>
      <c r="Z74" s="497"/>
      <c r="AA74" s="497"/>
      <c r="AB74" s="497"/>
      <c r="AC74" s="497"/>
      <c r="AE74" s="496"/>
      <c r="AF74" s="497"/>
      <c r="AG74" s="497"/>
      <c r="AH74" s="497"/>
      <c r="AI74" s="497"/>
    </row>
    <row r="75" spans="2:35" ht="16.5" customHeight="1">
      <c r="B75" s="113" t="s">
        <v>745</v>
      </c>
      <c r="C75" s="114" t="s">
        <v>918</v>
      </c>
      <c r="D75" s="115" t="s">
        <v>919</v>
      </c>
      <c r="E75" s="116">
        <v>0</v>
      </c>
      <c r="F75" s="115" t="s">
        <v>920</v>
      </c>
      <c r="G75" s="117" t="s">
        <v>400</v>
      </c>
      <c r="H75" s="118"/>
      <c r="I75" s="119"/>
      <c r="J75" s="120"/>
      <c r="K75" s="121">
        <v>28490</v>
      </c>
      <c r="L75" s="122">
        <v>500</v>
      </c>
      <c r="M75" s="121">
        <f t="shared" si="0"/>
        <v>27990</v>
      </c>
      <c r="N75" s="121">
        <v>29790</v>
      </c>
      <c r="O75" s="122">
        <v>600</v>
      </c>
      <c r="P75" s="123">
        <f t="shared" si="22"/>
        <v>29190</v>
      </c>
      <c r="Q75" s="192"/>
      <c r="R75" s="127"/>
      <c r="S75" s="128"/>
      <c r="T75" s="128"/>
      <c r="U75" s="14"/>
      <c r="V75" s="14"/>
      <c r="W75" s="129" t="s">
        <v>274</v>
      </c>
      <c r="Y75" s="496"/>
      <c r="Z75" s="497"/>
      <c r="AA75" s="497"/>
      <c r="AB75" s="497"/>
      <c r="AC75" s="497"/>
      <c r="AE75" s="496"/>
      <c r="AF75" s="497"/>
      <c r="AG75" s="497"/>
      <c r="AH75" s="497"/>
      <c r="AI75" s="497"/>
    </row>
    <row r="76" spans="2:35" ht="16.5" customHeight="1" thickBot="1">
      <c r="B76" s="145" t="s">
        <v>745</v>
      </c>
      <c r="C76" s="146" t="s">
        <v>918</v>
      </c>
      <c r="D76" s="147" t="s">
        <v>921</v>
      </c>
      <c r="E76" s="148">
        <v>0</v>
      </c>
      <c r="F76" s="147" t="s">
        <v>922</v>
      </c>
      <c r="G76" s="149" t="s">
        <v>400</v>
      </c>
      <c r="H76" s="150"/>
      <c r="I76" s="151"/>
      <c r="J76" s="152"/>
      <c r="K76" s="153">
        <v>29990</v>
      </c>
      <c r="L76" s="154">
        <v>500</v>
      </c>
      <c r="M76" s="153">
        <f t="shared" si="0"/>
        <v>29490</v>
      </c>
      <c r="N76" s="153">
        <v>31190</v>
      </c>
      <c r="O76" s="498">
        <v>300</v>
      </c>
      <c r="P76" s="499">
        <f t="shared" si="22"/>
        <v>30890</v>
      </c>
      <c r="Q76" s="17"/>
      <c r="R76" s="159"/>
      <c r="S76" s="160"/>
      <c r="T76" s="160"/>
      <c r="U76" s="16"/>
      <c r="V76" s="16"/>
      <c r="W76" s="161" t="s">
        <v>274</v>
      </c>
      <c r="Y76" s="496"/>
      <c r="Z76" s="497"/>
      <c r="AA76" s="497"/>
      <c r="AB76" s="497"/>
      <c r="AC76" s="497"/>
      <c r="AE76" s="496"/>
      <c r="AF76" s="497"/>
      <c r="AG76" s="497"/>
      <c r="AH76" s="497"/>
      <c r="AI76" s="497"/>
    </row>
    <row r="86" spans="2:17" ht="16.5" hidden="1" customHeight="1" thickBot="1">
      <c r="B86" s="8" t="s">
        <v>298</v>
      </c>
      <c r="C86" s="130" t="s">
        <v>299</v>
      </c>
      <c r="D86" s="131" t="s">
        <v>304</v>
      </c>
      <c r="E86" s="132">
        <v>0</v>
      </c>
      <c r="F86" s="131" t="s">
        <v>305</v>
      </c>
      <c r="G86" s="15"/>
      <c r="H86" s="195"/>
      <c r="I86" s="196"/>
      <c r="J86" s="196"/>
      <c r="K86" s="195"/>
      <c r="L86" s="196"/>
      <c r="M86" s="196"/>
      <c r="N86" s="196"/>
      <c r="O86" s="196"/>
      <c r="P86" s="196"/>
      <c r="Q86" s="197"/>
    </row>
    <row r="87" spans="2:17" ht="16.5" hidden="1" customHeight="1">
      <c r="B87" s="8" t="s">
        <v>298</v>
      </c>
      <c r="C87" s="130" t="s">
        <v>299</v>
      </c>
      <c r="D87" s="131" t="s">
        <v>308</v>
      </c>
      <c r="E87" s="132">
        <v>0</v>
      </c>
      <c r="F87" s="131" t="s">
        <v>309</v>
      </c>
      <c r="G87" s="15"/>
      <c r="H87" s="195"/>
      <c r="I87" s="196"/>
      <c r="J87" s="196"/>
      <c r="K87" s="195"/>
      <c r="L87" s="196"/>
      <c r="M87" s="196"/>
      <c r="N87" s="196"/>
      <c r="O87" s="196"/>
      <c r="P87" s="196"/>
      <c r="Q87" s="197"/>
    </row>
    <row r="88" spans="2:17" ht="16.5" hidden="1" customHeight="1">
      <c r="B88" s="8" t="s">
        <v>298</v>
      </c>
      <c r="C88" s="130" t="s">
        <v>299</v>
      </c>
      <c r="D88" s="131" t="s">
        <v>312</v>
      </c>
      <c r="E88" s="132">
        <v>0</v>
      </c>
      <c r="F88" s="131" t="s">
        <v>313</v>
      </c>
      <c r="G88" s="15"/>
      <c r="H88" s="195"/>
      <c r="I88" s="196"/>
      <c r="J88" s="196"/>
      <c r="K88" s="195"/>
      <c r="L88" s="196"/>
      <c r="M88" s="196"/>
      <c r="N88" s="196"/>
      <c r="O88" s="196"/>
      <c r="P88" s="196"/>
      <c r="Q88" s="197"/>
    </row>
    <row r="89" spans="2:17" ht="16.5" hidden="1" customHeight="1">
      <c r="B89" s="145" t="s">
        <v>298</v>
      </c>
      <c r="C89" s="146" t="s">
        <v>299</v>
      </c>
      <c r="D89" s="147" t="s">
        <v>316</v>
      </c>
      <c r="E89" s="148">
        <v>0</v>
      </c>
      <c r="F89" s="147" t="s">
        <v>317</v>
      </c>
      <c r="G89" s="149"/>
      <c r="H89" s="198"/>
      <c r="I89" s="199"/>
      <c r="J89" s="199"/>
      <c r="K89" s="198"/>
      <c r="L89" s="199"/>
      <c r="M89" s="199"/>
      <c r="N89" s="199"/>
      <c r="O89" s="199"/>
      <c r="P89" s="199"/>
      <c r="Q89" s="200"/>
    </row>
  </sheetData>
  <autoFilter ref="B5:Q74" xr:uid="{9AB883C0-4463-4E10-A0FD-51B9BAD74B17}"/>
  <mergeCells count="24">
    <mergeCell ref="Q68:Q69"/>
    <mergeCell ref="Q71:Q72"/>
    <mergeCell ref="Q73:Q74"/>
    <mergeCell ref="Q32:Q33"/>
    <mergeCell ref="Q38:Q39"/>
    <mergeCell ref="Q44:Q45"/>
    <mergeCell ref="Q50:Q51"/>
    <mergeCell ref="Q56:Q57"/>
    <mergeCell ref="Q62:Q67"/>
    <mergeCell ref="Q26:Q27"/>
    <mergeCell ref="B1:G1"/>
    <mergeCell ref="B2:G2"/>
    <mergeCell ref="Y3:AC3"/>
    <mergeCell ref="AE3:AI3"/>
    <mergeCell ref="H4:J4"/>
    <mergeCell ref="K4:M4"/>
    <mergeCell ref="N4:P4"/>
    <mergeCell ref="Y4:Z4"/>
    <mergeCell ref="AE4:AF4"/>
    <mergeCell ref="Q6:Q9"/>
    <mergeCell ref="Q10:Q11"/>
    <mergeCell ref="Q14:Q15"/>
    <mergeCell ref="Q18:Q19"/>
    <mergeCell ref="Q22:Q23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CA4FD43-837C-49AC-BE2E-0B0474B9D80F}"/>
</file>

<file path=customXml/itemProps2.xml><?xml version="1.0" encoding="utf-8"?>
<ds:datastoreItem xmlns:ds="http://schemas.openxmlformats.org/officeDocument/2006/customXml" ds:itemID="{585422B9-BD3E-4E26-BCFE-00126EA9CE2F}"/>
</file>

<file path=customXml/itemProps3.xml><?xml version="1.0" encoding="utf-8"?>
<ds:datastoreItem xmlns:ds="http://schemas.openxmlformats.org/officeDocument/2006/customXml" ds:itemID="{05BB2DE6-E8B1-47A6-AC95-74CC1C29CB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Ana Karina Guerrero Berru</cp:lastModifiedBy>
  <cp:revision/>
  <dcterms:created xsi:type="dcterms:W3CDTF">2018-01-17T23:57:21Z</dcterms:created>
  <dcterms:modified xsi:type="dcterms:W3CDTF">2021-11-19T18:19:10Z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